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0" yWindow="-120" windowWidth="20730" windowHeight="11160" tabRatio="871" firstSheet="3" activeTab="9"/>
  </bookViews>
  <sheets>
    <sheet name="foxz" sheetId="11" state="veryHidden" r:id="rId1"/>
    <sheet name="01CH" sheetId="1" state="hidden" r:id="rId2"/>
    <sheet name="02CH" sheetId="3" state="hidden" r:id="rId3"/>
    <sheet name="Bieu so 01_Na Ri" sheetId="4" r:id="rId4"/>
    <sheet name="Bieu so 02_Na Ri" sheetId="5" r:id="rId5"/>
    <sheet name="Bieu so 3_Na Ri" sheetId="7" r:id="rId6"/>
    <sheet name="Bieu so 04_Na Ri" sheetId="57" r:id="rId7"/>
    <sheet name="Bieu so 05" sheetId="59" r:id="rId8"/>
    <sheet name="Bieu so 06" sheetId="58" r:id="rId9"/>
    <sheet name="Bieu so 07" sheetId="60" r:id="rId10"/>
    <sheet name="12CH" sheetId="8" state="hidden" r:id="rId11"/>
    <sheet name="Thuyet minh" sheetId="53" state="hidden" r:id="rId12"/>
    <sheet name="Tong hop" sheetId="52" state="hidden" r:id="rId13"/>
    <sheet name="SS duoc duyet va phan bo" sheetId="50" state="hidden" r:id="rId14"/>
    <sheet name="Sheet3" sheetId="51" state="hidden" r:id="rId15"/>
    <sheet name="Sheet2" sheetId="56" state="hidden" r:id="rId16"/>
    <sheet name="Tổng hợp chỉ tiêu 1411" sheetId="30" state="hidden" r:id="rId17"/>
    <sheet name="Tổng hợp chỉ tiêu 109" sheetId="48" state="hidden" r:id="rId18"/>
    <sheet name="Sheet1" sheetId="49" state="hidden" r:id="rId19"/>
    <sheet name="Chỉ tiêu bcao" sheetId="46" state="hidden" r:id="rId20"/>
    <sheet name="07CH" sheetId="26" state="hidden" r:id="rId21"/>
    <sheet name="08CH" sheetId="27" state="hidden" r:id="rId22"/>
    <sheet name="09CH" sheetId="28" state="hidden" r:id="rId23"/>
    <sheet name="13CH" sheetId="29" state="hidden" r:id="rId24"/>
    <sheet name="BĐ 2011-2020 (01)" sheetId="40" state="hidden" r:id="rId25"/>
    <sheet name="02-BCTM cv (01)" sheetId="47" state="hidden" r:id="rId26"/>
    <sheet name="Đất đô thị" sheetId="31" state="hidden" r:id="rId27"/>
    <sheet name="Khu nong nghiệp" sheetId="41" state="hidden" r:id="rId28"/>
    <sheet name="Khu lam nghiệp" sheetId="42" state="hidden" r:id="rId29"/>
    <sheet name="Khu công nghiệp" sheetId="43" state="hidden" r:id="rId30"/>
    <sheet name="Khu đô thị có mới" sheetId="32" state="hidden" r:id="rId31"/>
    <sheet name="To trinh" sheetId="44" state="hidden" r:id="rId32"/>
    <sheet name="Khu do thi - TMD" sheetId="33" state="hidden" r:id="rId33"/>
    <sheet name="Khu TMD" sheetId="45" state="hidden" r:id="rId34"/>
    <sheet name="KDC nông thôn" sheetId="35" state="hidden" r:id="rId35"/>
    <sheet name="Khu làng nghề" sheetId="34" state="hidden" r:id="rId36"/>
    <sheet name="Thu - Chi 2021" sheetId="36" state="hidden" r:id="rId37"/>
  </sheets>
  <definedNames>
    <definedName name="_xlnm.Print_Titles" localSheetId="3">'Bieu so 01_Na Ri'!$5:$7</definedName>
    <definedName name="_xlnm.Print_Titles" localSheetId="6">'Bieu so 04_Na Ri'!$5:$7</definedName>
    <definedName name="_xlnm.Print_Titles" localSheetId="7">'Bieu so 05'!$5:$7</definedName>
    <definedName name="_xlnm.Print_Titles" localSheetId="9">'Bieu so 07'!$5:$7</definedName>
    <definedName name="_xlnm.Print_Titles" localSheetId="5">'Bieu so 3_Na Ri'!$5:$7</definedName>
    <definedName name="_xlnm.Print_Titles" localSheetId="19">'Chỉ tiêu bcao'!$3:$5</definedName>
    <definedName name="_xlnm.Print_Titles" localSheetId="16">'Tổng hợp chỉ tiêu 1411'!$2:$4</definedName>
    <definedName name="_xlnm.Print_Area" localSheetId="7">'Bieu so 05'!$A$1:$AB$104</definedName>
    <definedName name="_xlnm.Print_Area" localSheetId="19">'Chỉ tiêu bcao'!$A$1:$Q$77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60" l="1"/>
  <c r="D72" i="60"/>
  <c r="D71" i="60"/>
  <c r="D70" i="60"/>
  <c r="D69" i="60"/>
  <c r="D68" i="60"/>
  <c r="D67" i="60"/>
  <c r="D66" i="60"/>
  <c r="D65" i="60"/>
  <c r="D64" i="60"/>
  <c r="D63" i="60"/>
  <c r="D62" i="60"/>
  <c r="D61" i="60"/>
  <c r="D60" i="60"/>
  <c r="D59" i="60"/>
  <c r="D58" i="60"/>
  <c r="D57" i="60"/>
  <c r="D56" i="60"/>
  <c r="D55" i="60"/>
  <c r="D54" i="60"/>
  <c r="D53" i="60"/>
  <c r="D52" i="60"/>
  <c r="D51" i="60"/>
  <c r="D50" i="60"/>
  <c r="D49" i="60"/>
  <c r="D48" i="60"/>
  <c r="D47" i="60"/>
  <c r="D46" i="60"/>
  <c r="D45" i="60"/>
  <c r="D44" i="60"/>
  <c r="D43" i="60"/>
  <c r="U42" i="60"/>
  <c r="U32" i="60" s="1"/>
  <c r="T42" i="60"/>
  <c r="S42" i="60"/>
  <c r="S32" i="60" s="1"/>
  <c r="R42" i="60"/>
  <c r="R32" i="60" s="1"/>
  <c r="Q42" i="60"/>
  <c r="Q32" i="60" s="1"/>
  <c r="P42" i="60"/>
  <c r="O42" i="60"/>
  <c r="O32" i="60" s="1"/>
  <c r="N42" i="60"/>
  <c r="N32" i="60" s="1"/>
  <c r="M42" i="60"/>
  <c r="M32" i="60" s="1"/>
  <c r="L42" i="60"/>
  <c r="K42" i="60"/>
  <c r="K32" i="60" s="1"/>
  <c r="J42" i="60"/>
  <c r="J32" i="60" s="1"/>
  <c r="I42" i="60"/>
  <c r="I32" i="60" s="1"/>
  <c r="H42" i="60"/>
  <c r="G42" i="60"/>
  <c r="G32" i="60" s="1"/>
  <c r="F42" i="60"/>
  <c r="F32" i="60" s="1"/>
  <c r="E42" i="60"/>
  <c r="D42" i="60" s="1"/>
  <c r="D41" i="60"/>
  <c r="D40" i="60"/>
  <c r="D39" i="60"/>
  <c r="D38" i="60"/>
  <c r="D37" i="60"/>
  <c r="D36" i="60"/>
  <c r="D35" i="60"/>
  <c r="D34" i="60"/>
  <c r="D33" i="60"/>
  <c r="T32" i="60"/>
  <c r="P32" i="60"/>
  <c r="L32" i="60"/>
  <c r="H32" i="60"/>
  <c r="D31" i="60"/>
  <c r="D30" i="60"/>
  <c r="D29" i="60"/>
  <c r="D28" i="60"/>
  <c r="D27" i="60"/>
  <c r="D26" i="60"/>
  <c r="U25" i="60"/>
  <c r="T25" i="60"/>
  <c r="S25" i="60"/>
  <c r="R25" i="60"/>
  <c r="Q25" i="60"/>
  <c r="P25" i="60"/>
  <c r="O25" i="60"/>
  <c r="N25" i="60"/>
  <c r="M25" i="60"/>
  <c r="L25" i="60"/>
  <c r="K25" i="60"/>
  <c r="J25" i="60"/>
  <c r="I25" i="60"/>
  <c r="H25" i="60"/>
  <c r="G25" i="60"/>
  <c r="F25" i="60"/>
  <c r="E25" i="60"/>
  <c r="D25" i="60" s="1"/>
  <c r="D24" i="60"/>
  <c r="D23" i="60"/>
  <c r="D22" i="60"/>
  <c r="U21" i="60"/>
  <c r="T21" i="60"/>
  <c r="S21" i="60"/>
  <c r="R21" i="60"/>
  <c r="Q21" i="60"/>
  <c r="P21" i="60"/>
  <c r="O21" i="60"/>
  <c r="N21" i="60"/>
  <c r="M21" i="60"/>
  <c r="L21" i="60"/>
  <c r="K21" i="60"/>
  <c r="J21" i="60"/>
  <c r="I21" i="60"/>
  <c r="H21" i="60"/>
  <c r="G21" i="60"/>
  <c r="F21" i="60"/>
  <c r="E21" i="60"/>
  <c r="D20" i="60"/>
  <c r="D19" i="60"/>
  <c r="D18" i="60"/>
  <c r="U17" i="60"/>
  <c r="T17" i="60"/>
  <c r="S17" i="60"/>
  <c r="R17" i="60"/>
  <c r="Q17" i="60"/>
  <c r="P17" i="60"/>
  <c r="O17" i="60"/>
  <c r="N17" i="60"/>
  <c r="M17" i="60"/>
  <c r="L17" i="60"/>
  <c r="K17" i="60"/>
  <c r="J17" i="60"/>
  <c r="I17" i="60"/>
  <c r="H17" i="60"/>
  <c r="G17" i="60"/>
  <c r="F17" i="60"/>
  <c r="D17" i="60" s="1"/>
  <c r="E17" i="60"/>
  <c r="D16" i="60"/>
  <c r="D15" i="60"/>
  <c r="D14" i="60"/>
  <c r="D13" i="60"/>
  <c r="D12" i="60"/>
  <c r="U11" i="60"/>
  <c r="T11" i="60"/>
  <c r="S11" i="60"/>
  <c r="R11" i="60"/>
  <c r="Q11" i="60"/>
  <c r="P11" i="60"/>
  <c r="O11" i="60"/>
  <c r="N11" i="60"/>
  <c r="M11" i="60"/>
  <c r="L11" i="60"/>
  <c r="K11" i="60"/>
  <c r="J11" i="60"/>
  <c r="I11" i="60"/>
  <c r="H11" i="60"/>
  <c r="G11" i="60"/>
  <c r="F11" i="60"/>
  <c r="E11" i="60"/>
  <c r="S9" i="60"/>
  <c r="S8" i="60" s="1"/>
  <c r="O9" i="60"/>
  <c r="K9" i="60"/>
  <c r="K8" i="60" s="1"/>
  <c r="G9" i="60"/>
  <c r="G8" i="60" s="1"/>
  <c r="D74" i="59"/>
  <c r="D73" i="59"/>
  <c r="D72" i="59"/>
  <c r="D71" i="59"/>
  <c r="D70" i="59"/>
  <c r="D69" i="59"/>
  <c r="D68" i="59"/>
  <c r="D67" i="59"/>
  <c r="D66" i="59"/>
  <c r="D65" i="59"/>
  <c r="D64" i="59"/>
  <c r="D63" i="59"/>
  <c r="D62" i="59"/>
  <c r="D61" i="59"/>
  <c r="D60" i="59"/>
  <c r="D59" i="59"/>
  <c r="D58" i="59"/>
  <c r="D57" i="59"/>
  <c r="D56" i="59"/>
  <c r="D55" i="59"/>
  <c r="D54" i="59"/>
  <c r="D53" i="59"/>
  <c r="D52" i="59"/>
  <c r="D51" i="59"/>
  <c r="D50" i="59"/>
  <c r="D49" i="59"/>
  <c r="D48" i="59"/>
  <c r="D47" i="59"/>
  <c r="D46" i="59"/>
  <c r="D45" i="59"/>
  <c r="D44" i="59"/>
  <c r="U43" i="59"/>
  <c r="U32" i="59" s="1"/>
  <c r="T43" i="59"/>
  <c r="T32" i="59" s="1"/>
  <c r="S43" i="59"/>
  <c r="R43" i="59"/>
  <c r="R32" i="59" s="1"/>
  <c r="Q43" i="59"/>
  <c r="Q32" i="59" s="1"/>
  <c r="P43" i="59"/>
  <c r="P32" i="59" s="1"/>
  <c r="O43" i="59"/>
  <c r="N43" i="59"/>
  <c r="N32" i="59" s="1"/>
  <c r="M43" i="59"/>
  <c r="M32" i="59" s="1"/>
  <c r="L43" i="59"/>
  <c r="L32" i="59" s="1"/>
  <c r="K43" i="59"/>
  <c r="J43" i="59"/>
  <c r="J32" i="59" s="1"/>
  <c r="I43" i="59"/>
  <c r="I32" i="59" s="1"/>
  <c r="H43" i="59"/>
  <c r="H32" i="59" s="1"/>
  <c r="G43" i="59"/>
  <c r="F43" i="59"/>
  <c r="F32" i="59" s="1"/>
  <c r="E43" i="59"/>
  <c r="D42" i="59"/>
  <c r="D41" i="59"/>
  <c r="D40" i="59"/>
  <c r="D39" i="59"/>
  <c r="D38" i="59"/>
  <c r="D37" i="59"/>
  <c r="D36" i="59"/>
  <c r="D35" i="59"/>
  <c r="D34" i="59"/>
  <c r="S32" i="59"/>
  <c r="O32" i="59"/>
  <c r="K32" i="59"/>
  <c r="G32" i="59"/>
  <c r="D31" i="59"/>
  <c r="D30" i="59"/>
  <c r="D29" i="59"/>
  <c r="D28" i="59"/>
  <c r="D27" i="59"/>
  <c r="D26" i="59"/>
  <c r="U25" i="59"/>
  <c r="T25" i="59"/>
  <c r="T9" i="59" s="1"/>
  <c r="S25" i="59"/>
  <c r="R25" i="59"/>
  <c r="Q25" i="59"/>
  <c r="P25" i="59"/>
  <c r="P9" i="59" s="1"/>
  <c r="O25" i="59"/>
  <c r="N25" i="59"/>
  <c r="M25" i="59"/>
  <c r="L25" i="59"/>
  <c r="L9" i="59" s="1"/>
  <c r="K25" i="59"/>
  <c r="J25" i="59"/>
  <c r="I25" i="59"/>
  <c r="H25" i="59"/>
  <c r="H9" i="59" s="1"/>
  <c r="G25" i="59"/>
  <c r="F25" i="59"/>
  <c r="E25" i="59"/>
  <c r="D25" i="59"/>
  <c r="D24" i="59"/>
  <c r="D23" i="59"/>
  <c r="D22" i="59"/>
  <c r="U21" i="59"/>
  <c r="T21" i="59"/>
  <c r="S21" i="59"/>
  <c r="R21" i="59"/>
  <c r="Q21" i="59"/>
  <c r="P21" i="59"/>
  <c r="O21" i="59"/>
  <c r="N21" i="59"/>
  <c r="M21" i="59"/>
  <c r="L21" i="59"/>
  <c r="K21" i="59"/>
  <c r="J21" i="59"/>
  <c r="I21" i="59"/>
  <c r="H21" i="59"/>
  <c r="G21" i="59"/>
  <c r="F21" i="59"/>
  <c r="E21" i="59"/>
  <c r="D21" i="59" s="1"/>
  <c r="D20" i="59"/>
  <c r="D19" i="59"/>
  <c r="D18" i="59"/>
  <c r="U17" i="59"/>
  <c r="T17" i="59"/>
  <c r="S17" i="59"/>
  <c r="R17" i="59"/>
  <c r="Q17" i="59"/>
  <c r="P17" i="59"/>
  <c r="O17" i="59"/>
  <c r="N17" i="59"/>
  <c r="M17" i="59"/>
  <c r="L17" i="59"/>
  <c r="K17" i="59"/>
  <c r="J17" i="59"/>
  <c r="I17" i="59"/>
  <c r="H17" i="59"/>
  <c r="G17" i="59"/>
  <c r="F17" i="59"/>
  <c r="E17" i="59"/>
  <c r="D17" i="59" s="1"/>
  <c r="D16" i="59"/>
  <c r="D15" i="59"/>
  <c r="D14" i="59"/>
  <c r="D13" i="59"/>
  <c r="D12" i="59"/>
  <c r="U11" i="59"/>
  <c r="T11" i="59"/>
  <c r="S11" i="59"/>
  <c r="S9" i="59" s="1"/>
  <c r="S8" i="59" s="1"/>
  <c r="R11" i="59"/>
  <c r="Q11" i="59"/>
  <c r="P11" i="59"/>
  <c r="O11" i="59"/>
  <c r="N11" i="59"/>
  <c r="M11" i="59"/>
  <c r="L11" i="59"/>
  <c r="K11" i="59"/>
  <c r="K9" i="59" s="1"/>
  <c r="K8" i="59" s="1"/>
  <c r="J11" i="59"/>
  <c r="I11" i="59"/>
  <c r="H11" i="59"/>
  <c r="G11" i="59"/>
  <c r="G9" i="59" s="1"/>
  <c r="G8" i="59" s="1"/>
  <c r="F11" i="59"/>
  <c r="E11" i="59"/>
  <c r="O9" i="59"/>
  <c r="O8" i="59" s="1"/>
  <c r="D33" i="58"/>
  <c r="D32" i="58"/>
  <c r="D31" i="58"/>
  <c r="D30" i="58"/>
  <c r="D29" i="58"/>
  <c r="D28" i="58"/>
  <c r="D27" i="58"/>
  <c r="D26" i="58"/>
  <c r="D25" i="58"/>
  <c r="D24" i="58"/>
  <c r="D23" i="58"/>
  <c r="D22" i="58"/>
  <c r="U21" i="58"/>
  <c r="T21" i="58"/>
  <c r="S21" i="58"/>
  <c r="R21" i="58"/>
  <c r="Q21" i="58"/>
  <c r="P21" i="58"/>
  <c r="O21" i="58"/>
  <c r="N21" i="58"/>
  <c r="M21" i="58"/>
  <c r="L21" i="58"/>
  <c r="K21" i="58"/>
  <c r="J21" i="58"/>
  <c r="I21" i="58"/>
  <c r="H21" i="58"/>
  <c r="G21" i="58"/>
  <c r="F21" i="58"/>
  <c r="E21" i="58"/>
  <c r="D20" i="58"/>
  <c r="D19" i="58"/>
  <c r="D18" i="58"/>
  <c r="D17" i="58"/>
  <c r="D16" i="58"/>
  <c r="D15" i="58"/>
  <c r="D14" i="58"/>
  <c r="D13" i="58"/>
  <c r="D12" i="58"/>
  <c r="D11" i="58"/>
  <c r="D10" i="58"/>
  <c r="U8" i="58"/>
  <c r="T8" i="58"/>
  <c r="S8" i="58"/>
  <c r="R8" i="58"/>
  <c r="Q8" i="58"/>
  <c r="P8" i="58"/>
  <c r="O8" i="58"/>
  <c r="N8" i="58"/>
  <c r="M8" i="58"/>
  <c r="L8" i="58"/>
  <c r="K8" i="58"/>
  <c r="J8" i="58"/>
  <c r="I8" i="58"/>
  <c r="H8" i="58"/>
  <c r="G8" i="58"/>
  <c r="F8" i="58"/>
  <c r="E8" i="58"/>
  <c r="V90" i="57"/>
  <c r="U90" i="57"/>
  <c r="T90" i="57"/>
  <c r="S90" i="57"/>
  <c r="R90" i="57"/>
  <c r="Q90" i="57"/>
  <c r="P90" i="57"/>
  <c r="O90" i="57"/>
  <c r="N90" i="57"/>
  <c r="M90" i="57"/>
  <c r="L90" i="57"/>
  <c r="K90" i="57"/>
  <c r="J90" i="57"/>
  <c r="I90" i="57"/>
  <c r="H90" i="57"/>
  <c r="G90" i="57"/>
  <c r="D89" i="57"/>
  <c r="D88" i="57"/>
  <c r="V87" i="57"/>
  <c r="U87" i="57"/>
  <c r="T87" i="57"/>
  <c r="S87" i="57"/>
  <c r="R87" i="57"/>
  <c r="Q87" i="57"/>
  <c r="P87" i="57"/>
  <c r="O87" i="57"/>
  <c r="N87" i="57"/>
  <c r="M87" i="57"/>
  <c r="L87" i="57"/>
  <c r="K87" i="57"/>
  <c r="J87" i="57"/>
  <c r="I87" i="57"/>
  <c r="H87" i="57"/>
  <c r="G87" i="57"/>
  <c r="F87" i="57"/>
  <c r="D87" i="57" s="1"/>
  <c r="D86" i="57"/>
  <c r="V85" i="57"/>
  <c r="U85" i="57"/>
  <c r="T85" i="57"/>
  <c r="S85" i="57"/>
  <c r="R85" i="57"/>
  <c r="Q85" i="57"/>
  <c r="P85" i="57"/>
  <c r="O85" i="57"/>
  <c r="N85" i="57"/>
  <c r="M85" i="57"/>
  <c r="L85" i="57"/>
  <c r="K85" i="57"/>
  <c r="J85" i="57"/>
  <c r="I85" i="57"/>
  <c r="H85" i="57"/>
  <c r="G85" i="57"/>
  <c r="F85" i="57"/>
  <c r="D84" i="57"/>
  <c r="D83" i="57"/>
  <c r="P81" i="57"/>
  <c r="H81" i="57"/>
  <c r="D79" i="57"/>
  <c r="D78" i="57"/>
  <c r="D77" i="57"/>
  <c r="D76" i="57"/>
  <c r="D75" i="57"/>
  <c r="D74" i="57"/>
  <c r="D73" i="57"/>
  <c r="D72" i="57"/>
  <c r="D71" i="57"/>
  <c r="D70" i="57"/>
  <c r="D69" i="57"/>
  <c r="D68" i="57"/>
  <c r="D67" i="57"/>
  <c r="D66" i="57"/>
  <c r="D65" i="57"/>
  <c r="D64" i="57"/>
  <c r="D63" i="57"/>
  <c r="D62" i="57"/>
  <c r="D61" i="57"/>
  <c r="D60" i="57"/>
  <c r="D59" i="57"/>
  <c r="D58" i="57"/>
  <c r="D57" i="57"/>
  <c r="D56" i="57"/>
  <c r="D55" i="57"/>
  <c r="D54" i="57"/>
  <c r="D53" i="57"/>
  <c r="D52" i="57"/>
  <c r="D51" i="57"/>
  <c r="D50" i="57"/>
  <c r="D49" i="57"/>
  <c r="D48" i="57"/>
  <c r="D47" i="57"/>
  <c r="D46" i="57"/>
  <c r="D45" i="57"/>
  <c r="V44" i="57"/>
  <c r="U44" i="57"/>
  <c r="T44" i="57"/>
  <c r="T33" i="57" s="1"/>
  <c r="S44" i="57"/>
  <c r="S33" i="57" s="1"/>
  <c r="R44" i="57"/>
  <c r="Q44" i="57"/>
  <c r="P44" i="57"/>
  <c r="O44" i="57"/>
  <c r="O33" i="57" s="1"/>
  <c r="N44" i="57"/>
  <c r="M44" i="57"/>
  <c r="L44" i="57"/>
  <c r="K44" i="57"/>
  <c r="K33" i="57" s="1"/>
  <c r="J44" i="57"/>
  <c r="I44" i="57"/>
  <c r="H44" i="57"/>
  <c r="H33" i="57" s="1"/>
  <c r="G44" i="57"/>
  <c r="G33" i="57" s="1"/>
  <c r="F44" i="57"/>
  <c r="D43" i="57"/>
  <c r="D42" i="57"/>
  <c r="D41" i="57"/>
  <c r="D40" i="57"/>
  <c r="D39" i="57"/>
  <c r="D38" i="57"/>
  <c r="D37" i="57"/>
  <c r="D36" i="57"/>
  <c r="D35" i="57"/>
  <c r="V33" i="57"/>
  <c r="U33" i="57"/>
  <c r="R33" i="57"/>
  <c r="Q33" i="57"/>
  <c r="P33" i="57"/>
  <c r="N33" i="57"/>
  <c r="M33" i="57"/>
  <c r="L33" i="57"/>
  <c r="J33" i="57"/>
  <c r="I33" i="57"/>
  <c r="F33" i="57"/>
  <c r="D32" i="57"/>
  <c r="D31" i="57"/>
  <c r="D30" i="57"/>
  <c r="D29" i="57"/>
  <c r="D28" i="57"/>
  <c r="D27" i="57"/>
  <c r="V26" i="57"/>
  <c r="U26" i="57"/>
  <c r="T26" i="57"/>
  <c r="S26" i="57"/>
  <c r="R26" i="57"/>
  <c r="Q26" i="57"/>
  <c r="P26" i="57"/>
  <c r="O26" i="57"/>
  <c r="N26" i="57"/>
  <c r="M26" i="57"/>
  <c r="L26" i="57"/>
  <c r="K26" i="57"/>
  <c r="J26" i="57"/>
  <c r="I26" i="57"/>
  <c r="H26" i="57"/>
  <c r="G26" i="57"/>
  <c r="F26" i="57"/>
  <c r="D25" i="57"/>
  <c r="D24" i="57"/>
  <c r="D23" i="57"/>
  <c r="V22" i="57"/>
  <c r="U22" i="57"/>
  <c r="T22" i="57"/>
  <c r="S22" i="57"/>
  <c r="R22" i="57"/>
  <c r="Q22" i="57"/>
  <c r="P22" i="57"/>
  <c r="O22" i="57"/>
  <c r="N22" i="57"/>
  <c r="M22" i="57"/>
  <c r="L22" i="57"/>
  <c r="K22" i="57"/>
  <c r="J22" i="57"/>
  <c r="I22" i="57"/>
  <c r="H22" i="57"/>
  <c r="G22" i="57"/>
  <c r="F22" i="57"/>
  <c r="D21" i="57"/>
  <c r="D20" i="57"/>
  <c r="D19" i="57"/>
  <c r="V18" i="57"/>
  <c r="V82" i="57" s="1"/>
  <c r="U18" i="57"/>
  <c r="U82" i="57" s="1"/>
  <c r="T18" i="57"/>
  <c r="T82" i="57" s="1"/>
  <c r="S18" i="57"/>
  <c r="R18" i="57"/>
  <c r="R82" i="57" s="1"/>
  <c r="Q18" i="57"/>
  <c r="Q82" i="57" s="1"/>
  <c r="P18" i="57"/>
  <c r="P82" i="57" s="1"/>
  <c r="O18" i="57"/>
  <c r="N18" i="57"/>
  <c r="N82" i="57" s="1"/>
  <c r="M18" i="57"/>
  <c r="M82" i="57" s="1"/>
  <c r="L18" i="57"/>
  <c r="L82" i="57" s="1"/>
  <c r="K18" i="57"/>
  <c r="J18" i="57"/>
  <c r="J82" i="57" s="1"/>
  <c r="I18" i="57"/>
  <c r="I82" i="57" s="1"/>
  <c r="H18" i="57"/>
  <c r="H82" i="57" s="1"/>
  <c r="G18" i="57"/>
  <c r="F18" i="57"/>
  <c r="F82" i="57" s="1"/>
  <c r="D17" i="57"/>
  <c r="D16" i="57"/>
  <c r="D15" i="57"/>
  <c r="D14" i="57"/>
  <c r="D13" i="57"/>
  <c r="V12" i="57"/>
  <c r="V81" i="57" s="1"/>
  <c r="U12" i="57"/>
  <c r="T12" i="57"/>
  <c r="T81" i="57" s="1"/>
  <c r="S12" i="57"/>
  <c r="S81" i="57" s="1"/>
  <c r="R12" i="57"/>
  <c r="R81" i="57" s="1"/>
  <c r="Q12" i="57"/>
  <c r="P12" i="57"/>
  <c r="O12" i="57"/>
  <c r="O81" i="57" s="1"/>
  <c r="N12" i="57"/>
  <c r="N81" i="57" s="1"/>
  <c r="M12" i="57"/>
  <c r="M81" i="57" s="1"/>
  <c r="L12" i="57"/>
  <c r="L81" i="57" s="1"/>
  <c r="K12" i="57"/>
  <c r="K81" i="57" s="1"/>
  <c r="J12" i="57"/>
  <c r="J81" i="57" s="1"/>
  <c r="I12" i="57"/>
  <c r="H12" i="57"/>
  <c r="H10" i="57" s="1"/>
  <c r="G12" i="57"/>
  <c r="G81" i="57" s="1"/>
  <c r="F12" i="57"/>
  <c r="F81" i="57" s="1"/>
  <c r="L10" i="57"/>
  <c r="E9" i="60" l="1"/>
  <c r="I9" i="60"/>
  <c r="M9" i="60"/>
  <c r="Q9" i="60"/>
  <c r="U9" i="60"/>
  <c r="F9" i="60"/>
  <c r="J9" i="60"/>
  <c r="N9" i="60"/>
  <c r="N8" i="60" s="1"/>
  <c r="R9" i="60"/>
  <c r="D11" i="60"/>
  <c r="D32" i="60"/>
  <c r="D21" i="60"/>
  <c r="D9" i="60" s="1"/>
  <c r="D8" i="60" s="1"/>
  <c r="H9" i="60"/>
  <c r="H8" i="60" s="1"/>
  <c r="L9" i="60"/>
  <c r="L8" i="60" s="1"/>
  <c r="P9" i="60"/>
  <c r="P8" i="60" s="1"/>
  <c r="T9" i="60"/>
  <c r="T8" i="60" s="1"/>
  <c r="H8" i="59"/>
  <c r="L8" i="59"/>
  <c r="P8" i="59"/>
  <c r="T8" i="59"/>
  <c r="D43" i="59"/>
  <c r="D32" i="59" s="1"/>
  <c r="E9" i="59"/>
  <c r="I9" i="59"/>
  <c r="M9" i="59"/>
  <c r="M8" i="59" s="1"/>
  <c r="Q9" i="59"/>
  <c r="U9" i="59"/>
  <c r="F9" i="59"/>
  <c r="F8" i="59" s="1"/>
  <c r="J9" i="59"/>
  <c r="J8" i="59" s="1"/>
  <c r="N9" i="59"/>
  <c r="N8" i="59" s="1"/>
  <c r="R9" i="59"/>
  <c r="R8" i="59" s="1"/>
  <c r="D11" i="59"/>
  <c r="D9" i="59" s="1"/>
  <c r="D8" i="59" s="1"/>
  <c r="D21" i="58"/>
  <c r="D8" i="58"/>
  <c r="I8" i="60"/>
  <c r="M8" i="60"/>
  <c r="Q8" i="60"/>
  <c r="U8" i="60"/>
  <c r="F8" i="60"/>
  <c r="J8" i="60"/>
  <c r="R8" i="60"/>
  <c r="O8" i="60"/>
  <c r="E32" i="60"/>
  <c r="E8" i="60" s="1"/>
  <c r="I8" i="59"/>
  <c r="Q8" i="59"/>
  <c r="U8" i="59"/>
  <c r="E32" i="59"/>
  <c r="E8" i="59" s="1"/>
  <c r="H8" i="57"/>
  <c r="P10" i="57"/>
  <c r="T10" i="57"/>
  <c r="T8" i="57" s="1"/>
  <c r="Q10" i="57"/>
  <c r="Q8" i="57" s="1"/>
  <c r="U10" i="57"/>
  <c r="U8" i="57" s="1"/>
  <c r="D22" i="57"/>
  <c r="D18" i="57"/>
  <c r="D85" i="57"/>
  <c r="I10" i="57"/>
  <c r="D26" i="57"/>
  <c r="D90" i="57"/>
  <c r="P8" i="57"/>
  <c r="I8" i="57"/>
  <c r="E56" i="57"/>
  <c r="L8" i="57"/>
  <c r="D33" i="57"/>
  <c r="E36" i="57" s="1"/>
  <c r="K10" i="57"/>
  <c r="K8" i="57" s="1"/>
  <c r="O10" i="57"/>
  <c r="O8" i="57" s="1"/>
  <c r="S10" i="57"/>
  <c r="S8" i="57" s="1"/>
  <c r="G10" i="57"/>
  <c r="G8" i="57" s="1"/>
  <c r="G82" i="57"/>
  <c r="K82" i="57"/>
  <c r="O82" i="57"/>
  <c r="S82" i="57"/>
  <c r="E39" i="57"/>
  <c r="E68" i="57"/>
  <c r="E73" i="57"/>
  <c r="E62" i="57"/>
  <c r="E55" i="57"/>
  <c r="E63" i="57"/>
  <c r="M10" i="57"/>
  <c r="M8" i="57" s="1"/>
  <c r="F10" i="57"/>
  <c r="F8" i="57" s="1"/>
  <c r="F80" i="57" s="1"/>
  <c r="D80" i="57" s="1"/>
  <c r="V10" i="57"/>
  <c r="V8" i="57" s="1"/>
  <c r="I81" i="57"/>
  <c r="Q81" i="57"/>
  <c r="U81" i="57"/>
  <c r="D44" i="57"/>
  <c r="E50" i="57" s="1"/>
  <c r="J10" i="57"/>
  <c r="J8" i="57" s="1"/>
  <c r="N10" i="57"/>
  <c r="N8" i="57" s="1"/>
  <c r="R10" i="57"/>
  <c r="R8" i="57" s="1"/>
  <c r="D12" i="57"/>
  <c r="D82" i="57" l="1"/>
  <c r="E60" i="57"/>
  <c r="D81" i="57"/>
  <c r="E58" i="57"/>
  <c r="E69" i="57"/>
  <c r="E72" i="57"/>
  <c r="E41" i="57"/>
  <c r="E75" i="57"/>
  <c r="E35" i="57"/>
  <c r="E42" i="57"/>
  <c r="E65" i="57"/>
  <c r="E43" i="57"/>
  <c r="E71" i="57"/>
  <c r="E66" i="57"/>
  <c r="E38" i="57"/>
  <c r="E57" i="57"/>
  <c r="E37" i="57"/>
  <c r="E74" i="57"/>
  <c r="E64" i="57"/>
  <c r="E40" i="57"/>
  <c r="E70" i="57"/>
  <c r="E52" i="57"/>
  <c r="D10" i="57"/>
  <c r="E12" i="57" s="1"/>
  <c r="E53" i="57"/>
  <c r="E51" i="57"/>
  <c r="E49" i="57"/>
  <c r="E44" i="57"/>
  <c r="E47" i="57"/>
  <c r="E46" i="57"/>
  <c r="E48" i="57"/>
  <c r="E59" i="57"/>
  <c r="E61" i="57"/>
  <c r="E13" i="57"/>
  <c r="D8" i="57" l="1"/>
  <c r="E10" i="57" s="1"/>
  <c r="E17" i="57"/>
  <c r="E22" i="57"/>
  <c r="E31" i="57"/>
  <c r="E16" i="57"/>
  <c r="E32" i="57"/>
  <c r="E26" i="57"/>
  <c r="E18" i="57"/>
  <c r="E30" i="57"/>
  <c r="E83" i="57" l="1"/>
  <c r="E88" i="57"/>
  <c r="E76" i="57"/>
  <c r="E33" i="57"/>
  <c r="E84" i="57"/>
  <c r="E90" i="57"/>
  <c r="E79" i="57"/>
  <c r="E14" i="57"/>
  <c r="E86" i="57"/>
  <c r="E15" i="57"/>
  <c r="E85" i="57"/>
  <c r="E87" i="57"/>
  <c r="E78" i="57"/>
  <c r="E89" i="57"/>
  <c r="E81" i="57"/>
  <c r="E80" i="57"/>
  <c r="E82" i="57"/>
  <c r="G65" i="3" l="1"/>
  <c r="G66" i="3"/>
  <c r="E38" i="53"/>
  <c r="E39" i="53"/>
  <c r="E40" i="53"/>
  <c r="E41" i="53"/>
  <c r="E42" i="53"/>
  <c r="E43" i="53"/>
  <c r="D3"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17" i="56"/>
  <c r="D6" i="56"/>
  <c r="D7" i="56"/>
  <c r="D8" i="56"/>
  <c r="D9" i="56"/>
  <c r="D10" i="56"/>
  <c r="D11" i="56"/>
  <c r="D12" i="56"/>
  <c r="D13" i="56"/>
  <c r="D14" i="56"/>
  <c r="D15" i="56"/>
  <c r="D5" i="56"/>
  <c r="D2" i="56"/>
  <c r="BQ43" i="8"/>
  <c r="BQ32" i="8"/>
  <c r="L4" i="50" l="1"/>
  <c r="K6" i="50"/>
  <c r="L6" i="50"/>
  <c r="K17" i="50"/>
  <c r="L17" i="50"/>
  <c r="K27" i="50"/>
  <c r="M27" i="50" s="1"/>
  <c r="M6" i="50"/>
  <c r="M17" i="50"/>
  <c r="J4" i="50" l="1"/>
  <c r="E9" i="53" l="1"/>
  <c r="E10" i="53"/>
  <c r="E11" i="53"/>
  <c r="E12" i="53"/>
  <c r="E13" i="53"/>
  <c r="E14" i="53"/>
  <c r="E15" i="53"/>
  <c r="E16" i="53"/>
  <c r="E17" i="53"/>
  <c r="E18" i="53"/>
  <c r="E19" i="53"/>
  <c r="E20" i="53"/>
  <c r="E21" i="53"/>
  <c r="E22" i="53"/>
  <c r="E23" i="53"/>
  <c r="E24" i="53"/>
  <c r="E25" i="53"/>
  <c r="E26" i="53"/>
  <c r="E27" i="53"/>
  <c r="E28" i="53"/>
  <c r="E29" i="53"/>
  <c r="E30" i="53"/>
  <c r="E31" i="53"/>
  <c r="E32" i="53"/>
  <c r="E33" i="53"/>
  <c r="E34" i="53"/>
  <c r="E35" i="53"/>
  <c r="E36" i="53"/>
  <c r="E37" i="53"/>
  <c r="E44" i="53"/>
  <c r="E45" i="53"/>
  <c r="E46" i="53"/>
  <c r="E47" i="53"/>
  <c r="E48" i="53"/>
  <c r="E49" i="53"/>
  <c r="E50" i="53"/>
  <c r="E51" i="53"/>
  <c r="E52" i="53"/>
  <c r="E53" i="53"/>
  <c r="E54" i="53"/>
  <c r="E55" i="53"/>
  <c r="E56" i="53"/>
  <c r="E57" i="53"/>
  <c r="E58" i="53"/>
  <c r="E59" i="53"/>
  <c r="E60" i="53"/>
  <c r="E61" i="53"/>
  <c r="E62" i="53"/>
  <c r="E63" i="53"/>
  <c r="E64" i="53"/>
  <c r="E65" i="53"/>
  <c r="E66" i="53"/>
  <c r="E67" i="53"/>
  <c r="E68" i="53"/>
  <c r="E69" i="53"/>
  <c r="E70" i="53"/>
  <c r="E71" i="53"/>
  <c r="E72" i="53"/>
  <c r="E73" i="53"/>
  <c r="E74" i="53"/>
  <c r="E75" i="53"/>
  <c r="E8" i="53"/>
  <c r="D10" i="53"/>
  <c r="I10" i="53" s="1"/>
  <c r="D33" i="53"/>
  <c r="I33" i="53" s="1"/>
  <c r="D44" i="53"/>
  <c r="I44" i="53" s="1"/>
  <c r="H87" i="53" l="1"/>
  <c r="G87" i="53" s="1"/>
  <c r="H82" i="53"/>
  <c r="G82" i="53" s="1"/>
  <c r="H78" i="53"/>
  <c r="G78" i="53" s="1"/>
  <c r="H77" i="53"/>
  <c r="G77" i="53" s="1"/>
  <c r="H76" i="53"/>
  <c r="G44" i="53"/>
  <c r="G33" i="53"/>
  <c r="G10" i="53"/>
  <c r="F8" i="53"/>
  <c r="H10" i="52"/>
  <c r="H33" i="52"/>
  <c r="H44" i="52"/>
  <c r="G87" i="52"/>
  <c r="G85" i="52"/>
  <c r="E85" i="52" s="1"/>
  <c r="G82" i="52"/>
  <c r="E82" i="52" s="1"/>
  <c r="G78" i="52"/>
  <c r="E78" i="52" s="1"/>
  <c r="G77" i="52"/>
  <c r="E77" i="52" s="1"/>
  <c r="G76" i="52"/>
  <c r="E44" i="52"/>
  <c r="E33" i="52"/>
  <c r="E10" i="52"/>
  <c r="D8" i="52"/>
  <c r="H27" i="50"/>
  <c r="D53" i="50"/>
  <c r="D51" i="50"/>
  <c r="D50" i="50"/>
  <c r="D49" i="50"/>
  <c r="D48" i="50"/>
  <c r="D47" i="50"/>
  <c r="D46" i="50"/>
  <c r="D44" i="50"/>
  <c r="D45" i="50"/>
  <c r="D42" i="50"/>
  <c r="E42" i="50" s="1"/>
  <c r="D43" i="50"/>
  <c r="D41" i="50"/>
  <c r="D40" i="50"/>
  <c r="D38" i="50"/>
  <c r="E38" i="50" s="1"/>
  <c r="D39" i="50"/>
  <c r="D37" i="50"/>
  <c r="D36" i="50"/>
  <c r="D35" i="50"/>
  <c r="D34" i="50"/>
  <c r="D33" i="50"/>
  <c r="D32" i="50"/>
  <c r="D31" i="50"/>
  <c r="D30" i="50"/>
  <c r="D29" i="50"/>
  <c r="D28" i="50"/>
  <c r="D26" i="50"/>
  <c r="D23" i="50"/>
  <c r="D24" i="50"/>
  <c r="D22" i="50"/>
  <c r="D21" i="50"/>
  <c r="E21" i="50" s="1"/>
  <c r="D19" i="50"/>
  <c r="D18" i="50"/>
  <c r="D16" i="50"/>
  <c r="D15" i="50"/>
  <c r="D14" i="50"/>
  <c r="D13" i="50"/>
  <c r="D12" i="50"/>
  <c r="D11" i="50"/>
  <c r="D10" i="50"/>
  <c r="D9" i="50"/>
  <c r="D8" i="50"/>
  <c r="D7" i="50"/>
  <c r="D4" i="50"/>
  <c r="D5" i="50"/>
  <c r="E5" i="50" s="1"/>
  <c r="D9" i="4"/>
  <c r="E53" i="50" l="1"/>
  <c r="E13" i="50"/>
  <c r="E10" i="50"/>
  <c r="E30" i="50"/>
  <c r="E34" i="50"/>
  <c r="E46" i="50"/>
  <c r="E50" i="50"/>
  <c r="E14" i="50"/>
  <c r="E23" i="50"/>
  <c r="E43" i="50"/>
  <c r="E9" i="50"/>
  <c r="E11" i="50"/>
  <c r="E31" i="50"/>
  <c r="E8" i="50"/>
  <c r="E12" i="50"/>
  <c r="E16" i="50"/>
  <c r="E22" i="50"/>
  <c r="E28" i="50"/>
  <c r="E32" i="50"/>
  <c r="E36" i="50"/>
  <c r="E40" i="50"/>
  <c r="E45" i="50"/>
  <c r="E48" i="50"/>
  <c r="E19" i="50"/>
  <c r="E39" i="50"/>
  <c r="E7" i="50"/>
  <c r="E15" i="50"/>
  <c r="E26" i="50"/>
  <c r="E35" i="50"/>
  <c r="E47" i="50"/>
  <c r="E51" i="50"/>
  <c r="E25" i="50"/>
  <c r="E18" i="50"/>
  <c r="E24" i="50"/>
  <c r="E29" i="50"/>
  <c r="E33" i="50"/>
  <c r="E37" i="50"/>
  <c r="E41" i="50"/>
  <c r="E44" i="50"/>
  <c r="E49" i="50"/>
  <c r="H85" i="53"/>
  <c r="G85" i="53" s="1"/>
  <c r="E87" i="52"/>
  <c r="E20" i="50"/>
  <c r="F83" i="4" l="1"/>
  <c r="F79" i="4"/>
  <c r="F78" i="4"/>
  <c r="F77" i="4"/>
  <c r="E83" i="4" l="1"/>
  <c r="E79" i="4"/>
  <c r="E78" i="4"/>
  <c r="F10" i="49" l="1"/>
  <c r="G10" i="49" s="1"/>
  <c r="F11" i="49"/>
  <c r="G11" i="49" s="1"/>
  <c r="F12" i="49"/>
  <c r="G12" i="49" s="1"/>
  <c r="F13" i="49"/>
  <c r="G13" i="49" s="1"/>
  <c r="F14" i="49"/>
  <c r="G14" i="49" s="1"/>
  <c r="F15" i="49"/>
  <c r="G15" i="49" s="1"/>
  <c r="F16" i="49"/>
  <c r="G16" i="49" s="1"/>
  <c r="F17" i="49"/>
  <c r="H17" i="49" s="1"/>
  <c r="F18" i="49"/>
  <c r="H18" i="49" s="1"/>
  <c r="F19" i="49"/>
  <c r="G19" i="49" s="1"/>
  <c r="F20" i="49"/>
  <c r="G20" i="49" s="1"/>
  <c r="F21" i="49"/>
  <c r="G21" i="49" s="1"/>
  <c r="F22" i="49"/>
  <c r="H22" i="49" s="1"/>
  <c r="F23" i="49"/>
  <c r="H23" i="49" s="1"/>
  <c r="F24" i="49"/>
  <c r="H24" i="49" s="1"/>
  <c r="F25" i="49"/>
  <c r="H25" i="49" s="1"/>
  <c r="F26" i="49"/>
  <c r="G26" i="49" s="1"/>
  <c r="F27" i="49"/>
  <c r="G27" i="49" s="1"/>
  <c r="F28" i="49"/>
  <c r="G28" i="49" s="1"/>
  <c r="F29" i="49"/>
  <c r="G29" i="49" s="1"/>
  <c r="F30" i="49"/>
  <c r="G30" i="49" s="1"/>
  <c r="F31" i="49"/>
  <c r="G31" i="49" s="1"/>
  <c r="F32" i="49"/>
  <c r="G32" i="49" s="1"/>
  <c r="F33" i="49"/>
  <c r="G33" i="49" s="1"/>
  <c r="F34" i="49"/>
  <c r="H34" i="49" s="1"/>
  <c r="F35" i="49"/>
  <c r="H35" i="49" s="1"/>
  <c r="F36" i="49"/>
  <c r="G36" i="49" s="1"/>
  <c r="F37" i="49"/>
  <c r="H37" i="49" s="1"/>
  <c r="F38" i="49"/>
  <c r="H38" i="49" s="1"/>
  <c r="F39" i="49"/>
  <c r="G39" i="49" s="1"/>
  <c r="F40" i="49"/>
  <c r="G40" i="49" s="1"/>
  <c r="F41" i="49"/>
  <c r="G41" i="49" s="1"/>
  <c r="F42" i="49"/>
  <c r="G42" i="49" s="1"/>
  <c r="F43" i="49"/>
  <c r="H43" i="49" s="1"/>
  <c r="F44" i="49"/>
  <c r="G44" i="49" s="1"/>
  <c r="F45" i="49"/>
  <c r="H45" i="49" s="1"/>
  <c r="F46" i="49"/>
  <c r="G46" i="49" s="1"/>
  <c r="F47" i="49"/>
  <c r="G47" i="49" s="1"/>
  <c r="F48" i="49"/>
  <c r="G48" i="49" s="1"/>
  <c r="F49" i="49"/>
  <c r="G49" i="49" s="1"/>
  <c r="F50" i="49"/>
  <c r="H50" i="49" s="1"/>
  <c r="F51" i="49"/>
  <c r="H51" i="49" s="1"/>
  <c r="F52" i="49"/>
  <c r="H52" i="49" s="1"/>
  <c r="F53" i="49"/>
  <c r="G53" i="49" s="1"/>
  <c r="F54" i="49"/>
  <c r="H54" i="49" s="1"/>
  <c r="F55" i="49"/>
  <c r="G55" i="49" s="1"/>
  <c r="F56" i="49"/>
  <c r="G56" i="49" s="1"/>
  <c r="F57" i="49"/>
  <c r="G57" i="49" s="1"/>
  <c r="F58" i="49"/>
  <c r="G58" i="49" s="1"/>
  <c r="F59" i="49"/>
  <c r="G59" i="49" s="1"/>
  <c r="F60" i="49"/>
  <c r="G60" i="49" s="1"/>
  <c r="F61" i="49"/>
  <c r="G61" i="49" s="1"/>
  <c r="F62" i="49"/>
  <c r="G62" i="49" s="1"/>
  <c r="F63" i="49"/>
  <c r="G63" i="49" s="1"/>
  <c r="F64" i="49"/>
  <c r="H64" i="49" s="1"/>
  <c r="F65" i="49"/>
  <c r="G65" i="49" s="1"/>
  <c r="F66" i="49"/>
  <c r="G66" i="49" s="1"/>
  <c r="F67" i="49"/>
  <c r="G67" i="49" s="1"/>
  <c r="F68" i="49"/>
  <c r="G68" i="49" s="1"/>
  <c r="F69" i="49"/>
  <c r="G69" i="49" s="1"/>
  <c r="F70" i="49"/>
  <c r="G70" i="49" s="1"/>
  <c r="F71" i="49"/>
  <c r="G71" i="49" s="1"/>
  <c r="F72" i="49"/>
  <c r="G72" i="49" s="1"/>
  <c r="F73" i="49"/>
  <c r="G73" i="49" s="1"/>
  <c r="F74" i="49"/>
  <c r="G74" i="49" s="1"/>
  <c r="F75" i="49"/>
  <c r="G75" i="49" s="1"/>
  <c r="F9" i="49"/>
  <c r="H9" i="49" s="1"/>
  <c r="H48" i="49" l="1"/>
  <c r="G35" i="49"/>
  <c r="G25" i="49"/>
  <c r="G24" i="49"/>
  <c r="H65" i="49"/>
  <c r="H49" i="49"/>
  <c r="G34" i="49"/>
  <c r="G18" i="49"/>
  <c r="H47" i="49"/>
  <c r="G23" i="49"/>
  <c r="G17" i="49"/>
  <c r="H32" i="49"/>
  <c r="G64" i="49"/>
  <c r="H19" i="49"/>
  <c r="G51" i="49"/>
  <c r="H21" i="49"/>
  <c r="G54" i="49"/>
  <c r="G45" i="49"/>
  <c r="H20" i="49"/>
  <c r="G52" i="49"/>
  <c r="G43" i="49"/>
  <c r="H13" i="49"/>
  <c r="H14" i="49"/>
  <c r="G22" i="49"/>
  <c r="G9" i="49"/>
  <c r="G50" i="49"/>
  <c r="G38" i="49"/>
  <c r="H12" i="49"/>
  <c r="F7" i="49"/>
  <c r="G37" i="49"/>
  <c r="H11" i="49"/>
  <c r="D7" i="49"/>
  <c r="G7" i="49" l="1"/>
  <c r="H7" i="49"/>
  <c r="J6" i="46" l="1"/>
  <c r="E6" i="46"/>
  <c r="Q32" i="46" l="1"/>
  <c r="J42" i="48"/>
  <c r="G42" i="48"/>
  <c r="I42" i="48" s="1"/>
  <c r="D42" i="48"/>
  <c r="L31" i="48"/>
  <c r="I31" i="48"/>
  <c r="D31" i="48"/>
  <c r="K31" i="48" s="1"/>
  <c r="J8" i="48"/>
  <c r="L8" i="48" s="1"/>
  <c r="G8" i="48"/>
  <c r="D8" i="48"/>
  <c r="L6" i="48"/>
  <c r="I6" i="48"/>
  <c r="D6" i="48"/>
  <c r="H6" i="48" s="1"/>
  <c r="G5" i="48"/>
  <c r="L9" i="46"/>
  <c r="M9" i="46"/>
  <c r="L10" i="46"/>
  <c r="M10" i="46"/>
  <c r="L11" i="46"/>
  <c r="M11" i="46"/>
  <c r="L12" i="46"/>
  <c r="M12" i="46"/>
  <c r="L13" i="46"/>
  <c r="M13" i="46"/>
  <c r="L16" i="46"/>
  <c r="M16" i="46"/>
  <c r="L17" i="46"/>
  <c r="M17" i="46"/>
  <c r="L18" i="46"/>
  <c r="M18" i="46"/>
  <c r="L19" i="46"/>
  <c r="M19" i="46"/>
  <c r="L20" i="46"/>
  <c r="M20" i="46"/>
  <c r="L21" i="46"/>
  <c r="M21" i="46"/>
  <c r="L22" i="46"/>
  <c r="M22" i="46"/>
  <c r="L23" i="46"/>
  <c r="M23" i="46"/>
  <c r="L24" i="46"/>
  <c r="M24" i="46"/>
  <c r="L25" i="46"/>
  <c r="M25" i="46"/>
  <c r="L26" i="46"/>
  <c r="M26" i="46"/>
  <c r="L27" i="46"/>
  <c r="M27" i="46"/>
  <c r="L31" i="46"/>
  <c r="M31" i="46"/>
  <c r="L32" i="46"/>
  <c r="M32" i="46"/>
  <c r="L33" i="46"/>
  <c r="M33" i="46"/>
  <c r="L34" i="46"/>
  <c r="M34" i="46"/>
  <c r="L35" i="46"/>
  <c r="M35" i="46"/>
  <c r="L36" i="46"/>
  <c r="M36" i="46"/>
  <c r="L37" i="46"/>
  <c r="M37" i="46"/>
  <c r="L42" i="46"/>
  <c r="M42" i="46"/>
  <c r="L43" i="46"/>
  <c r="M43" i="46"/>
  <c r="L44" i="46"/>
  <c r="M44" i="46"/>
  <c r="L46" i="46"/>
  <c r="M46" i="46"/>
  <c r="L47" i="46"/>
  <c r="M47" i="46"/>
  <c r="L48" i="46"/>
  <c r="M48" i="46"/>
  <c r="L49" i="46"/>
  <c r="M49" i="46"/>
  <c r="L50" i="46"/>
  <c r="M50" i="46"/>
  <c r="L51" i="46"/>
  <c r="M51" i="46"/>
  <c r="L52" i="46"/>
  <c r="M52" i="46"/>
  <c r="L53" i="46"/>
  <c r="M53" i="46"/>
  <c r="L63" i="46"/>
  <c r="M63" i="46"/>
  <c r="L64" i="46"/>
  <c r="M64" i="46"/>
  <c r="L74" i="46"/>
  <c r="M74" i="46"/>
  <c r="M8" i="46"/>
  <c r="L8" i="46"/>
  <c r="H42" i="48" l="1"/>
  <c r="H8" i="48"/>
  <c r="K42" i="48"/>
  <c r="K6" i="48"/>
  <c r="H31" i="48"/>
  <c r="L42" i="48"/>
  <c r="K8" i="48"/>
  <c r="I8" i="48"/>
  <c r="E11" i="4"/>
  <c r="E34" i="4"/>
  <c r="E45" i="4"/>
  <c r="F44" i="35" l="1"/>
  <c r="F53" i="35"/>
  <c r="I68" i="47"/>
  <c r="G68" i="47"/>
  <c r="K68" i="47" s="1"/>
  <c r="I67" i="47"/>
  <c r="G67" i="47"/>
  <c r="K67" i="47" s="1"/>
  <c r="I66" i="47"/>
  <c r="G66" i="47"/>
  <c r="K66" i="47" s="1"/>
  <c r="G65" i="47"/>
  <c r="M65" i="47" s="1"/>
  <c r="G64" i="47"/>
  <c r="K64" i="47" s="1"/>
  <c r="G63" i="47"/>
  <c r="K63" i="47" s="1"/>
  <c r="G62" i="47"/>
  <c r="K62" i="47" s="1"/>
  <c r="G61" i="47"/>
  <c r="M61" i="47" s="1"/>
  <c r="G60" i="47"/>
  <c r="K60" i="47" s="1"/>
  <c r="G59" i="47"/>
  <c r="M59" i="47" s="1"/>
  <c r="G58" i="47"/>
  <c r="K58" i="47" s="1"/>
  <c r="G57" i="47"/>
  <c r="K57" i="47" s="1"/>
  <c r="G56" i="47"/>
  <c r="K56" i="47" s="1"/>
  <c r="G55" i="47"/>
  <c r="K55" i="47" s="1"/>
  <c r="P54" i="47"/>
  <c r="G54" i="47"/>
  <c r="K54" i="47" s="1"/>
  <c r="G53" i="47"/>
  <c r="M53" i="47" s="1"/>
  <c r="G52" i="47"/>
  <c r="K52" i="47" s="1"/>
  <c r="G51" i="47"/>
  <c r="K51" i="47" s="1"/>
  <c r="G50" i="47"/>
  <c r="M50" i="47" s="1"/>
  <c r="G49" i="47"/>
  <c r="K49" i="47" s="1"/>
  <c r="G48" i="47"/>
  <c r="K48" i="47" s="1"/>
  <c r="G47" i="47"/>
  <c r="K47" i="47" s="1"/>
  <c r="G46" i="47"/>
  <c r="M46" i="47" s="1"/>
  <c r="G45" i="47"/>
  <c r="K45" i="47" s="1"/>
  <c r="G44" i="47"/>
  <c r="M44" i="47" s="1"/>
  <c r="G43" i="47"/>
  <c r="K43" i="47" s="1"/>
  <c r="G42" i="47"/>
  <c r="K42" i="47" s="1"/>
  <c r="G41" i="47"/>
  <c r="K41" i="47" s="1"/>
  <c r="G40" i="47"/>
  <c r="K40" i="47" s="1"/>
  <c r="G39" i="47"/>
  <c r="K39" i="47" s="1"/>
  <c r="G38" i="47"/>
  <c r="K38" i="47" s="1"/>
  <c r="G37" i="47"/>
  <c r="K37" i="47" s="1"/>
  <c r="G36" i="47"/>
  <c r="K36" i="47" s="1"/>
  <c r="G35" i="47"/>
  <c r="K35" i="47" s="1"/>
  <c r="I34" i="47"/>
  <c r="G34" i="47"/>
  <c r="K34" i="47" s="1"/>
  <c r="F33" i="47"/>
  <c r="E33" i="47"/>
  <c r="G32" i="47"/>
  <c r="K32" i="47" s="1"/>
  <c r="I31" i="47"/>
  <c r="G31" i="47"/>
  <c r="K31" i="47" s="1"/>
  <c r="G30" i="47"/>
  <c r="K30" i="47" s="1"/>
  <c r="G29" i="47"/>
  <c r="M29" i="47" s="1"/>
  <c r="G28" i="47"/>
  <c r="K28" i="47" s="1"/>
  <c r="I27" i="47"/>
  <c r="G27" i="47"/>
  <c r="K27" i="47" s="1"/>
  <c r="I26" i="47"/>
  <c r="G26" i="47"/>
  <c r="K26" i="47" s="1"/>
  <c r="G25" i="47"/>
  <c r="M25" i="47" s="1"/>
  <c r="G24" i="47"/>
  <c r="K24" i="47" s="1"/>
  <c r="I23" i="47"/>
  <c r="G23" i="47"/>
  <c r="K23" i="47" s="1"/>
  <c r="G22" i="47"/>
  <c r="K22" i="47" s="1"/>
  <c r="G21" i="47"/>
  <c r="M21" i="47" s="1"/>
  <c r="G20" i="47"/>
  <c r="K20" i="47" s="1"/>
  <c r="G19" i="47"/>
  <c r="K19" i="47" s="1"/>
  <c r="G18" i="47"/>
  <c r="M18" i="47" s="1"/>
  <c r="G17" i="47"/>
  <c r="K17" i="47" s="1"/>
  <c r="G16" i="47"/>
  <c r="K16" i="47" s="1"/>
  <c r="G15" i="47"/>
  <c r="M15" i="47" s="1"/>
  <c r="G14" i="47"/>
  <c r="K14" i="47" s="1"/>
  <c r="G13" i="47"/>
  <c r="K13" i="47" s="1"/>
  <c r="G12" i="47"/>
  <c r="M12" i="47" s="1"/>
  <c r="G11" i="47"/>
  <c r="M11" i="47" s="1"/>
  <c r="G10" i="47"/>
  <c r="K10" i="47" s="1"/>
  <c r="I9" i="47"/>
  <c r="G9" i="47"/>
  <c r="K9" i="47" s="1"/>
  <c r="G8" i="47"/>
  <c r="M8" i="47" s="1"/>
  <c r="G7" i="47"/>
  <c r="K7" i="47" s="1"/>
  <c r="M56" i="47" l="1"/>
  <c r="L67" i="47"/>
  <c r="M28" i="47"/>
  <c r="M54" i="47"/>
  <c r="M42" i="47"/>
  <c r="M36" i="47"/>
  <c r="M52" i="47"/>
  <c r="M37" i="47"/>
  <c r="M41" i="47"/>
  <c r="M19" i="47"/>
  <c r="M47" i="47"/>
  <c r="M57" i="47"/>
  <c r="M68" i="47"/>
  <c r="G33" i="47"/>
  <c r="K33" i="47" s="1"/>
  <c r="M14" i="47"/>
  <c r="M30" i="47"/>
  <c r="M38" i="47"/>
  <c r="L68" i="47"/>
  <c r="L26" i="47"/>
  <c r="K53" i="47"/>
  <c r="M35" i="47"/>
  <c r="M39" i="47"/>
  <c r="M62" i="47"/>
  <c r="L9" i="47"/>
  <c r="M10" i="47"/>
  <c r="M16" i="47"/>
  <c r="M22" i="47"/>
  <c r="L27" i="47"/>
  <c r="M55" i="47"/>
  <c r="M60" i="47"/>
  <c r="L66" i="47"/>
  <c r="M32" i="47"/>
  <c r="M40" i="47"/>
  <c r="M45" i="47"/>
  <c r="L23" i="47"/>
  <c r="K8" i="47"/>
  <c r="K11" i="47"/>
  <c r="K12" i="47"/>
  <c r="K15" i="47"/>
  <c r="K18" i="47"/>
  <c r="K21" i="47"/>
  <c r="M24" i="47"/>
  <c r="K25" i="47"/>
  <c r="K29" i="47"/>
  <c r="L31" i="47"/>
  <c r="M33" i="47"/>
  <c r="L34" i="47"/>
  <c r="K44" i="47"/>
  <c r="K46" i="47"/>
  <c r="K50" i="47"/>
  <c r="K59" i="47"/>
  <c r="K61" i="47"/>
  <c r="K65" i="47"/>
  <c r="L31" i="30" l="1"/>
  <c r="I31" i="30"/>
  <c r="T52" i="46" l="1"/>
  <c r="T43" i="46"/>
  <c r="T9" i="46"/>
  <c r="T6" i="46"/>
  <c r="P7" i="46" l="1"/>
  <c r="Q7" i="46"/>
  <c r="P32" i="46"/>
  <c r="I7" i="46"/>
  <c r="I8" i="46"/>
  <c r="I9" i="46"/>
  <c r="I10" i="46"/>
  <c r="I11" i="46"/>
  <c r="I12" i="46"/>
  <c r="I13" i="46"/>
  <c r="I16" i="46"/>
  <c r="I17" i="46"/>
  <c r="I18" i="46"/>
  <c r="I19" i="46"/>
  <c r="I20" i="46"/>
  <c r="I21" i="46"/>
  <c r="I22" i="46"/>
  <c r="I23" i="46"/>
  <c r="I24" i="46"/>
  <c r="I25" i="46"/>
  <c r="I26" i="46"/>
  <c r="I27" i="46"/>
  <c r="I31" i="46"/>
  <c r="I32" i="46"/>
  <c r="I33" i="46"/>
  <c r="I34" i="46"/>
  <c r="I35" i="46"/>
  <c r="I36" i="46"/>
  <c r="I37" i="46"/>
  <c r="I40" i="46"/>
  <c r="I42" i="46"/>
  <c r="I43" i="46"/>
  <c r="I44" i="46"/>
  <c r="I46" i="46"/>
  <c r="I47" i="46"/>
  <c r="I48" i="46"/>
  <c r="I49" i="46"/>
  <c r="I50" i="46"/>
  <c r="I51" i="46"/>
  <c r="I52" i="46"/>
  <c r="I60" i="46"/>
  <c r="I61" i="46"/>
  <c r="I63" i="46"/>
  <c r="I64" i="46"/>
  <c r="I74" i="46"/>
  <c r="N43" i="46" l="1"/>
  <c r="Q43" i="46" s="1"/>
  <c r="D43" i="46"/>
  <c r="K43" i="46" s="1"/>
  <c r="D32" i="46"/>
  <c r="K32" i="46" s="1"/>
  <c r="N9" i="46"/>
  <c r="Q9" i="46" s="1"/>
  <c r="D9" i="46"/>
  <c r="K9" i="46" s="1"/>
  <c r="D7" i="46"/>
  <c r="AO86" i="34"/>
  <c r="AN86" i="34"/>
  <c r="AM86" i="34"/>
  <c r="AL86" i="34"/>
  <c r="AK86" i="34"/>
  <c r="AJ86" i="34"/>
  <c r="AI86" i="34"/>
  <c r="AH86" i="34"/>
  <c r="AG86" i="34"/>
  <c r="AF86" i="34"/>
  <c r="AE86" i="34"/>
  <c r="AO81" i="34"/>
  <c r="AN81" i="34"/>
  <c r="AM81" i="34"/>
  <c r="AL81" i="34"/>
  <c r="AK81" i="34"/>
  <c r="AJ81" i="34"/>
  <c r="AI81" i="34"/>
  <c r="AH81" i="34"/>
  <c r="AG81" i="34"/>
  <c r="AF81" i="34"/>
  <c r="AE81" i="34"/>
  <c r="AO80" i="34"/>
  <c r="AN80" i="34"/>
  <c r="AM80" i="34"/>
  <c r="AL80" i="34"/>
  <c r="AK80" i="34"/>
  <c r="AJ80" i="34"/>
  <c r="AI80" i="34"/>
  <c r="AH80" i="34"/>
  <c r="AG80" i="34"/>
  <c r="AF80" i="34"/>
  <c r="AE80" i="34"/>
  <c r="R32" i="35"/>
  <c r="L32" i="35"/>
  <c r="J32" i="35"/>
  <c r="K32" i="35"/>
  <c r="T32" i="35"/>
  <c r="P32" i="35"/>
  <c r="AO86" i="35"/>
  <c r="AN86" i="35"/>
  <c r="AM86" i="35"/>
  <c r="AL86" i="35"/>
  <c r="AK86" i="35"/>
  <c r="AJ86" i="35"/>
  <c r="AI86" i="35"/>
  <c r="AH86" i="35"/>
  <c r="AG86" i="35"/>
  <c r="AF86" i="35"/>
  <c r="AE86" i="35"/>
  <c r="N32" i="35"/>
  <c r="AO81" i="35"/>
  <c r="AN81" i="35"/>
  <c r="AM81" i="35"/>
  <c r="AL81" i="35"/>
  <c r="AK81" i="35"/>
  <c r="AJ81" i="35"/>
  <c r="AI81" i="35"/>
  <c r="AH81" i="35"/>
  <c r="AG81" i="35"/>
  <c r="AF81" i="35"/>
  <c r="AE81" i="35"/>
  <c r="AD9" i="35"/>
  <c r="AB9" i="35"/>
  <c r="Z9" i="35"/>
  <c r="X9" i="35"/>
  <c r="V9" i="35"/>
  <c r="T9" i="35"/>
  <c r="R9" i="35"/>
  <c r="P9" i="35"/>
  <c r="N9" i="35"/>
  <c r="L9" i="35"/>
  <c r="J9" i="35"/>
  <c r="H9" i="35"/>
  <c r="AO80" i="35"/>
  <c r="AN80" i="35"/>
  <c r="AM80" i="35"/>
  <c r="AL80" i="35"/>
  <c r="AK80" i="35"/>
  <c r="AJ80" i="35"/>
  <c r="AI80" i="35"/>
  <c r="AH80" i="35"/>
  <c r="AG80" i="35"/>
  <c r="AF80" i="35"/>
  <c r="AE80" i="35"/>
  <c r="AC9" i="35"/>
  <c r="AA9" i="35"/>
  <c r="Y9" i="35"/>
  <c r="W9" i="35"/>
  <c r="U9" i="35"/>
  <c r="S9" i="35"/>
  <c r="Q9" i="35"/>
  <c r="O9" i="35"/>
  <c r="M9" i="35"/>
  <c r="K9" i="35"/>
  <c r="I9" i="35"/>
  <c r="AR46" i="45"/>
  <c r="AR45" i="45"/>
  <c r="AO86" i="45"/>
  <c r="AN86" i="45"/>
  <c r="AM86" i="45"/>
  <c r="AL86" i="45"/>
  <c r="AK86" i="45"/>
  <c r="AJ86" i="45"/>
  <c r="AI86" i="45"/>
  <c r="AH86" i="45"/>
  <c r="AG86" i="45"/>
  <c r="AF86" i="45"/>
  <c r="AE86" i="45"/>
  <c r="AQ22" i="45"/>
  <c r="AO81" i="45"/>
  <c r="AN81" i="45"/>
  <c r="AM81" i="45"/>
  <c r="AL81" i="45"/>
  <c r="AK81" i="45"/>
  <c r="AJ81" i="45"/>
  <c r="AI81" i="45"/>
  <c r="AH81" i="45"/>
  <c r="AG81" i="45"/>
  <c r="AF81" i="45"/>
  <c r="AE81" i="45"/>
  <c r="AO80" i="45"/>
  <c r="AN80" i="45"/>
  <c r="AM80" i="45"/>
  <c r="AL80" i="45"/>
  <c r="AK80" i="45"/>
  <c r="AJ80" i="45"/>
  <c r="AI80" i="45"/>
  <c r="AH80" i="45"/>
  <c r="AG80" i="45"/>
  <c r="AF80" i="45"/>
  <c r="AE80" i="45"/>
  <c r="AD9" i="45"/>
  <c r="AC9" i="45"/>
  <c r="AB9" i="45"/>
  <c r="AA9" i="45"/>
  <c r="Z9" i="45"/>
  <c r="Y9" i="45"/>
  <c r="X9" i="45"/>
  <c r="W9" i="45"/>
  <c r="V9" i="45"/>
  <c r="U9" i="45"/>
  <c r="T9" i="45"/>
  <c r="S9" i="45"/>
  <c r="R9" i="45"/>
  <c r="Q9" i="45"/>
  <c r="P9" i="45"/>
  <c r="O9" i="45"/>
  <c r="N9" i="45"/>
  <c r="M9" i="45"/>
  <c r="L9" i="45"/>
  <c r="K9" i="45"/>
  <c r="J9" i="45"/>
  <c r="I9" i="45"/>
  <c r="H9" i="45"/>
  <c r="I1" i="45"/>
  <c r="F36" i="35" l="1"/>
  <c r="F40" i="35"/>
  <c r="F57" i="35"/>
  <c r="F61" i="35"/>
  <c r="F65" i="35"/>
  <c r="F69" i="35"/>
  <c r="F56" i="35"/>
  <c r="F60" i="35"/>
  <c r="F68" i="35"/>
  <c r="F38" i="35"/>
  <c r="F42" i="35"/>
  <c r="F46" i="35"/>
  <c r="F55" i="35"/>
  <c r="F59" i="35"/>
  <c r="F67" i="35"/>
  <c r="F71" i="35"/>
  <c r="F37" i="35"/>
  <c r="F41" i="35"/>
  <c r="F45" i="35"/>
  <c r="F58" i="35"/>
  <c r="F62" i="35"/>
  <c r="F66" i="35"/>
  <c r="F70" i="35"/>
  <c r="O7" i="46"/>
  <c r="H7" i="46"/>
  <c r="F7" i="46"/>
  <c r="H43" i="46"/>
  <c r="F43" i="46"/>
  <c r="H9" i="46"/>
  <c r="F9" i="46"/>
  <c r="P43" i="46"/>
  <c r="O32" i="46"/>
  <c r="H32" i="46"/>
  <c r="F32" i="46"/>
  <c r="P9" i="46"/>
  <c r="AI21" i="34"/>
  <c r="AM17" i="34"/>
  <c r="AK17" i="35"/>
  <c r="AN43" i="45"/>
  <c r="AN32" i="45" s="1"/>
  <c r="AK17" i="45"/>
  <c r="AN11" i="45"/>
  <c r="AG17" i="45"/>
  <c r="AH25" i="34"/>
  <c r="AE21" i="45"/>
  <c r="AG21" i="45"/>
  <c r="AI21" i="45"/>
  <c r="AK21" i="45"/>
  <c r="AM21" i="45"/>
  <c r="AO21" i="45"/>
  <c r="AE43" i="45"/>
  <c r="AE32" i="45" s="1"/>
  <c r="AI43" i="45"/>
  <c r="AI32" i="45" s="1"/>
  <c r="AL43" i="45"/>
  <c r="AL32" i="45" s="1"/>
  <c r="AI21" i="35"/>
  <c r="AG89" i="35"/>
  <c r="AO89" i="35"/>
  <c r="AF43" i="35"/>
  <c r="AF32" i="35" s="1"/>
  <c r="AH43" i="35"/>
  <c r="AH32" i="35" s="1"/>
  <c r="AJ43" i="35"/>
  <c r="AJ32" i="35" s="1"/>
  <c r="AL43" i="35"/>
  <c r="AL32" i="35" s="1"/>
  <c r="AN43" i="35"/>
  <c r="AN32" i="35" s="1"/>
  <c r="AE17" i="34"/>
  <c r="AI17" i="34"/>
  <c r="AO17" i="45"/>
  <c r="AG25" i="45"/>
  <c r="AK25" i="45"/>
  <c r="AO25" i="45"/>
  <c r="O9" i="46"/>
  <c r="O43" i="46"/>
  <c r="AF11" i="45"/>
  <c r="AG17" i="35"/>
  <c r="AO17" i="35"/>
  <c r="AE25" i="35"/>
  <c r="AG25" i="35"/>
  <c r="AI25" i="35"/>
  <c r="AK25" i="35"/>
  <c r="AM25" i="35"/>
  <c r="AO25" i="35"/>
  <c r="AF25" i="35"/>
  <c r="AH25" i="35"/>
  <c r="AJ25" i="35"/>
  <c r="AL25" i="35"/>
  <c r="AN25" i="35"/>
  <c r="AO11" i="34"/>
  <c r="AE11" i="34"/>
  <c r="AG11" i="34"/>
  <c r="AI11" i="34"/>
  <c r="AK11" i="34"/>
  <c r="AM11" i="34"/>
  <c r="AE25" i="34"/>
  <c r="AG25" i="34"/>
  <c r="AI25" i="34"/>
  <c r="AK25" i="34"/>
  <c r="AM25" i="34"/>
  <c r="AO25" i="34"/>
  <c r="AF25" i="34"/>
  <c r="AJ25" i="34"/>
  <c r="AL25" i="34"/>
  <c r="AN25" i="34"/>
  <c r="AG89" i="34"/>
  <c r="AK89" i="34"/>
  <c r="AO89" i="34"/>
  <c r="AJ11" i="45"/>
  <c r="AF17" i="45"/>
  <c r="AH17" i="45"/>
  <c r="AJ17" i="45"/>
  <c r="AL17" i="45"/>
  <c r="AN17" i="45"/>
  <c r="AE17" i="45"/>
  <c r="AI17" i="45"/>
  <c r="AM17" i="45"/>
  <c r="AF25" i="45"/>
  <c r="AH25" i="45"/>
  <c r="AJ25" i="45"/>
  <c r="AL25" i="45"/>
  <c r="AN25" i="45"/>
  <c r="AE25" i="45"/>
  <c r="AI25" i="45"/>
  <c r="AM25" i="45"/>
  <c r="AG43" i="45"/>
  <c r="AG32" i="45" s="1"/>
  <c r="AK43" i="45"/>
  <c r="AK32" i="45" s="1"/>
  <c r="AM43" i="45"/>
  <c r="AM32" i="45" s="1"/>
  <c r="AO43" i="45"/>
  <c r="AO32" i="45" s="1"/>
  <c r="AG11" i="35"/>
  <c r="AF17" i="35"/>
  <c r="AH17" i="35"/>
  <c r="AJ17" i="35"/>
  <c r="AL17" i="35"/>
  <c r="AN17" i="35"/>
  <c r="AE17" i="35"/>
  <c r="AI17" i="35"/>
  <c r="AM17" i="35"/>
  <c r="AG17" i="34"/>
  <c r="AK17" i="34"/>
  <c r="AO17" i="34"/>
  <c r="AE21" i="34"/>
  <c r="AG21" i="34"/>
  <c r="AK21" i="34"/>
  <c r="AM21" i="34"/>
  <c r="AO21" i="34"/>
  <c r="AF21" i="34"/>
  <c r="AH21" i="34"/>
  <c r="AJ21" i="34"/>
  <c r="AL21" i="34"/>
  <c r="AN21" i="34"/>
  <c r="AH11" i="45"/>
  <c r="AL11" i="45"/>
  <c r="AF21" i="45"/>
  <c r="AH21" i="45"/>
  <c r="AJ21" i="45"/>
  <c r="AL21" i="45"/>
  <c r="AN21" i="45"/>
  <c r="AF43" i="45"/>
  <c r="AF32" i="45" s="1"/>
  <c r="AH43" i="45"/>
  <c r="AH32" i="45" s="1"/>
  <c r="AJ43" i="45"/>
  <c r="AJ32" i="45" s="1"/>
  <c r="AO11" i="35"/>
  <c r="AE11" i="35"/>
  <c r="AI11" i="35"/>
  <c r="AK11" i="35"/>
  <c r="AM11" i="35"/>
  <c r="AE21" i="35"/>
  <c r="AG21" i="35"/>
  <c r="AK21" i="35"/>
  <c r="AM21" i="35"/>
  <c r="AO21" i="35"/>
  <c r="AF21" i="35"/>
  <c r="AH21" i="35"/>
  <c r="AJ21" i="35"/>
  <c r="AL21" i="35"/>
  <c r="AN21" i="35"/>
  <c r="AF17" i="34"/>
  <c r="AH17" i="34"/>
  <c r="AJ17" i="34"/>
  <c r="AL17" i="34"/>
  <c r="AN17" i="34"/>
  <c r="AH43" i="34"/>
  <c r="AH32" i="34" s="1"/>
  <c r="AE11" i="45"/>
  <c r="AG11" i="45"/>
  <c r="AI11" i="45"/>
  <c r="AK11" i="45"/>
  <c r="AM11" i="45"/>
  <c r="AO11" i="45"/>
  <c r="AK89" i="35"/>
  <c r="AF11" i="35"/>
  <c r="AH11" i="35"/>
  <c r="AJ11" i="35"/>
  <c r="AL11" i="35"/>
  <c r="AN11" i="35"/>
  <c r="AE89" i="35"/>
  <c r="AI89" i="35"/>
  <c r="AM89" i="35"/>
  <c r="AL43" i="34"/>
  <c r="AL32" i="34" s="1"/>
  <c r="AF11" i="34"/>
  <c r="AH11" i="34"/>
  <c r="AJ11" i="34"/>
  <c r="AL11" i="34"/>
  <c r="AN11" i="34"/>
  <c r="AE43" i="34"/>
  <c r="AE32" i="34" s="1"/>
  <c r="AG43" i="34"/>
  <c r="AG32" i="34" s="1"/>
  <c r="AI43" i="34"/>
  <c r="AI32" i="34" s="1"/>
  <c r="AK43" i="34"/>
  <c r="AK32" i="34" s="1"/>
  <c r="AM43" i="34"/>
  <c r="AM32" i="34" s="1"/>
  <c r="AO43" i="34"/>
  <c r="AO32" i="34" s="1"/>
  <c r="AQ22" i="34"/>
  <c r="I1" i="34"/>
  <c r="AF89" i="34"/>
  <c r="AH89" i="34"/>
  <c r="AJ89" i="34"/>
  <c r="AL89" i="34"/>
  <c r="AN89" i="34"/>
  <c r="AF43" i="34"/>
  <c r="AF32" i="34" s="1"/>
  <c r="AJ43" i="34"/>
  <c r="AJ32" i="34" s="1"/>
  <c r="AN43" i="34"/>
  <c r="AN32" i="34" s="1"/>
  <c r="AE89" i="34"/>
  <c r="AI89" i="34"/>
  <c r="AM89" i="34"/>
  <c r="I32" i="35"/>
  <c r="I8" i="35" s="1"/>
  <c r="L8" i="35"/>
  <c r="J8" i="35"/>
  <c r="N8" i="35"/>
  <c r="R8" i="35"/>
  <c r="P8" i="35"/>
  <c r="T8" i="35"/>
  <c r="K8" i="35"/>
  <c r="M32" i="35"/>
  <c r="M8" i="35" s="1"/>
  <c r="O32" i="35"/>
  <c r="O8" i="35" s="1"/>
  <c r="Q32" i="35"/>
  <c r="Q8" i="35" s="1"/>
  <c r="S32" i="35"/>
  <c r="S8" i="35" s="1"/>
  <c r="U32" i="35"/>
  <c r="U8" i="35" s="1"/>
  <c r="AE43" i="35"/>
  <c r="AE32" i="35" s="1"/>
  <c r="AG43" i="35"/>
  <c r="AG32" i="35" s="1"/>
  <c r="AI43" i="35"/>
  <c r="AI32" i="35" s="1"/>
  <c r="AK43" i="35"/>
  <c r="AK32" i="35" s="1"/>
  <c r="AM43" i="35"/>
  <c r="AM32" i="35" s="1"/>
  <c r="AO43" i="35"/>
  <c r="AO32" i="35" s="1"/>
  <c r="AF89" i="35"/>
  <c r="AH89" i="35"/>
  <c r="AJ89" i="35"/>
  <c r="AL89" i="35"/>
  <c r="AN89" i="35"/>
  <c r="AR73" i="45"/>
  <c r="AR47" i="45"/>
  <c r="AR49" i="45"/>
  <c r="AR51" i="45"/>
  <c r="AR48" i="45"/>
  <c r="AR50" i="45"/>
  <c r="AR52" i="45"/>
  <c r="AF89" i="45"/>
  <c r="AH89" i="45"/>
  <c r="AJ89" i="45"/>
  <c r="AL89" i="45"/>
  <c r="AN89" i="45"/>
  <c r="AE89" i="45"/>
  <c r="AG89" i="45"/>
  <c r="AI89" i="45"/>
  <c r="AK89" i="45"/>
  <c r="AM89" i="45"/>
  <c r="AO89" i="45"/>
  <c r="AR46" i="35" l="1"/>
  <c r="AI9" i="34"/>
  <c r="AI8" i="34" s="1"/>
  <c r="AG9" i="34"/>
  <c r="AG8" i="34" s="1"/>
  <c r="AJ9" i="45"/>
  <c r="AJ8" i="45" s="1"/>
  <c r="AE9" i="35"/>
  <c r="AE8" i="35" s="1"/>
  <c r="AO9" i="45"/>
  <c r="AO8" i="45" s="1"/>
  <c r="AK9" i="45"/>
  <c r="AK8" i="45" s="1"/>
  <c r="AG9" i="45"/>
  <c r="AG8" i="45" s="1"/>
  <c r="AI9" i="35"/>
  <c r="AI8" i="35" s="1"/>
  <c r="AK9" i="34"/>
  <c r="AK8" i="34" s="1"/>
  <c r="AN9" i="34"/>
  <c r="AN8" i="34" s="1"/>
  <c r="AJ9" i="34"/>
  <c r="AJ8" i="34" s="1"/>
  <c r="AF9" i="34"/>
  <c r="AF8" i="34" s="1"/>
  <c r="AL9" i="35"/>
  <c r="AL8" i="35" s="1"/>
  <c r="AH9" i="35"/>
  <c r="AH8" i="35" s="1"/>
  <c r="AI9" i="45"/>
  <c r="AI8" i="45" s="1"/>
  <c r="AG9" i="35"/>
  <c r="AG8" i="35" s="1"/>
  <c r="AM9" i="35"/>
  <c r="AM8" i="35" s="1"/>
  <c r="AN9" i="45"/>
  <c r="AN8" i="45" s="1"/>
  <c r="AF9" i="45"/>
  <c r="AF8" i="45" s="1"/>
  <c r="AM9" i="34"/>
  <c r="AM8" i="34" s="1"/>
  <c r="AM9" i="45"/>
  <c r="AM8" i="45" s="1"/>
  <c r="AE9" i="45"/>
  <c r="AE8" i="45" s="1"/>
  <c r="AE9" i="34"/>
  <c r="AE8" i="34" s="1"/>
  <c r="AO9" i="34"/>
  <c r="AO8" i="34" s="1"/>
  <c r="AL9" i="34"/>
  <c r="AL8" i="34" s="1"/>
  <c r="AH9" i="34"/>
  <c r="AH8" i="34" s="1"/>
  <c r="AN9" i="35"/>
  <c r="AN8" i="35" s="1"/>
  <c r="AJ9" i="35"/>
  <c r="AJ8" i="35" s="1"/>
  <c r="AF9" i="35"/>
  <c r="AF8" i="35" s="1"/>
  <c r="AO9" i="35"/>
  <c r="AO8" i="35" s="1"/>
  <c r="AH9" i="45"/>
  <c r="AH8" i="45" s="1"/>
  <c r="AK9" i="35"/>
  <c r="AK8" i="35" s="1"/>
  <c r="AL9" i="45"/>
  <c r="AL8" i="45" s="1"/>
  <c r="F95" i="34"/>
  <c r="H32" i="35"/>
  <c r="H8" i="35" s="1"/>
  <c r="F9" i="35"/>
  <c r="AQ22" i="35"/>
  <c r="F95" i="35"/>
  <c r="I1" i="35"/>
  <c r="AR45" i="35"/>
  <c r="F95" i="45"/>
  <c r="F9" i="45" l="1"/>
  <c r="AO86" i="43" l="1"/>
  <c r="AN86" i="43"/>
  <c r="AM86" i="43"/>
  <c r="AL86" i="43"/>
  <c r="AK86" i="43"/>
  <c r="AJ86" i="43"/>
  <c r="AI86" i="43"/>
  <c r="AH86" i="43"/>
  <c r="AG86" i="43"/>
  <c r="AF86" i="43"/>
  <c r="AE86" i="43"/>
  <c r="AO81" i="43"/>
  <c r="AN81" i="43"/>
  <c r="AM81" i="43"/>
  <c r="AL81" i="43"/>
  <c r="AK81" i="43"/>
  <c r="AJ81" i="43"/>
  <c r="AI81" i="43"/>
  <c r="AH81" i="43"/>
  <c r="AG81" i="43"/>
  <c r="AF81" i="43"/>
  <c r="AE81" i="43"/>
  <c r="AO80" i="43"/>
  <c r="AN80" i="43"/>
  <c r="AM80" i="43"/>
  <c r="AL80" i="43"/>
  <c r="AK80" i="43"/>
  <c r="AJ80" i="43"/>
  <c r="AI80" i="43"/>
  <c r="AH80" i="43"/>
  <c r="AG80" i="43"/>
  <c r="AF80" i="43"/>
  <c r="AE80" i="43"/>
  <c r="V9" i="43"/>
  <c r="R9" i="43"/>
  <c r="N9" i="43"/>
  <c r="J9" i="43"/>
  <c r="AO86" i="42"/>
  <c r="AN86" i="42"/>
  <c r="AM86" i="42"/>
  <c r="AL86" i="42"/>
  <c r="AK86" i="42"/>
  <c r="AJ86" i="42"/>
  <c r="AI86" i="42"/>
  <c r="AH86" i="42"/>
  <c r="AG86" i="42"/>
  <c r="AF86" i="42"/>
  <c r="AE86" i="42"/>
  <c r="AO81" i="42"/>
  <c r="AN81" i="42"/>
  <c r="AM81" i="42"/>
  <c r="AL81" i="42"/>
  <c r="AK81" i="42"/>
  <c r="AJ81" i="42"/>
  <c r="AI81" i="42"/>
  <c r="AH81" i="42"/>
  <c r="AG81" i="42"/>
  <c r="AF81" i="42"/>
  <c r="AE81" i="42"/>
  <c r="AO80" i="42"/>
  <c r="AK80" i="42"/>
  <c r="AI80" i="42"/>
  <c r="AG80" i="42"/>
  <c r="AO86" i="41"/>
  <c r="AN86" i="41"/>
  <c r="AM86" i="41"/>
  <c r="AL86" i="41"/>
  <c r="AK86" i="41"/>
  <c r="AJ86" i="41"/>
  <c r="AI86" i="41"/>
  <c r="AH86" i="41"/>
  <c r="AG86" i="41"/>
  <c r="AF86" i="41"/>
  <c r="AE86" i="41"/>
  <c r="AO81" i="41"/>
  <c r="AN81" i="41"/>
  <c r="AM81" i="41"/>
  <c r="AL81" i="41"/>
  <c r="AK81" i="41"/>
  <c r="AJ81" i="41"/>
  <c r="AI81" i="41"/>
  <c r="AH81" i="41"/>
  <c r="AG81" i="41"/>
  <c r="AF81" i="41"/>
  <c r="AO80" i="41"/>
  <c r="AN80" i="41"/>
  <c r="AM80" i="41"/>
  <c r="AL80" i="41"/>
  <c r="AK80" i="41"/>
  <c r="AJ80" i="41"/>
  <c r="AI80" i="41"/>
  <c r="AH80" i="41"/>
  <c r="AG80" i="41"/>
  <c r="AF80" i="41"/>
  <c r="AE80" i="41"/>
  <c r="F83" i="31"/>
  <c r="AC8" i="31"/>
  <c r="Y8" i="31"/>
  <c r="AO86" i="31"/>
  <c r="AN86" i="31"/>
  <c r="AM86" i="31"/>
  <c r="AL86" i="31"/>
  <c r="AK86" i="31"/>
  <c r="AJ86" i="31"/>
  <c r="AI86" i="31"/>
  <c r="AH86" i="31"/>
  <c r="AG86" i="31"/>
  <c r="AF86" i="31"/>
  <c r="AE86" i="31"/>
  <c r="AO81" i="31"/>
  <c r="AN81" i="31"/>
  <c r="AM81" i="31"/>
  <c r="AL81" i="31"/>
  <c r="AK81" i="31"/>
  <c r="AJ81" i="31"/>
  <c r="AI81" i="31"/>
  <c r="AH81" i="31"/>
  <c r="AG81" i="31"/>
  <c r="AF81" i="31"/>
  <c r="AE81" i="31"/>
  <c r="AO80" i="31"/>
  <c r="AN80" i="31"/>
  <c r="AM80" i="31"/>
  <c r="AL80" i="31"/>
  <c r="AK80" i="31"/>
  <c r="AJ80" i="31"/>
  <c r="AI80" i="31"/>
  <c r="AH80" i="31"/>
  <c r="AG80" i="31"/>
  <c r="AF80" i="31"/>
  <c r="AE80" i="31"/>
  <c r="AD8" i="31"/>
  <c r="AA8" i="31"/>
  <c r="Z8" i="31"/>
  <c r="X8" i="31"/>
  <c r="V8" i="31"/>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I34" i="40"/>
  <c r="K34" i="40" s="1"/>
  <c r="E33" i="40"/>
  <c r="D33" i="40"/>
  <c r="U32" i="40"/>
  <c r="T32" i="40"/>
  <c r="S32" i="40"/>
  <c r="G32" i="40"/>
  <c r="X31" i="40"/>
  <c r="W31" i="40"/>
  <c r="V31" i="40"/>
  <c r="G31" i="40"/>
  <c r="X30" i="40"/>
  <c r="W30" i="40"/>
  <c r="V30" i="40"/>
  <c r="G30" i="40"/>
  <c r="X29" i="40"/>
  <c r="W29" i="40"/>
  <c r="V29" i="40"/>
  <c r="G29" i="40"/>
  <c r="X28" i="40"/>
  <c r="W28" i="40"/>
  <c r="V28" i="40"/>
  <c r="G28" i="40"/>
  <c r="X27" i="40"/>
  <c r="W27" i="40"/>
  <c r="V27" i="40"/>
  <c r="G27" i="40"/>
  <c r="X26" i="40"/>
  <c r="W26" i="40"/>
  <c r="V26" i="40"/>
  <c r="G26" i="40"/>
  <c r="X25" i="40"/>
  <c r="W25" i="40"/>
  <c r="V25" i="40"/>
  <c r="G25" i="40"/>
  <c r="X24" i="40"/>
  <c r="W24" i="40"/>
  <c r="V24" i="40"/>
  <c r="G24" i="40"/>
  <c r="X23" i="40"/>
  <c r="W23" i="40"/>
  <c r="V23" i="40"/>
  <c r="G23" i="40"/>
  <c r="I23" i="40"/>
  <c r="K23" i="40" s="1"/>
  <c r="X22" i="40"/>
  <c r="W22" i="40"/>
  <c r="V22" i="40"/>
  <c r="G22" i="40"/>
  <c r="X21" i="40"/>
  <c r="W21" i="40"/>
  <c r="V21" i="40"/>
  <c r="G21" i="40"/>
  <c r="X20" i="40"/>
  <c r="W20" i="40"/>
  <c r="V20" i="40"/>
  <c r="G20" i="40"/>
  <c r="X19" i="40"/>
  <c r="W19" i="40"/>
  <c r="V19" i="40"/>
  <c r="G19" i="40"/>
  <c r="X18" i="40"/>
  <c r="W18" i="40"/>
  <c r="V18" i="40"/>
  <c r="G18" i="40"/>
  <c r="X17" i="40"/>
  <c r="W17" i="40"/>
  <c r="V17" i="40"/>
  <c r="G17" i="40"/>
  <c r="X16" i="40"/>
  <c r="W16" i="40"/>
  <c r="V16" i="40"/>
  <c r="M16" i="40"/>
  <c r="G16" i="40"/>
  <c r="X15" i="40"/>
  <c r="W15" i="40"/>
  <c r="V15" i="40"/>
  <c r="G15" i="40"/>
  <c r="X14" i="40"/>
  <c r="W14" i="40"/>
  <c r="V14" i="40"/>
  <c r="G14" i="40"/>
  <c r="X13" i="40"/>
  <c r="W13" i="40"/>
  <c r="V13" i="40"/>
  <c r="G13" i="40"/>
  <c r="X12" i="40"/>
  <c r="W12" i="40"/>
  <c r="V12" i="40"/>
  <c r="G12" i="40"/>
  <c r="X11" i="40"/>
  <c r="W11" i="40"/>
  <c r="V11" i="40"/>
  <c r="G11" i="40"/>
  <c r="X10" i="40"/>
  <c r="W10" i="40"/>
  <c r="V10" i="40"/>
  <c r="G10" i="40"/>
  <c r="X9" i="40"/>
  <c r="W9" i="40"/>
  <c r="V9" i="40"/>
  <c r="G9" i="40"/>
  <c r="H9" i="40"/>
  <c r="G8" i="40"/>
  <c r="G7" i="40"/>
  <c r="AE81" i="41" l="1"/>
  <c r="V32" i="40"/>
  <c r="X32" i="40"/>
  <c r="AL25" i="43"/>
  <c r="AO17" i="42"/>
  <c r="AH25" i="43"/>
  <c r="AF89" i="43"/>
  <c r="AH89" i="43"/>
  <c r="AJ89" i="43"/>
  <c r="AL89" i="43"/>
  <c r="AN89" i="43"/>
  <c r="AE25" i="31"/>
  <c r="AI25" i="31"/>
  <c r="AM25" i="31"/>
  <c r="AN11" i="41"/>
  <c r="AN43" i="41"/>
  <c r="AN32" i="41" s="1"/>
  <c r="AN21" i="42"/>
  <c r="AH17" i="42"/>
  <c r="AL17" i="42"/>
  <c r="AE17" i="42"/>
  <c r="AG17" i="42"/>
  <c r="AI17" i="42"/>
  <c r="AM17" i="42"/>
  <c r="AF21" i="42"/>
  <c r="AH21" i="42"/>
  <c r="AL21" i="42"/>
  <c r="AH25" i="31"/>
  <c r="AE17" i="41"/>
  <c r="AI17" i="41"/>
  <c r="AL25" i="41"/>
  <c r="AM89" i="41"/>
  <c r="AK11" i="31"/>
  <c r="AI17" i="31"/>
  <c r="AM21" i="31"/>
  <c r="AK17" i="42"/>
  <c r="AJ17" i="43"/>
  <c r="AG25" i="31"/>
  <c r="AK25" i="31"/>
  <c r="AO25" i="31"/>
  <c r="AF17" i="42"/>
  <c r="AJ17" i="42"/>
  <c r="AN17" i="42"/>
  <c r="AF17" i="43"/>
  <c r="AN17" i="43"/>
  <c r="AG17" i="41"/>
  <c r="AK17" i="41"/>
  <c r="AH17" i="41"/>
  <c r="AL17" i="41"/>
  <c r="AH25" i="41"/>
  <c r="AF43" i="41"/>
  <c r="AF32" i="41" s="1"/>
  <c r="AJ43" i="41"/>
  <c r="AJ32" i="41" s="1"/>
  <c r="AJ21" i="42"/>
  <c r="AL25" i="31"/>
  <c r="AH11" i="43"/>
  <c r="AE21" i="31"/>
  <c r="AF11" i="41"/>
  <c r="AG11" i="31"/>
  <c r="AO11" i="31"/>
  <c r="AH17" i="31"/>
  <c r="AJ17" i="31"/>
  <c r="AL17" i="31"/>
  <c r="AN17" i="31"/>
  <c r="AI21" i="31"/>
  <c r="AF25" i="31"/>
  <c r="AJ25" i="31"/>
  <c r="AN25" i="31"/>
  <c r="AE89" i="31"/>
  <c r="AI89" i="31"/>
  <c r="AM89" i="31"/>
  <c r="AJ11" i="41"/>
  <c r="AH17" i="43"/>
  <c r="AE17" i="31"/>
  <c r="AG17" i="31"/>
  <c r="AK17" i="31"/>
  <c r="AM17" i="31"/>
  <c r="AO17" i="31"/>
  <c r="AM43" i="31"/>
  <c r="AM32" i="31" s="1"/>
  <c r="AF43" i="43"/>
  <c r="AF32" i="43" s="1"/>
  <c r="AH11" i="41"/>
  <c r="AL11" i="41"/>
  <c r="AL17" i="43"/>
  <c r="AE11" i="31"/>
  <c r="AI11" i="31"/>
  <c r="AM11" i="31"/>
  <c r="AG21" i="31"/>
  <c r="AK21" i="31"/>
  <c r="AO21" i="31"/>
  <c r="AI11" i="42"/>
  <c r="AE80" i="42"/>
  <c r="AE11" i="42"/>
  <c r="AM80" i="42"/>
  <c r="AM11" i="42"/>
  <c r="AE43" i="31"/>
  <c r="AE32" i="31" s="1"/>
  <c r="AG43" i="31"/>
  <c r="AG32" i="31" s="1"/>
  <c r="AI43" i="31"/>
  <c r="AI32" i="31" s="1"/>
  <c r="AK43" i="31"/>
  <c r="AK32" i="31" s="1"/>
  <c r="AO43" i="31"/>
  <c r="AO32" i="31" s="1"/>
  <c r="AF21" i="41"/>
  <c r="AJ21" i="41"/>
  <c r="AN21" i="41"/>
  <c r="AH25" i="42"/>
  <c r="AJ25" i="42"/>
  <c r="AL25" i="42"/>
  <c r="AN25" i="42"/>
  <c r="AG89" i="42"/>
  <c r="AK89" i="42"/>
  <c r="AO89" i="42"/>
  <c r="AE17" i="43"/>
  <c r="AG17" i="43"/>
  <c r="AI17" i="43"/>
  <c r="AK17" i="43"/>
  <c r="AM17" i="43"/>
  <c r="AO17" i="43"/>
  <c r="AE25" i="43"/>
  <c r="AG25" i="43"/>
  <c r="AI25" i="43"/>
  <c r="AK25" i="43"/>
  <c r="AM25" i="43"/>
  <c r="AO25" i="43"/>
  <c r="AH21" i="31"/>
  <c r="AJ21" i="31"/>
  <c r="AL21" i="31"/>
  <c r="AN21" i="31"/>
  <c r="AM17" i="41"/>
  <c r="AO17" i="41"/>
  <c r="AF17" i="41"/>
  <c r="AJ17" i="41"/>
  <c r="AN17" i="41"/>
  <c r="AE25" i="41"/>
  <c r="AG25" i="41"/>
  <c r="AI25" i="41"/>
  <c r="AK25" i="41"/>
  <c r="AM25" i="41"/>
  <c r="AO25" i="41"/>
  <c r="AF25" i="41"/>
  <c r="AJ25" i="41"/>
  <c r="AN25" i="41"/>
  <c r="AE21" i="42"/>
  <c r="AG21" i="42"/>
  <c r="AI21" i="42"/>
  <c r="AK21" i="42"/>
  <c r="AM21" i="42"/>
  <c r="AO21" i="42"/>
  <c r="AL11" i="43"/>
  <c r="AF25" i="43"/>
  <c r="AJ25" i="43"/>
  <c r="AN25" i="43"/>
  <c r="AN43" i="43"/>
  <c r="AN32" i="43" s="1"/>
  <c r="AK89" i="43"/>
  <c r="AG11" i="42"/>
  <c r="AK11" i="42"/>
  <c r="AO11" i="42"/>
  <c r="AL43" i="42"/>
  <c r="AL32" i="42" s="1"/>
  <c r="AL21" i="43"/>
  <c r="AF11" i="31"/>
  <c r="AH11" i="31"/>
  <c r="AJ11" i="31"/>
  <c r="AL11" i="31"/>
  <c r="AN11" i="31"/>
  <c r="AF17" i="31"/>
  <c r="AF21" i="31"/>
  <c r="AF80" i="42"/>
  <c r="AF11" i="42"/>
  <c r="AH80" i="42"/>
  <c r="AH11" i="42"/>
  <c r="AJ80" i="42"/>
  <c r="AJ11" i="42"/>
  <c r="AL80" i="42"/>
  <c r="AL11" i="42"/>
  <c r="AN80" i="42"/>
  <c r="AN11" i="42"/>
  <c r="AF25" i="42"/>
  <c r="AH21" i="41"/>
  <c r="AL21" i="41"/>
  <c r="AE25" i="42"/>
  <c r="AG25" i="42"/>
  <c r="AI25" i="42"/>
  <c r="AK25" i="42"/>
  <c r="AM25" i="42"/>
  <c r="AO25" i="42"/>
  <c r="AF43" i="42"/>
  <c r="AF32" i="42" s="1"/>
  <c r="AH43" i="42"/>
  <c r="AH32" i="42" s="1"/>
  <c r="AJ43" i="42"/>
  <c r="AJ32" i="42" s="1"/>
  <c r="AN43" i="42"/>
  <c r="AN32" i="42" s="1"/>
  <c r="AF21" i="43"/>
  <c r="AH21" i="43"/>
  <c r="AJ21" i="43"/>
  <c r="AN21" i="43"/>
  <c r="I9" i="40"/>
  <c r="AF43" i="31"/>
  <c r="AF32" i="31" s="1"/>
  <c r="AH43" i="31"/>
  <c r="AH32" i="31" s="1"/>
  <c r="AJ43" i="31"/>
  <c r="AJ32" i="31" s="1"/>
  <c r="AL43" i="31"/>
  <c r="AL32" i="31" s="1"/>
  <c r="AN43" i="31"/>
  <c r="AN32" i="31" s="1"/>
  <c r="AG89" i="31"/>
  <c r="AK89" i="31"/>
  <c r="AO89" i="31"/>
  <c r="AE11" i="41"/>
  <c r="AG11" i="41"/>
  <c r="AI11" i="41"/>
  <c r="AK11" i="41"/>
  <c r="AM11" i="41"/>
  <c r="AO11" i="41"/>
  <c r="AH43" i="41"/>
  <c r="AH32" i="41" s="1"/>
  <c r="AL43" i="41"/>
  <c r="AL32" i="41" s="1"/>
  <c r="AE21" i="41"/>
  <c r="AG21" i="41"/>
  <c r="AI21" i="41"/>
  <c r="AK21" i="41"/>
  <c r="AM21" i="41"/>
  <c r="AO21" i="41"/>
  <c r="AG89" i="41"/>
  <c r="AK89" i="41"/>
  <c r="AO89" i="41"/>
  <c r="AE43" i="42"/>
  <c r="AE32" i="42" s="1"/>
  <c r="AG43" i="42"/>
  <c r="AG32" i="42" s="1"/>
  <c r="AI43" i="42"/>
  <c r="AI32" i="42" s="1"/>
  <c r="AR45" i="43"/>
  <c r="AR47" i="43"/>
  <c r="AR50" i="43"/>
  <c r="H9" i="43"/>
  <c r="L9" i="43"/>
  <c r="P9" i="43"/>
  <c r="T9" i="43"/>
  <c r="X9" i="43"/>
  <c r="AF11" i="43"/>
  <c r="AJ11" i="43"/>
  <c r="AN11" i="43"/>
  <c r="AE11" i="43"/>
  <c r="AG11" i="43"/>
  <c r="AI11" i="43"/>
  <c r="AK11" i="43"/>
  <c r="AM11" i="43"/>
  <c r="AO11" i="43"/>
  <c r="AE21" i="43"/>
  <c r="AG21" i="43"/>
  <c r="AI21" i="43"/>
  <c r="AK21" i="43"/>
  <c r="AM21" i="43"/>
  <c r="AO21" i="43"/>
  <c r="AJ43" i="43"/>
  <c r="AJ32" i="43" s="1"/>
  <c r="AR46" i="43"/>
  <c r="AH43" i="43"/>
  <c r="AH32" i="43" s="1"/>
  <c r="AL43" i="43"/>
  <c r="AL32" i="43" s="1"/>
  <c r="AR49" i="43"/>
  <c r="AR51" i="43"/>
  <c r="AE43" i="43"/>
  <c r="AE32" i="43" s="1"/>
  <c r="AG43" i="43"/>
  <c r="AG32" i="43" s="1"/>
  <c r="AI43" i="43"/>
  <c r="AI32" i="43" s="1"/>
  <c r="AK43" i="43"/>
  <c r="AK32" i="43" s="1"/>
  <c r="AM43" i="43"/>
  <c r="AM32" i="43" s="1"/>
  <c r="AO43" i="43"/>
  <c r="AO32" i="43" s="1"/>
  <c r="AR52" i="43"/>
  <c r="AG89" i="43"/>
  <c r="AO89" i="43"/>
  <c r="AE89" i="43"/>
  <c r="AI89" i="43"/>
  <c r="AM89" i="43"/>
  <c r="AR46" i="42"/>
  <c r="AR48" i="42"/>
  <c r="AK43" i="42"/>
  <c r="AK32" i="42" s="1"/>
  <c r="AM43" i="42"/>
  <c r="AM32" i="42" s="1"/>
  <c r="AO43" i="42"/>
  <c r="AO32" i="42" s="1"/>
  <c r="AR51" i="42"/>
  <c r="AF89" i="42"/>
  <c r="AH89" i="42"/>
  <c r="AJ89" i="42"/>
  <c r="AL89" i="42"/>
  <c r="AN89" i="42"/>
  <c r="AQ38" i="42"/>
  <c r="AR47" i="42"/>
  <c r="AR49" i="42"/>
  <c r="AR52" i="42"/>
  <c r="AE89" i="42"/>
  <c r="AI89" i="42"/>
  <c r="AM89" i="42"/>
  <c r="AR50" i="42"/>
  <c r="AR49" i="41"/>
  <c r="AQ22" i="41"/>
  <c r="AE89" i="41"/>
  <c r="AI89" i="41"/>
  <c r="I1" i="41"/>
  <c r="AR45" i="41"/>
  <c r="AR46" i="41"/>
  <c r="AR47" i="41"/>
  <c r="AR48" i="41"/>
  <c r="AE43" i="41"/>
  <c r="AE32" i="41" s="1"/>
  <c r="AG43" i="41"/>
  <c r="AG32" i="41" s="1"/>
  <c r="AI43" i="41"/>
  <c r="AI32" i="41" s="1"/>
  <c r="AK43" i="41"/>
  <c r="AK32" i="41" s="1"/>
  <c r="AM43" i="41"/>
  <c r="AM32" i="41" s="1"/>
  <c r="AO43" i="41"/>
  <c r="AO32" i="41" s="1"/>
  <c r="AR51" i="41"/>
  <c r="AR52" i="41"/>
  <c r="AF89" i="41"/>
  <c r="AH89" i="41"/>
  <c r="AJ89" i="41"/>
  <c r="AL89" i="41"/>
  <c r="AN89" i="41"/>
  <c r="AF89" i="31"/>
  <c r="AH89" i="31"/>
  <c r="AJ89" i="31"/>
  <c r="AL89" i="31"/>
  <c r="AN89" i="31"/>
  <c r="H23" i="40"/>
  <c r="G33" i="40"/>
  <c r="H34" i="40"/>
  <c r="W32" i="40"/>
  <c r="AI9" i="31" l="1"/>
  <c r="AI8" i="31" s="1"/>
  <c r="AN9" i="43"/>
  <c r="AN8" i="43" s="1"/>
  <c r="AM9" i="31"/>
  <c r="AM8" i="31" s="1"/>
  <c r="AE9" i="31"/>
  <c r="AE8" i="31" s="1"/>
  <c r="AH9" i="43"/>
  <c r="AH8" i="43" s="1"/>
  <c r="AN9" i="41"/>
  <c r="AN8" i="41" s="1"/>
  <c r="AL9" i="41"/>
  <c r="AL8" i="41" s="1"/>
  <c r="AL9" i="42"/>
  <c r="AL8" i="42" s="1"/>
  <c r="AH9" i="42"/>
  <c r="AH8" i="42" s="1"/>
  <c r="AG9" i="31"/>
  <c r="AG8" i="31" s="1"/>
  <c r="AF9" i="41"/>
  <c r="AF8" i="41" s="1"/>
  <c r="AH9" i="41"/>
  <c r="AH8" i="41" s="1"/>
  <c r="AL9" i="31"/>
  <c r="AL8" i="31" s="1"/>
  <c r="AH9" i="31"/>
  <c r="AH8" i="31" s="1"/>
  <c r="AK9" i="31"/>
  <c r="AK8" i="31" s="1"/>
  <c r="AJ9" i="41"/>
  <c r="AJ8" i="41" s="1"/>
  <c r="AO9" i="31"/>
  <c r="AO8" i="31" s="1"/>
  <c r="AJ9" i="43"/>
  <c r="AJ8" i="43" s="1"/>
  <c r="AE9" i="42"/>
  <c r="AE8" i="42" s="1"/>
  <c r="AN9" i="31"/>
  <c r="AN8" i="31" s="1"/>
  <c r="AJ9" i="31"/>
  <c r="AJ8" i="31" s="1"/>
  <c r="AO9" i="42"/>
  <c r="AO8" i="42" s="1"/>
  <c r="AK9" i="42"/>
  <c r="AK8" i="42" s="1"/>
  <c r="AG9" i="42"/>
  <c r="AG8" i="42" s="1"/>
  <c r="AN9" i="42"/>
  <c r="AN8" i="42" s="1"/>
  <c r="AJ9" i="42"/>
  <c r="AJ8" i="42" s="1"/>
  <c r="AM9" i="42"/>
  <c r="AM8" i="42" s="1"/>
  <c r="AI9" i="42"/>
  <c r="AI8" i="42" s="1"/>
  <c r="AF9" i="43"/>
  <c r="AF8" i="43" s="1"/>
  <c r="AL9" i="43"/>
  <c r="AL8" i="43" s="1"/>
  <c r="AF9" i="42"/>
  <c r="AF8" i="42" s="1"/>
  <c r="AF9" i="31"/>
  <c r="AF8" i="31" s="1"/>
  <c r="AM9" i="41"/>
  <c r="AM8" i="41" s="1"/>
  <c r="AI9" i="41"/>
  <c r="AI8" i="41" s="1"/>
  <c r="AE9" i="41"/>
  <c r="AE8" i="41" s="1"/>
  <c r="AO9" i="41"/>
  <c r="AO8" i="41" s="1"/>
  <c r="AK9" i="41"/>
  <c r="AK8" i="41" s="1"/>
  <c r="AG9" i="41"/>
  <c r="AG8" i="41" s="1"/>
  <c r="AR48" i="43"/>
  <c r="AO9" i="43"/>
  <c r="AO8" i="43" s="1"/>
  <c r="AK9" i="43"/>
  <c r="AK8" i="43" s="1"/>
  <c r="AG9" i="43"/>
  <c r="AG8" i="43" s="1"/>
  <c r="U9" i="43"/>
  <c r="Q9" i="43"/>
  <c r="M9" i="43"/>
  <c r="I9" i="43"/>
  <c r="AQ22" i="43"/>
  <c r="F95" i="43"/>
  <c r="I1" i="43"/>
  <c r="AM9" i="43"/>
  <c r="AM8" i="43" s="1"/>
  <c r="AI9" i="43"/>
  <c r="AI8" i="43" s="1"/>
  <c r="AE9" i="43"/>
  <c r="AE8" i="43" s="1"/>
  <c r="W9" i="43"/>
  <c r="S9" i="43"/>
  <c r="O9" i="43"/>
  <c r="K9" i="43"/>
  <c r="AQ38" i="43"/>
  <c r="D9" i="43"/>
  <c r="AR45" i="42"/>
  <c r="AR73" i="42"/>
  <c r="F95" i="42"/>
  <c r="AR73" i="41"/>
  <c r="AQ38" i="41"/>
  <c r="AR50" i="41"/>
  <c r="F95" i="31"/>
  <c r="G42" i="30"/>
  <c r="I42" i="30" s="1"/>
  <c r="G8" i="30"/>
  <c r="I8" i="30" s="1"/>
  <c r="G5" i="30"/>
  <c r="J42" i="30"/>
  <c r="L42" i="30" s="1"/>
  <c r="J8" i="30"/>
  <c r="L8" i="30" s="1"/>
  <c r="AR73" i="43" l="1"/>
  <c r="F9" i="43"/>
  <c r="E9" i="43"/>
  <c r="D42" i="30"/>
  <c r="H42" i="30" s="1"/>
  <c r="D31" i="30"/>
  <c r="H31" i="30" s="1"/>
  <c r="D8" i="30"/>
  <c r="D6" i="30"/>
  <c r="K6" i="30" s="1"/>
  <c r="K31" i="30"/>
  <c r="L6" i="30"/>
  <c r="I6" i="30"/>
  <c r="H6" i="30" l="1"/>
  <c r="F95" i="41"/>
  <c r="H8" i="30"/>
  <c r="K8" i="30"/>
  <c r="K42" i="30"/>
  <c r="C24" i="36" l="1"/>
  <c r="C23" i="36"/>
  <c r="C22" i="36"/>
  <c r="C21" i="36"/>
  <c r="C20" i="36"/>
  <c r="C19" i="36"/>
  <c r="C18" i="36"/>
  <c r="C17" i="36"/>
  <c r="C16" i="36"/>
  <c r="C10" i="36"/>
  <c r="C9" i="36"/>
  <c r="C8" i="36"/>
  <c r="C7" i="36"/>
  <c r="C6" i="36"/>
  <c r="C5" i="36"/>
  <c r="C4" i="36"/>
  <c r="F27" i="36" l="1"/>
  <c r="G27" i="36" s="1"/>
  <c r="F26" i="36"/>
  <c r="G26" i="36" s="1"/>
  <c r="F25" i="36"/>
  <c r="G25" i="36" s="1"/>
  <c r="F24" i="36"/>
  <c r="G24" i="36" s="1"/>
  <c r="F23" i="36"/>
  <c r="G23" i="36" s="1"/>
  <c r="F22" i="36"/>
  <c r="G22" i="36" s="1"/>
  <c r="F21" i="36"/>
  <c r="G21" i="36" s="1"/>
  <c r="F20" i="36"/>
  <c r="G20" i="36" s="1"/>
  <c r="F19" i="36"/>
  <c r="G19" i="36" s="1"/>
  <c r="F18" i="36"/>
  <c r="G18" i="36" s="1"/>
  <c r="F17" i="36"/>
  <c r="F16" i="36"/>
  <c r="G14" i="36"/>
  <c r="G13" i="36"/>
  <c r="G12" i="36"/>
  <c r="E10" i="36"/>
  <c r="F10" i="36" s="1"/>
  <c r="G10" i="36" s="1"/>
  <c r="E9" i="36"/>
  <c r="F9" i="36" s="1"/>
  <c r="G9" i="36" s="1"/>
  <c r="E8" i="36"/>
  <c r="F8" i="36" s="1"/>
  <c r="G8" i="36" s="1"/>
  <c r="E7" i="36"/>
  <c r="F7" i="36" s="1"/>
  <c r="G7" i="36" s="1"/>
  <c r="E6" i="36"/>
  <c r="F6" i="36" s="1"/>
  <c r="G6" i="36" s="1"/>
  <c r="F5" i="36"/>
  <c r="G5" i="36" s="1"/>
  <c r="F4" i="36"/>
  <c r="D76" i="33"/>
  <c r="AB43" i="33"/>
  <c r="AA43" i="33"/>
  <c r="Z43" i="33"/>
  <c r="Y43" i="33"/>
  <c r="X43" i="33"/>
  <c r="W43" i="33"/>
  <c r="V43" i="33"/>
  <c r="U43" i="33"/>
  <c r="T43" i="33"/>
  <c r="S43" i="33"/>
  <c r="R43" i="33"/>
  <c r="Q43" i="33"/>
  <c r="P43" i="33"/>
  <c r="O43" i="33"/>
  <c r="N43" i="33"/>
  <c r="M43" i="33"/>
  <c r="L43" i="33"/>
  <c r="K43" i="33"/>
  <c r="J43" i="33"/>
  <c r="I43" i="33"/>
  <c r="H43" i="33"/>
  <c r="G43" i="33"/>
  <c r="F43" i="33"/>
  <c r="AB25" i="33"/>
  <c r="AA25" i="33"/>
  <c r="Z25" i="33"/>
  <c r="Y25" i="33"/>
  <c r="X25" i="33"/>
  <c r="W25" i="33"/>
  <c r="V25" i="33"/>
  <c r="U25" i="33"/>
  <c r="T25" i="33"/>
  <c r="S25" i="33"/>
  <c r="R25" i="33"/>
  <c r="Q25" i="33"/>
  <c r="P25" i="33"/>
  <c r="O25" i="33"/>
  <c r="N25" i="33"/>
  <c r="M25" i="33"/>
  <c r="L25" i="33"/>
  <c r="K25" i="33"/>
  <c r="J25" i="33"/>
  <c r="I25" i="33"/>
  <c r="H25" i="33"/>
  <c r="G25" i="33"/>
  <c r="F25" i="33"/>
  <c r="AB21" i="33"/>
  <c r="AA21" i="33"/>
  <c r="Z21" i="33"/>
  <c r="Y21" i="33"/>
  <c r="X21" i="33"/>
  <c r="W21" i="33"/>
  <c r="V21" i="33"/>
  <c r="U21" i="33"/>
  <c r="T21" i="33"/>
  <c r="S21" i="33"/>
  <c r="R21" i="33"/>
  <c r="Q21" i="33"/>
  <c r="P21" i="33"/>
  <c r="O21" i="33"/>
  <c r="N21" i="33"/>
  <c r="M21" i="33"/>
  <c r="L21" i="33"/>
  <c r="K21" i="33"/>
  <c r="J21" i="33"/>
  <c r="I21" i="33"/>
  <c r="H21" i="33"/>
  <c r="G21" i="33"/>
  <c r="F21" i="33"/>
  <c r="AB17" i="33"/>
  <c r="AA17" i="33"/>
  <c r="Z17" i="33"/>
  <c r="Y17" i="33"/>
  <c r="X17" i="33"/>
  <c r="W17" i="33"/>
  <c r="V17" i="33"/>
  <c r="U17" i="33"/>
  <c r="T17" i="33"/>
  <c r="S17" i="33"/>
  <c r="R17" i="33"/>
  <c r="Q17" i="33"/>
  <c r="P17" i="33"/>
  <c r="O17" i="33"/>
  <c r="N17" i="33"/>
  <c r="M17" i="33"/>
  <c r="L17" i="33"/>
  <c r="K17" i="33"/>
  <c r="J17" i="33"/>
  <c r="I17" i="33"/>
  <c r="H17" i="33"/>
  <c r="G17" i="33"/>
  <c r="F17" i="33"/>
  <c r="AB11" i="33"/>
  <c r="AA11" i="33"/>
  <c r="Z11" i="33"/>
  <c r="Y11" i="33"/>
  <c r="X11" i="33"/>
  <c r="W11" i="33"/>
  <c r="V11" i="33"/>
  <c r="U11" i="33"/>
  <c r="T11" i="33"/>
  <c r="S11" i="33"/>
  <c r="R11" i="33"/>
  <c r="Q11" i="33"/>
  <c r="P11" i="33"/>
  <c r="O11" i="33"/>
  <c r="N11" i="33"/>
  <c r="M11" i="33"/>
  <c r="L11" i="33"/>
  <c r="K11" i="33"/>
  <c r="J11" i="33"/>
  <c r="I11" i="33"/>
  <c r="H11" i="33"/>
  <c r="G11" i="33"/>
  <c r="F11" i="33"/>
  <c r="D75" i="32"/>
  <c r="D74" i="32"/>
  <c r="D73" i="32"/>
  <c r="D72" i="32"/>
  <c r="D71" i="32"/>
  <c r="D69" i="32"/>
  <c r="D68" i="32"/>
  <c r="D67" i="32"/>
  <c r="D66" i="32"/>
  <c r="D65" i="32"/>
  <c r="D64" i="32"/>
  <c r="D63" i="32"/>
  <c r="D60" i="32"/>
  <c r="D59" i="32"/>
  <c r="D58" i="32"/>
  <c r="D57" i="32"/>
  <c r="D56" i="32"/>
  <c r="D55" i="32"/>
  <c r="D54" i="32"/>
  <c r="D52" i="32"/>
  <c r="D51" i="32"/>
  <c r="D50" i="32"/>
  <c r="D49" i="32"/>
  <c r="D48" i="32"/>
  <c r="D47" i="32"/>
  <c r="D46" i="32"/>
  <c r="D45" i="32"/>
  <c r="AB43" i="32"/>
  <c r="AA43" i="32"/>
  <c r="Z43" i="32"/>
  <c r="Y43" i="32"/>
  <c r="X43" i="32"/>
  <c r="W43" i="32"/>
  <c r="V43" i="32"/>
  <c r="T43" i="32"/>
  <c r="S43" i="32"/>
  <c r="R43" i="32"/>
  <c r="Q43" i="32"/>
  <c r="P43" i="32"/>
  <c r="O43" i="32"/>
  <c r="N43" i="32"/>
  <c r="M43" i="32"/>
  <c r="L43" i="32"/>
  <c r="K43" i="32"/>
  <c r="J43" i="32"/>
  <c r="I43" i="32"/>
  <c r="H43" i="32"/>
  <c r="G43" i="32"/>
  <c r="F43" i="32"/>
  <c r="D42" i="32"/>
  <c r="D39" i="32"/>
  <c r="D38" i="32"/>
  <c r="D35" i="32"/>
  <c r="D34" i="32"/>
  <c r="D31" i="32"/>
  <c r="D30" i="32"/>
  <c r="D28" i="32"/>
  <c r="D27" i="32"/>
  <c r="D26" i="32"/>
  <c r="AB25" i="32"/>
  <c r="AA25" i="32"/>
  <c r="Z25" i="32"/>
  <c r="Y25" i="32"/>
  <c r="X25" i="32"/>
  <c r="W25" i="32"/>
  <c r="V25" i="32"/>
  <c r="U25" i="32"/>
  <c r="T25" i="32"/>
  <c r="S25" i="32"/>
  <c r="R25" i="32"/>
  <c r="Q25" i="32"/>
  <c r="P25" i="32"/>
  <c r="O25" i="32"/>
  <c r="N25" i="32"/>
  <c r="M25" i="32"/>
  <c r="L25" i="32"/>
  <c r="K25" i="32"/>
  <c r="J25" i="32"/>
  <c r="I25" i="32"/>
  <c r="H25" i="32"/>
  <c r="G25" i="32"/>
  <c r="F25" i="32"/>
  <c r="D24" i="32"/>
  <c r="D23" i="32"/>
  <c r="D22" i="32"/>
  <c r="AB21" i="32"/>
  <c r="AA21" i="32"/>
  <c r="Z21" i="32"/>
  <c r="Y21" i="32"/>
  <c r="X21" i="32"/>
  <c r="W21" i="32"/>
  <c r="V21" i="32"/>
  <c r="U21" i="32"/>
  <c r="T21" i="32"/>
  <c r="S21" i="32"/>
  <c r="R21" i="32"/>
  <c r="Q21" i="32"/>
  <c r="P21" i="32"/>
  <c r="O21" i="32"/>
  <c r="N21" i="32"/>
  <c r="M21" i="32"/>
  <c r="L21" i="32"/>
  <c r="K21" i="32"/>
  <c r="J21" i="32"/>
  <c r="I21" i="32"/>
  <c r="H21" i="32"/>
  <c r="G21" i="32"/>
  <c r="F21" i="32"/>
  <c r="D20" i="32"/>
  <c r="D19" i="32"/>
  <c r="D18" i="32"/>
  <c r="AB17" i="32"/>
  <c r="AA17" i="32"/>
  <c r="Z17" i="32"/>
  <c r="Y17" i="32"/>
  <c r="X17" i="32"/>
  <c r="W17" i="32"/>
  <c r="V17" i="32"/>
  <c r="U17" i="32"/>
  <c r="T17" i="32"/>
  <c r="S17" i="32"/>
  <c r="R17" i="32"/>
  <c r="Q17" i="32"/>
  <c r="P17" i="32"/>
  <c r="O17" i="32"/>
  <c r="N17" i="32"/>
  <c r="M17" i="32"/>
  <c r="L17" i="32"/>
  <c r="K17" i="32"/>
  <c r="J17" i="32"/>
  <c r="I17" i="32"/>
  <c r="H17" i="32"/>
  <c r="G17" i="32"/>
  <c r="F17" i="32"/>
  <c r="D14" i="32"/>
  <c r="D13" i="32"/>
  <c r="AB11" i="32"/>
  <c r="AA11" i="32"/>
  <c r="Z11" i="32"/>
  <c r="Y11" i="32"/>
  <c r="X11" i="32"/>
  <c r="W11" i="32"/>
  <c r="V11" i="32"/>
  <c r="U11" i="32"/>
  <c r="T11" i="32"/>
  <c r="S11" i="32"/>
  <c r="R11" i="32"/>
  <c r="Q11" i="32"/>
  <c r="P11" i="32"/>
  <c r="O11" i="32"/>
  <c r="N11" i="32"/>
  <c r="M11" i="32"/>
  <c r="L11" i="32"/>
  <c r="K11" i="32"/>
  <c r="J11" i="32"/>
  <c r="I11" i="32"/>
  <c r="H11" i="32"/>
  <c r="G11" i="32"/>
  <c r="F11" i="32"/>
  <c r="BQ43" i="29"/>
  <c r="BQ32" i="29"/>
  <c r="D18" i="26"/>
  <c r="D75" i="7"/>
  <c r="I9" i="32" l="1"/>
  <c r="Q9" i="32"/>
  <c r="Y9" i="32"/>
  <c r="D11" i="32"/>
  <c r="J9" i="33"/>
  <c r="R9" i="33"/>
  <c r="Z9" i="33"/>
  <c r="F9" i="33"/>
  <c r="N9" i="33"/>
  <c r="V9" i="33"/>
  <c r="M9" i="32"/>
  <c r="U9" i="32"/>
  <c r="D25" i="32"/>
  <c r="K9" i="32"/>
  <c r="S9" i="32"/>
  <c r="AA9" i="32"/>
  <c r="D17" i="32"/>
  <c r="O9" i="32"/>
  <c r="W9" i="32"/>
  <c r="V9" i="32"/>
  <c r="S9" i="33"/>
  <c r="AA9" i="33"/>
  <c r="G9" i="32"/>
  <c r="J9" i="32"/>
  <c r="R9" i="32"/>
  <c r="D21" i="32"/>
  <c r="D43" i="32"/>
  <c r="I9" i="33"/>
  <c r="M9" i="33"/>
  <c r="Q9" i="33"/>
  <c r="U9" i="33"/>
  <c r="Y9" i="33"/>
  <c r="K9" i="33"/>
  <c r="O9" i="33"/>
  <c r="W9" i="33"/>
  <c r="F9" i="32"/>
  <c r="N9" i="32"/>
  <c r="Z9" i="32"/>
  <c r="H9" i="32"/>
  <c r="L9" i="32"/>
  <c r="P9" i="32"/>
  <c r="T9" i="32"/>
  <c r="X9" i="32"/>
  <c r="AB9" i="32"/>
  <c r="H9" i="33"/>
  <c r="L9" i="33"/>
  <c r="P9" i="33"/>
  <c r="T9" i="33"/>
  <c r="X9" i="33"/>
  <c r="AB9" i="33"/>
  <c r="Y32" i="33"/>
  <c r="AL43" i="33"/>
  <c r="AL32" i="33" s="1"/>
  <c r="I32" i="33"/>
  <c r="I8" i="33" s="1"/>
  <c r="M32" i="33"/>
  <c r="Q32" i="33"/>
  <c r="Q8" i="33" s="1"/>
  <c r="U32" i="33"/>
  <c r="U8" i="33" s="1"/>
  <c r="AD43" i="33"/>
  <c r="AD32" i="33" s="1"/>
  <c r="AH43" i="33"/>
  <c r="AH32" i="33" s="1"/>
  <c r="D46" i="33"/>
  <c r="D48" i="33"/>
  <c r="D50" i="33"/>
  <c r="D52" i="33"/>
  <c r="D55" i="33"/>
  <c r="D57" i="33"/>
  <c r="D59" i="33"/>
  <c r="D66" i="33"/>
  <c r="D68" i="33"/>
  <c r="Z32" i="32"/>
  <c r="I32" i="32"/>
  <c r="M32" i="32"/>
  <c r="M8" i="32" s="1"/>
  <c r="O32" i="32"/>
  <c r="Q32" i="32"/>
  <c r="Q8" i="32" s="1"/>
  <c r="S32" i="32"/>
  <c r="S8" i="32" s="1"/>
  <c r="U32" i="32"/>
  <c r="W32" i="32"/>
  <c r="Y32" i="32"/>
  <c r="AA32" i="32"/>
  <c r="D37" i="32"/>
  <c r="D13" i="33"/>
  <c r="J32" i="32"/>
  <c r="N32" i="32"/>
  <c r="D28" i="33"/>
  <c r="D42" i="33"/>
  <c r="R32" i="32"/>
  <c r="V32" i="32"/>
  <c r="AF43" i="33"/>
  <c r="AF32" i="33" s="1"/>
  <c r="AJ43" i="33"/>
  <c r="AJ32" i="33" s="1"/>
  <c r="AE21" i="33"/>
  <c r="AM21" i="33"/>
  <c r="AC25" i="33"/>
  <c r="AE25" i="33"/>
  <c r="AG25" i="33"/>
  <c r="AI25" i="33"/>
  <c r="AK25" i="33"/>
  <c r="AM25" i="33"/>
  <c r="D27" i="33"/>
  <c r="AF25" i="33"/>
  <c r="AJ25" i="33"/>
  <c r="D30" i="33"/>
  <c r="D31" i="33"/>
  <c r="D38" i="33"/>
  <c r="G32" i="33"/>
  <c r="K32" i="33"/>
  <c r="O32" i="33"/>
  <c r="O8" i="33" s="1"/>
  <c r="S32" i="33"/>
  <c r="W32" i="33"/>
  <c r="AA32" i="33"/>
  <c r="D45" i="33"/>
  <c r="D47" i="33"/>
  <c r="D49" i="33"/>
  <c r="D51" i="33"/>
  <c r="D54" i="33"/>
  <c r="D56" i="33"/>
  <c r="D58" i="33"/>
  <c r="F11" i="36"/>
  <c r="G11" i="36" s="1"/>
  <c r="AJ11" i="33"/>
  <c r="D35" i="33"/>
  <c r="D39" i="33"/>
  <c r="D41" i="33"/>
  <c r="H32" i="33"/>
  <c r="J32" i="33"/>
  <c r="L32" i="33"/>
  <c r="N32" i="33"/>
  <c r="P32" i="33"/>
  <c r="R32" i="33"/>
  <c r="T32" i="33"/>
  <c r="T8" i="33" s="1"/>
  <c r="V32" i="33"/>
  <c r="X32" i="33"/>
  <c r="Z32" i="33"/>
  <c r="AB32" i="33"/>
  <c r="D60" i="33"/>
  <c r="AE43" i="33"/>
  <c r="AE32" i="33" s="1"/>
  <c r="AG43" i="33"/>
  <c r="AG32" i="33" s="1"/>
  <c r="AI43" i="33"/>
  <c r="AI32" i="33" s="1"/>
  <c r="AK43" i="33"/>
  <c r="AK32" i="33" s="1"/>
  <c r="AM43" i="33"/>
  <c r="AM32" i="33" s="1"/>
  <c r="D67" i="33"/>
  <c r="D69" i="33"/>
  <c r="D41" i="32"/>
  <c r="D61" i="32"/>
  <c r="D62" i="32"/>
  <c r="AD11" i="33"/>
  <c r="AF11" i="33"/>
  <c r="AH11" i="33"/>
  <c r="AL11" i="33"/>
  <c r="AC17" i="33"/>
  <c r="AE17" i="33"/>
  <c r="AG17" i="33"/>
  <c r="AI17" i="33"/>
  <c r="AK17" i="33"/>
  <c r="AM17" i="33"/>
  <c r="D19" i="33"/>
  <c r="AF17" i="33"/>
  <c r="AH17" i="33"/>
  <c r="AJ17" i="33"/>
  <c r="AL17" i="33"/>
  <c r="D20" i="33"/>
  <c r="F32" i="33"/>
  <c r="D34" i="33"/>
  <c r="AC43" i="33"/>
  <c r="AC32" i="33" s="1"/>
  <c r="D62" i="33"/>
  <c r="D63" i="33"/>
  <c r="D65" i="33"/>
  <c r="D72" i="33"/>
  <c r="D74" i="33"/>
  <c r="F32" i="32"/>
  <c r="H32" i="32"/>
  <c r="L32" i="32"/>
  <c r="P32" i="32"/>
  <c r="T32" i="32"/>
  <c r="X32" i="32"/>
  <c r="AB32" i="32"/>
  <c r="D36" i="32"/>
  <c r="K32" i="32"/>
  <c r="D61" i="33"/>
  <c r="D64" i="33"/>
  <c r="D71" i="33"/>
  <c r="D73" i="33"/>
  <c r="D75" i="33"/>
  <c r="AF21" i="33"/>
  <c r="AH21" i="33"/>
  <c r="AJ21" i="33"/>
  <c r="AL21" i="33"/>
  <c r="D23" i="33"/>
  <c r="AG21" i="33"/>
  <c r="AI21" i="33"/>
  <c r="AK21" i="33"/>
  <c r="D24" i="33"/>
  <c r="D36" i="33"/>
  <c r="D37" i="33"/>
  <c r="AC11" i="33"/>
  <c r="AE11" i="33"/>
  <c r="AG11" i="33"/>
  <c r="AI11" i="33"/>
  <c r="AK11" i="33"/>
  <c r="AM11" i="33"/>
  <c r="D14" i="33"/>
  <c r="AD17" i="33"/>
  <c r="D26" i="33"/>
  <c r="AH25" i="33"/>
  <c r="AL25" i="33"/>
  <c r="G16" i="36"/>
  <c r="F29" i="36"/>
  <c r="G29" i="36" s="1"/>
  <c r="G4" i="36"/>
  <c r="G17" i="36"/>
  <c r="D18" i="33"/>
  <c r="G9" i="33"/>
  <c r="AC21" i="33"/>
  <c r="D22" i="33"/>
  <c r="AD21" i="33"/>
  <c r="AD25" i="33"/>
  <c r="G32" i="32"/>
  <c r="Y8" i="32" l="1"/>
  <c r="X8" i="33"/>
  <c r="R8" i="32"/>
  <c r="U8" i="32"/>
  <c r="K8" i="33"/>
  <c r="M8" i="33"/>
  <c r="P8" i="33"/>
  <c r="Z8" i="33"/>
  <c r="N8" i="32"/>
  <c r="J8" i="33"/>
  <c r="S8" i="33"/>
  <c r="I8" i="32"/>
  <c r="K8" i="32"/>
  <c r="H8" i="33"/>
  <c r="J8" i="32"/>
  <c r="L8" i="32"/>
  <c r="AA8" i="32"/>
  <c r="Y8" i="33"/>
  <c r="F8" i="33"/>
  <c r="V8" i="33"/>
  <c r="D9" i="32"/>
  <c r="R8" i="33"/>
  <c r="T8" i="32"/>
  <c r="P8" i="32"/>
  <c r="N8" i="33"/>
  <c r="AA8" i="33"/>
  <c r="O8" i="32"/>
  <c r="W8" i="32"/>
  <c r="AB8" i="32"/>
  <c r="F8" i="32"/>
  <c r="V8" i="32"/>
  <c r="AB8" i="33"/>
  <c r="L8" i="33"/>
  <c r="W8" i="33"/>
  <c r="G8" i="32"/>
  <c r="F28" i="36"/>
  <c r="G28" i="36" s="1"/>
  <c r="X8" i="32"/>
  <c r="H8" i="32"/>
  <c r="Z8" i="32"/>
  <c r="AI9" i="33"/>
  <c r="AI8" i="33" s="1"/>
  <c r="AJ9" i="33"/>
  <c r="AJ8" i="33" s="1"/>
  <c r="AH9" i="33"/>
  <c r="AH8" i="33" s="1"/>
  <c r="AM9" i="33"/>
  <c r="AM8" i="33" s="1"/>
  <c r="AE9" i="33"/>
  <c r="AE8" i="33" s="1"/>
  <c r="AF9" i="33"/>
  <c r="AF8" i="33" s="1"/>
  <c r="D25" i="33"/>
  <c r="G8" i="33"/>
  <c r="AL9" i="33"/>
  <c r="AL8" i="33" s="1"/>
  <c r="AK9" i="33"/>
  <c r="AK8" i="33" s="1"/>
  <c r="AG9" i="33"/>
  <c r="AG8" i="33" s="1"/>
  <c r="D32" i="32"/>
  <c r="AC9" i="33"/>
  <c r="AC8" i="33" s="1"/>
  <c r="D11" i="33"/>
  <c r="D17" i="33"/>
  <c r="D43" i="33"/>
  <c r="AD9" i="33"/>
  <c r="AD8" i="33" s="1"/>
  <c r="D21" i="33"/>
  <c r="F30" i="36" l="1"/>
  <c r="D8" i="32"/>
  <c r="D9" i="33"/>
  <c r="D32" i="33"/>
  <c r="G30" i="36"/>
  <c r="F33" i="36"/>
  <c r="E38" i="32"/>
  <c r="E49" i="32"/>
  <c r="E48" i="32" l="1"/>
  <c r="E51" i="32"/>
  <c r="E59" i="32"/>
  <c r="E18" i="32"/>
  <c r="E47" i="32"/>
  <c r="E19" i="32"/>
  <c r="E29" i="32"/>
  <c r="E22" i="32"/>
  <c r="E37" i="32"/>
  <c r="E46" i="32"/>
  <c r="E66" i="32"/>
  <c r="E9" i="32"/>
  <c r="E65" i="32"/>
  <c r="E11" i="32"/>
  <c r="E36" i="32"/>
  <c r="E27" i="32"/>
  <c r="E71" i="32"/>
  <c r="E61" i="32"/>
  <c r="E63" i="32"/>
  <c r="E21" i="32"/>
  <c r="E68" i="32"/>
  <c r="E72" i="32"/>
  <c r="E16" i="32"/>
  <c r="E30" i="32"/>
  <c r="E43" i="32"/>
  <c r="E20" i="32"/>
  <c r="E40" i="32"/>
  <c r="E17" i="32"/>
  <c r="E62" i="32"/>
  <c r="E25" i="32"/>
  <c r="E58" i="32"/>
  <c r="E14" i="32"/>
  <c r="E69" i="32"/>
  <c r="E32" i="32"/>
  <c r="E75" i="32"/>
  <c r="E45" i="32"/>
  <c r="E55" i="32"/>
  <c r="E39" i="32"/>
  <c r="E41" i="32"/>
  <c r="E50" i="32"/>
  <c r="E42" i="32"/>
  <c r="E31" i="32"/>
  <c r="E26" i="32"/>
  <c r="E70" i="32"/>
  <c r="E23" i="32"/>
  <c r="E24" i="32"/>
  <c r="E67" i="32"/>
  <c r="E28" i="32"/>
  <c r="E57" i="32"/>
  <c r="E60" i="32"/>
  <c r="E13" i="32"/>
  <c r="E34" i="32"/>
  <c r="E73" i="32"/>
  <c r="E54" i="32"/>
  <c r="E52" i="32"/>
  <c r="E56" i="32"/>
  <c r="E64" i="32"/>
  <c r="E15" i="32"/>
  <c r="E35" i="32"/>
  <c r="E12" i="32"/>
  <c r="E74" i="32"/>
  <c r="D8" i="33"/>
  <c r="E23" i="33" l="1"/>
  <c r="E66" i="33"/>
  <c r="E26" i="33"/>
  <c r="E42" i="33"/>
  <c r="E62" i="33"/>
  <c r="E20" i="33"/>
  <c r="E16" i="33"/>
  <c r="E50" i="33"/>
  <c r="E30" i="33"/>
  <c r="E68" i="33"/>
  <c r="E22" i="33"/>
  <c r="E38" i="33"/>
  <c r="E57" i="33"/>
  <c r="E9" i="33"/>
  <c r="E14" i="33"/>
  <c r="E19" i="33"/>
  <c r="E18" i="33"/>
  <c r="E11" i="33"/>
  <c r="E17" i="33"/>
  <c r="E36" i="33"/>
  <c r="E59" i="33"/>
  <c r="E48" i="33"/>
  <c r="E75" i="33"/>
  <c r="E35" i="33"/>
  <c r="E40" i="33"/>
  <c r="E47" i="33"/>
  <c r="E54" i="33"/>
  <c r="E21" i="33"/>
  <c r="E25" i="33"/>
  <c r="E32" i="33"/>
  <c r="E43" i="33"/>
  <c r="E13" i="33"/>
  <c r="E28" i="33"/>
  <c r="E31" i="33"/>
  <c r="E12" i="33"/>
  <c r="E15" i="33"/>
  <c r="E27" i="33"/>
  <c r="E37" i="33"/>
  <c r="E41" i="33"/>
  <c r="E46" i="33"/>
  <c r="E55" i="33"/>
  <c r="E65" i="33"/>
  <c r="E73" i="33"/>
  <c r="E24" i="33"/>
  <c r="E34" i="33"/>
  <c r="E52" i="33"/>
  <c r="E61" i="33"/>
  <c r="E63" i="33"/>
  <c r="E71" i="33"/>
  <c r="E29" i="33"/>
  <c r="E39" i="33"/>
  <c r="E45" i="33"/>
  <c r="E49" i="33"/>
  <c r="E58" i="33"/>
  <c r="E64" i="33"/>
  <c r="E69" i="33"/>
  <c r="E72" i="33"/>
  <c r="E51" i="33"/>
  <c r="E56" i="33"/>
  <c r="E60" i="33"/>
  <c r="E67" i="33"/>
  <c r="E70" i="33"/>
  <c r="E74" i="33"/>
  <c r="E76" i="33"/>
  <c r="H66" i="40" l="1"/>
  <c r="I66" i="40"/>
  <c r="K66" i="40" s="1"/>
  <c r="I67" i="40"/>
  <c r="K67" i="40" s="1"/>
  <c r="H67" i="40"/>
  <c r="H68" i="40"/>
  <c r="I68" i="40"/>
  <c r="K68" i="40" s="1"/>
  <c r="I26" i="40" l="1"/>
  <c r="K26" i="40" s="1"/>
  <c r="H26" i="40"/>
  <c r="I31" i="40"/>
  <c r="K31" i="40" s="1"/>
  <c r="H31" i="40"/>
  <c r="I27" i="40"/>
  <c r="K27" i="40" s="1"/>
  <c r="H27" i="40"/>
  <c r="F86" i="4" l="1"/>
  <c r="F88" i="4" l="1"/>
  <c r="E88" i="4" l="1"/>
  <c r="E86" i="4"/>
  <c r="F87" i="31"/>
  <c r="F85" i="31"/>
  <c r="F20" i="27" l="1"/>
  <c r="K24" i="27" l="1"/>
  <c r="I10" i="27"/>
  <c r="M24" i="27"/>
  <c r="L24" i="27"/>
  <c r="P24" i="27"/>
  <c r="K10" i="27"/>
  <c r="O20" i="27"/>
  <c r="F24" i="27"/>
  <c r="G20" i="27"/>
  <c r="F16" i="27"/>
  <c r="I16" i="27"/>
  <c r="J24" i="27"/>
  <c r="H20" i="27"/>
  <c r="M16" i="27"/>
  <c r="G10" i="27"/>
  <c r="N24" i="27"/>
  <c r="G16" i="27"/>
  <c r="R10" i="27"/>
  <c r="E42" i="27"/>
  <c r="L20" i="27"/>
  <c r="H10" i="27"/>
  <c r="H42" i="27"/>
  <c r="Q20" i="27"/>
  <c r="I20" i="27"/>
  <c r="G24" i="27"/>
  <c r="N42" i="27"/>
  <c r="N16" i="27"/>
  <c r="R20" i="27"/>
  <c r="L10" i="27"/>
  <c r="I24" i="27"/>
  <c r="N20" i="27"/>
  <c r="J20" i="27"/>
  <c r="R24" i="27"/>
  <c r="L16" i="27"/>
  <c r="F42" i="27"/>
  <c r="K16" i="27"/>
  <c r="O10" i="27"/>
  <c r="L42" i="27"/>
  <c r="E20" i="27"/>
  <c r="Q42" i="27"/>
  <c r="R16" i="27"/>
  <c r="H16" i="27"/>
  <c r="G42" i="27"/>
  <c r="P20" i="27"/>
  <c r="Q10" i="27"/>
  <c r="O42" i="27"/>
  <c r="E24" i="27"/>
  <c r="J16" i="27"/>
  <c r="K20" i="27"/>
  <c r="M10" i="27"/>
  <c r="H24" i="27"/>
  <c r="O16" i="27"/>
  <c r="F10" i="27"/>
  <c r="Q24" i="27"/>
  <c r="P16" i="27"/>
  <c r="M20" i="27"/>
  <c r="P10" i="27"/>
  <c r="R42" i="27"/>
  <c r="O24" i="27"/>
  <c r="J10" i="27"/>
  <c r="N10" i="27"/>
  <c r="E16" i="27"/>
  <c r="Q16" i="27" l="1"/>
  <c r="Q8" i="27" s="1"/>
  <c r="R31" i="27"/>
  <c r="G8" i="27"/>
  <c r="P8" i="27"/>
  <c r="M42" i="27"/>
  <c r="M31" i="27" s="1"/>
  <c r="J42" i="27"/>
  <c r="J31" i="27" s="1"/>
  <c r="K8" i="27"/>
  <c r="R8" i="27"/>
  <c r="F8" i="27"/>
  <c r="I42" i="27"/>
  <c r="I31" i="27" s="1"/>
  <c r="G31" i="27"/>
  <c r="N8" i="27"/>
  <c r="I8" i="27"/>
  <c r="K42" i="27"/>
  <c r="K31" i="27" s="1"/>
  <c r="N31" i="27"/>
  <c r="M8" i="27"/>
  <c r="L31" i="27"/>
  <c r="E31" i="27"/>
  <c r="H31" i="27"/>
  <c r="H8" i="27"/>
  <c r="P42" i="27"/>
  <c r="P31" i="27" s="1"/>
  <c r="O8" i="27"/>
  <c r="F31" i="27"/>
  <c r="J8" i="27"/>
  <c r="L8" i="27"/>
  <c r="O31" i="27"/>
  <c r="Q31" i="27"/>
  <c r="R7" i="27" l="1"/>
  <c r="J7" i="27"/>
  <c r="P7" i="27"/>
  <c r="G7" i="27"/>
  <c r="Q7" i="27"/>
  <c r="F7" i="27"/>
  <c r="M7" i="27"/>
  <c r="N7" i="27"/>
  <c r="K7" i="27"/>
  <c r="I7" i="27"/>
  <c r="L7" i="27"/>
  <c r="H7" i="27"/>
  <c r="O7" i="27"/>
  <c r="P16" i="28" l="1"/>
  <c r="R16" i="28"/>
  <c r="Q16" i="28"/>
  <c r="Q20" i="28"/>
  <c r="O20" i="28"/>
  <c r="M20" i="28"/>
  <c r="K20" i="28"/>
  <c r="I20" i="28"/>
  <c r="G20" i="28"/>
  <c r="F16" i="28"/>
  <c r="H10" i="28"/>
  <c r="F10" i="28"/>
  <c r="R20" i="28"/>
  <c r="P20" i="28"/>
  <c r="N20" i="28"/>
  <c r="R10" i="28"/>
  <c r="Q24" i="28"/>
  <c r="P10" i="28"/>
  <c r="O24" i="28"/>
  <c r="N10" i="28"/>
  <c r="M24" i="28"/>
  <c r="L10" i="28"/>
  <c r="K24" i="28"/>
  <c r="J10" i="28"/>
  <c r="I24" i="28"/>
  <c r="G24" i="28"/>
  <c r="L20" i="28"/>
  <c r="J20" i="28"/>
  <c r="H20" i="28"/>
  <c r="F20" i="28"/>
  <c r="R41" i="28"/>
  <c r="R31" i="28" s="1"/>
  <c r="P41" i="28"/>
  <c r="P31" i="28" s="1"/>
  <c r="O16" i="28"/>
  <c r="N41" i="28"/>
  <c r="N31" i="28" s="1"/>
  <c r="M16" i="28"/>
  <c r="L41" i="28"/>
  <c r="L31" i="28" s="1"/>
  <c r="K16" i="28"/>
  <c r="J41" i="28"/>
  <c r="J31" i="28" s="1"/>
  <c r="I16" i="28"/>
  <c r="H41" i="28"/>
  <c r="H31" i="28" s="1"/>
  <c r="G16" i="28"/>
  <c r="F41" i="28"/>
  <c r="F31" i="28" s="1"/>
  <c r="R24" i="28"/>
  <c r="Q10" i="28"/>
  <c r="P24" i="28"/>
  <c r="O10" i="28"/>
  <c r="N24" i="28"/>
  <c r="M10" i="28"/>
  <c r="L24" i="28"/>
  <c r="K10" i="28"/>
  <c r="J24" i="28"/>
  <c r="I10" i="28"/>
  <c r="H24" i="28"/>
  <c r="G10" i="28"/>
  <c r="F24" i="28"/>
  <c r="Q41" i="28"/>
  <c r="Q31" i="28" s="1"/>
  <c r="O41" i="28"/>
  <c r="O31" i="28" s="1"/>
  <c r="N16" i="28"/>
  <c r="M41" i="28"/>
  <c r="M31" i="28" s="1"/>
  <c r="L16" i="28"/>
  <c r="K41" i="28"/>
  <c r="K31" i="28" s="1"/>
  <c r="J16" i="28"/>
  <c r="I41" i="28"/>
  <c r="I31" i="28" s="1"/>
  <c r="H16" i="28"/>
  <c r="G41" i="28"/>
  <c r="G31" i="28" s="1"/>
  <c r="O8" i="28" l="1"/>
  <c r="O7" i="28" s="1"/>
  <c r="Q8" i="28"/>
  <c r="Q7" i="28" s="1"/>
  <c r="G8" i="28"/>
  <c r="G7" i="28" s="1"/>
  <c r="H8" i="28"/>
  <c r="H7" i="28" s="1"/>
  <c r="F8" i="28"/>
  <c r="F7" i="28" s="1"/>
  <c r="I8" i="28"/>
  <c r="I7" i="28" s="1"/>
  <c r="J8" i="28"/>
  <c r="J7" i="28" s="1"/>
  <c r="E16" i="28"/>
  <c r="L8" i="28"/>
  <c r="L7" i="28" s="1"/>
  <c r="N8" i="28"/>
  <c r="N7" i="28" s="1"/>
  <c r="E20" i="28"/>
  <c r="K8" i="28"/>
  <c r="K7" i="28" s="1"/>
  <c r="E24" i="28"/>
  <c r="E10" i="28"/>
  <c r="P8" i="28"/>
  <c r="P7" i="28" s="1"/>
  <c r="E41" i="28"/>
  <c r="M8" i="28"/>
  <c r="M7" i="28" s="1"/>
  <c r="R8" i="28"/>
  <c r="R7" i="28" s="1"/>
  <c r="E31" i="28" l="1"/>
  <c r="E8" i="28"/>
  <c r="E7" i="28" l="1"/>
  <c r="S20" i="29" l="1"/>
  <c r="Y10" i="29"/>
  <c r="S16" i="29"/>
  <c r="BN16" i="29"/>
  <c r="BN20" i="29"/>
  <c r="W16" i="29"/>
  <c r="W20" i="29"/>
  <c r="W24" i="29"/>
  <c r="Y42" i="29"/>
  <c r="Y31" i="29" s="1"/>
  <c r="BI16" i="29"/>
  <c r="BI20" i="29"/>
  <c r="BI24" i="29"/>
  <c r="BN10" i="29"/>
  <c r="AE10" i="29"/>
  <c r="W42" i="29"/>
  <c r="W31" i="29" s="1"/>
  <c r="I10" i="29"/>
  <c r="S10" i="29"/>
  <c r="O10" i="29"/>
  <c r="BK10" i="29"/>
  <c r="Y16" i="29"/>
  <c r="Y20" i="29"/>
  <c r="Y24" i="29"/>
  <c r="I42" i="29"/>
  <c r="I31" i="29" s="1"/>
  <c r="AE42" i="29"/>
  <c r="AE31" i="29" s="1"/>
  <c r="BM10" i="29"/>
  <c r="AE16" i="29"/>
  <c r="AE20" i="29"/>
  <c r="AE24" i="29"/>
  <c r="BI42" i="29"/>
  <c r="BI31" i="29" s="1"/>
  <c r="I16" i="29"/>
  <c r="I20" i="29"/>
  <c r="I24" i="29"/>
  <c r="O42" i="29"/>
  <c r="O31" i="29" s="1"/>
  <c r="BK42" i="29"/>
  <c r="BK31" i="29" s="1"/>
  <c r="BM42" i="29"/>
  <c r="BM31" i="29" s="1"/>
  <c r="BM16" i="29"/>
  <c r="BM20" i="29"/>
  <c r="BM24" i="29"/>
  <c r="S42" i="29"/>
  <c r="BN42" i="29"/>
  <c r="BN31" i="29" s="1"/>
  <c r="BI10" i="29"/>
  <c r="S24" i="29"/>
  <c r="W10" i="29"/>
  <c r="O16" i="29"/>
  <c r="BK16" i="29"/>
  <c r="BK20" i="29"/>
  <c r="BK24" i="29"/>
  <c r="O20" i="29"/>
  <c r="O24" i="29"/>
  <c r="BN24" i="29"/>
  <c r="M10" i="29"/>
  <c r="U16" i="29"/>
  <c r="BP16" i="29"/>
  <c r="U20" i="29"/>
  <c r="BP20" i="29"/>
  <c r="BP24" i="29"/>
  <c r="D29" i="28"/>
  <c r="D13" i="28"/>
  <c r="D35" i="28"/>
  <c r="Q10" i="29"/>
  <c r="M16" i="29"/>
  <c r="L18" i="29"/>
  <c r="D17" i="28"/>
  <c r="D66" i="28"/>
  <c r="M42" i="29"/>
  <c r="M31" i="29" s="1"/>
  <c r="D19" i="28"/>
  <c r="D68" i="28"/>
  <c r="U10" i="29"/>
  <c r="BP10" i="29"/>
  <c r="Q20" i="29"/>
  <c r="P22" i="29"/>
  <c r="D21" i="28"/>
  <c r="D70" i="28"/>
  <c r="M20" i="29"/>
  <c r="M24" i="29"/>
  <c r="Q42" i="29"/>
  <c r="Q31" i="29" s="1"/>
  <c r="D23" i="28"/>
  <c r="D71" i="28"/>
  <c r="Q16" i="29"/>
  <c r="U24" i="29"/>
  <c r="T26" i="29"/>
  <c r="D25" i="28"/>
  <c r="D27" i="26"/>
  <c r="Q24" i="29"/>
  <c r="U42" i="29"/>
  <c r="U31" i="29" s="1"/>
  <c r="BP42" i="29"/>
  <c r="D27" i="28"/>
  <c r="AE8" i="29" l="1"/>
  <c r="AE75" i="29" s="1"/>
  <c r="W8" i="29"/>
  <c r="W75" i="29" s="1"/>
  <c r="BN8" i="29"/>
  <c r="BN75" i="29" s="1"/>
  <c r="S8" i="29"/>
  <c r="BI8" i="29"/>
  <c r="BI75" i="29" s="1"/>
  <c r="BI76" i="29" s="1"/>
  <c r="Y8" i="29"/>
  <c r="Y75" i="29" s="1"/>
  <c r="BM8" i="29"/>
  <c r="BM75" i="29" s="1"/>
  <c r="S31" i="29"/>
  <c r="BP8" i="29"/>
  <c r="I8" i="29"/>
  <c r="I75" i="29" s="1"/>
  <c r="O8" i="29"/>
  <c r="O75" i="29" s="1"/>
  <c r="BK8" i="29"/>
  <c r="BK75" i="29" s="1"/>
  <c r="BP31" i="29"/>
  <c r="U8" i="29"/>
  <c r="U75" i="29" s="1"/>
  <c r="Q8" i="29"/>
  <c r="Q75" i="29" s="1"/>
  <c r="M8" i="29"/>
  <c r="M75" i="29" s="1"/>
  <c r="S75" i="29" l="1"/>
  <c r="BP75" i="29"/>
  <c r="D25" i="26" l="1"/>
  <c r="V16" i="28" l="1"/>
  <c r="Z16" i="28"/>
  <c r="U16" i="28"/>
  <c r="Y16" i="28"/>
  <c r="W16" i="28"/>
  <c r="X16" i="28"/>
  <c r="AA16" i="28"/>
  <c r="T16" i="28"/>
  <c r="L41" i="29" l="1"/>
  <c r="L62" i="29"/>
  <c r="L37" i="29"/>
  <c r="L46" i="29"/>
  <c r="L22" i="29"/>
  <c r="L55" i="29"/>
  <c r="L30" i="29"/>
  <c r="L15" i="29"/>
  <c r="L11" i="29"/>
  <c r="L13" i="29"/>
  <c r="L49" i="29"/>
  <c r="L28" i="29"/>
  <c r="L57" i="29"/>
  <c r="L26" i="29"/>
  <c r="L27" i="29"/>
  <c r="L71" i="29"/>
  <c r="L34" i="29"/>
  <c r="L72" i="29"/>
  <c r="L64" i="29"/>
  <c r="L48" i="29"/>
  <c r="L66" i="29"/>
  <c r="L53" i="29"/>
  <c r="L59" i="29"/>
  <c r="L47" i="29"/>
  <c r="L58" i="29"/>
  <c r="L52" i="29"/>
  <c r="L60" i="29"/>
  <c r="L50" i="29"/>
  <c r="L29" i="29"/>
  <c r="L70" i="29"/>
  <c r="L54" i="29"/>
  <c r="L63" i="29"/>
  <c r="L65" i="29"/>
  <c r="L73" i="29"/>
  <c r="L56" i="29"/>
  <c r="L35" i="29"/>
  <c r="L19" i="29"/>
  <c r="L38" i="29"/>
  <c r="L40" i="29"/>
  <c r="L45" i="29"/>
  <c r="L23" i="29"/>
  <c r="L12" i="29"/>
  <c r="L74" i="29"/>
  <c r="L39" i="29"/>
  <c r="L51" i="29"/>
  <c r="L61" i="29"/>
  <c r="L69" i="29"/>
  <c r="L33" i="29"/>
  <c r="L36" i="29"/>
  <c r="L14" i="29"/>
  <c r="L68" i="29"/>
  <c r="N24" i="29" l="1"/>
  <c r="L25" i="29"/>
  <c r="L24" i="29" s="1"/>
  <c r="L17" i="29"/>
  <c r="N16" i="29"/>
  <c r="N20" i="29"/>
  <c r="L21" i="29"/>
  <c r="L20" i="29" s="1"/>
  <c r="N42" i="29"/>
  <c r="N31" i="29" s="1"/>
  <c r="L44" i="29"/>
  <c r="L42" i="29" s="1"/>
  <c r="L31" i="29" s="1"/>
  <c r="S16" i="28"/>
  <c r="D16" i="28" s="1"/>
  <c r="D18" i="28"/>
  <c r="L10" i="29"/>
  <c r="N10" i="29"/>
  <c r="L8" i="29" l="1"/>
  <c r="L75" i="29" s="1"/>
  <c r="N8" i="29"/>
  <c r="N75" i="29" s="1"/>
  <c r="Z24" i="28" l="1"/>
  <c r="U24" i="28"/>
  <c r="V24" i="28"/>
  <c r="X24" i="28"/>
  <c r="W24" i="28"/>
  <c r="AA24" i="28"/>
  <c r="T24" i="28"/>
  <c r="Y24" i="28"/>
  <c r="T50" i="29" l="1"/>
  <c r="T41" i="29"/>
  <c r="T63" i="29"/>
  <c r="T64" i="29"/>
  <c r="T58" i="29"/>
  <c r="T71" i="29"/>
  <c r="T74" i="29"/>
  <c r="T49" i="29"/>
  <c r="T19" i="29"/>
  <c r="T48" i="29"/>
  <c r="T62" i="29"/>
  <c r="T12" i="29"/>
  <c r="T68" i="29"/>
  <c r="T23" i="29"/>
  <c r="T66" i="29"/>
  <c r="T53" i="29"/>
  <c r="T14" i="29"/>
  <c r="T35" i="29"/>
  <c r="T29" i="29"/>
  <c r="T33" i="29"/>
  <c r="T47" i="29"/>
  <c r="T38" i="29"/>
  <c r="T46" i="29"/>
  <c r="T15" i="29"/>
  <c r="T39" i="29"/>
  <c r="T57" i="29"/>
  <c r="T51" i="29"/>
  <c r="T55" i="29"/>
  <c r="T52" i="29"/>
  <c r="T40" i="29"/>
  <c r="T45" i="29"/>
  <c r="T36" i="29"/>
  <c r="T72" i="29"/>
  <c r="T18" i="29"/>
  <c r="T54" i="29"/>
  <c r="T70" i="29"/>
  <c r="T61" i="29"/>
  <c r="T27" i="29"/>
  <c r="T28" i="29"/>
  <c r="T73" i="29"/>
  <c r="T69" i="29"/>
  <c r="T22" i="29"/>
  <c r="T13" i="29"/>
  <c r="T37" i="29"/>
  <c r="T34" i="29"/>
  <c r="T59" i="29"/>
  <c r="T65" i="29"/>
  <c r="T56" i="29"/>
  <c r="T30" i="29"/>
  <c r="T60" i="29"/>
  <c r="V16" i="29" l="1"/>
  <c r="T17" i="29"/>
  <c r="T16" i="29" s="1"/>
  <c r="V42" i="29"/>
  <c r="V31" i="29" s="1"/>
  <c r="T44" i="29"/>
  <c r="T42" i="29" s="1"/>
  <c r="T31" i="29" s="1"/>
  <c r="S24" i="28"/>
  <c r="D24" i="28" s="1"/>
  <c r="D26" i="28"/>
  <c r="V10" i="29"/>
  <c r="T11" i="29"/>
  <c r="T10" i="29" s="1"/>
  <c r="V20" i="29"/>
  <c r="T21" i="29"/>
  <c r="T20" i="29" s="1"/>
  <c r="T25" i="29"/>
  <c r="V24" i="29"/>
  <c r="V8" i="29" l="1"/>
  <c r="V75" i="29" s="1"/>
  <c r="T8" i="29"/>
  <c r="T75" i="29" s="1"/>
  <c r="Y20" i="28" l="1"/>
  <c r="X20" i="28"/>
  <c r="W20" i="28"/>
  <c r="Z20" i="28"/>
  <c r="V20" i="28"/>
  <c r="T20" i="28"/>
  <c r="U20" i="28"/>
  <c r="AA20" i="28"/>
  <c r="P62" i="29" l="1"/>
  <c r="D56" i="28"/>
  <c r="P37" i="29"/>
  <c r="D57" i="28"/>
  <c r="AO10" i="29"/>
  <c r="D46" i="28"/>
  <c r="P23" i="29"/>
  <c r="P70" i="29"/>
  <c r="P46" i="29"/>
  <c r="P27" i="29"/>
  <c r="P38" i="29"/>
  <c r="P52" i="29"/>
  <c r="P58" i="29"/>
  <c r="P29" i="29"/>
  <c r="P68" i="29"/>
  <c r="D60" i="28"/>
  <c r="P15" i="29"/>
  <c r="P36" i="29"/>
  <c r="P35" i="29"/>
  <c r="P71" i="29"/>
  <c r="P14" i="29"/>
  <c r="P33" i="29"/>
  <c r="P34" i="29"/>
  <c r="P19" i="29"/>
  <c r="D51" i="28"/>
  <c r="P28" i="29"/>
  <c r="P41" i="29"/>
  <c r="P57" i="29"/>
  <c r="P39" i="29"/>
  <c r="P74" i="29"/>
  <c r="P47" i="29"/>
  <c r="P72" i="29"/>
  <c r="P61" i="29"/>
  <c r="P54" i="29"/>
  <c r="P64" i="29"/>
  <c r="D61" i="28"/>
  <c r="D69" i="28"/>
  <c r="AT24" i="29"/>
  <c r="AY10" i="29"/>
  <c r="P63" i="29"/>
  <c r="P51" i="29"/>
  <c r="P45" i="29"/>
  <c r="P26" i="29"/>
  <c r="P65" i="29"/>
  <c r="AY20" i="29"/>
  <c r="P60" i="29"/>
  <c r="P73" i="29"/>
  <c r="P49" i="29"/>
  <c r="P53" i="29"/>
  <c r="P13" i="29"/>
  <c r="P69" i="29"/>
  <c r="P66" i="29"/>
  <c r="P48" i="29"/>
  <c r="P50" i="29"/>
  <c r="D59" i="28"/>
  <c r="D14" i="28"/>
  <c r="P55" i="29"/>
  <c r="P18" i="29"/>
  <c r="P12" i="29"/>
  <c r="P30" i="29"/>
  <c r="P59" i="29"/>
  <c r="P56" i="29"/>
  <c r="P40" i="29"/>
  <c r="J24" i="29" l="1"/>
  <c r="BL20" i="29"/>
  <c r="AZ20" i="29"/>
  <c r="AT16" i="29"/>
  <c r="AT20" i="29"/>
  <c r="J16" i="29"/>
  <c r="BB10" i="29"/>
  <c r="BD10" i="29"/>
  <c r="AO16" i="29"/>
  <c r="AT10" i="29"/>
  <c r="AZ10" i="29"/>
  <c r="AY42" i="29"/>
  <c r="AY31" i="29" s="1"/>
  <c r="J10" i="29"/>
  <c r="BD20" i="29"/>
  <c r="J20" i="29"/>
  <c r="AY24" i="29"/>
  <c r="BL24" i="29"/>
  <c r="BD42" i="29"/>
  <c r="BD31" i="29" s="1"/>
  <c r="BD24" i="29"/>
  <c r="R10" i="29"/>
  <c r="P11" i="29"/>
  <c r="P10" i="29" s="1"/>
  <c r="BB24" i="29"/>
  <c r="R42" i="29"/>
  <c r="R31" i="29" s="1"/>
  <c r="P44" i="29"/>
  <c r="P42" i="29" s="1"/>
  <c r="BC16" i="29"/>
  <c r="AO42" i="29"/>
  <c r="AO31" i="29" s="1"/>
  <c r="BL16" i="29"/>
  <c r="AO20" i="29"/>
  <c r="BC10" i="29"/>
  <c r="AT42" i="29"/>
  <c r="AT31" i="29" s="1"/>
  <c r="BC20" i="29"/>
  <c r="BL10" i="29"/>
  <c r="P21" i="29"/>
  <c r="R20" i="29"/>
  <c r="AZ16" i="29"/>
  <c r="AO24" i="29"/>
  <c r="AZ24" i="29"/>
  <c r="BC42" i="29"/>
  <c r="BC31" i="29" s="1"/>
  <c r="AY16" i="29"/>
  <c r="BB42" i="29"/>
  <c r="BB31" i="29" s="1"/>
  <c r="R24" i="29"/>
  <c r="P25" i="29"/>
  <c r="P24" i="29" s="1"/>
  <c r="AZ42" i="29"/>
  <c r="AZ31" i="29" s="1"/>
  <c r="BB16" i="29"/>
  <c r="BL42" i="29"/>
  <c r="BL31" i="29" s="1"/>
  <c r="J42" i="29"/>
  <c r="J31" i="29" s="1"/>
  <c r="R16" i="29"/>
  <c r="P17" i="29"/>
  <c r="P16" i="29" s="1"/>
  <c r="BB20" i="29"/>
  <c r="S20" i="28"/>
  <c r="D20" i="28" s="1"/>
  <c r="D22" i="28"/>
  <c r="BD16" i="29"/>
  <c r="BC24" i="29"/>
  <c r="D23" i="26"/>
  <c r="AT8" i="29" l="1"/>
  <c r="AT75" i="29" s="1"/>
  <c r="AY8" i="29"/>
  <c r="AY75" i="29" s="1"/>
  <c r="J8" i="29"/>
  <c r="J75" i="29" s="1"/>
  <c r="AO8" i="29"/>
  <c r="AO75" i="29" s="1"/>
  <c r="BL8" i="29"/>
  <c r="BL75" i="29" s="1"/>
  <c r="AZ8" i="29"/>
  <c r="AZ75" i="29" s="1"/>
  <c r="BD8" i="29"/>
  <c r="BD75" i="29" s="1"/>
  <c r="BB8" i="29"/>
  <c r="BB75" i="29" s="1"/>
  <c r="P8" i="29"/>
  <c r="R8" i="29"/>
  <c r="R75" i="29" s="1"/>
  <c r="BC8" i="29"/>
  <c r="BC75" i="29" s="1"/>
  <c r="D65" i="28" l="1"/>
  <c r="BH10" i="29" l="1"/>
  <c r="BH24" i="29"/>
  <c r="BH42" i="29"/>
  <c r="BH16" i="29"/>
  <c r="BH20" i="29"/>
  <c r="BH8" i="29" l="1"/>
  <c r="D50" i="28" l="1"/>
  <c r="AS10" i="29"/>
  <c r="AS20" i="29" l="1"/>
  <c r="AS42" i="29"/>
  <c r="AS31" i="29" s="1"/>
  <c r="AS24" i="29"/>
  <c r="AS16" i="29"/>
  <c r="AS8" i="29" l="1"/>
  <c r="AS75" i="29" s="1"/>
  <c r="F11" i="29" l="1"/>
  <c r="D44" i="28"/>
  <c r="V41" i="28"/>
  <c r="V31" i="28" s="1"/>
  <c r="X41" i="28"/>
  <c r="AA41" i="28"/>
  <c r="AA31" i="28" s="1"/>
  <c r="T41" i="28"/>
  <c r="T31" i="28" s="1"/>
  <c r="D52" i="28"/>
  <c r="D40" i="28"/>
  <c r="D12" i="28"/>
  <c r="W10" i="28"/>
  <c r="W8" i="28" s="1"/>
  <c r="D64" i="28"/>
  <c r="D34" i="28"/>
  <c r="Y10" i="28"/>
  <c r="Y8" i="28" s="1"/>
  <c r="Z10" i="28"/>
  <c r="Z8" i="28" s="1"/>
  <c r="D48" i="28"/>
  <c r="D49" i="28"/>
  <c r="D26" i="26"/>
  <c r="D28" i="28"/>
  <c r="T10" i="28"/>
  <c r="T8" i="28" s="1"/>
  <c r="D37" i="28"/>
  <c r="D15" i="28"/>
  <c r="D58" i="28"/>
  <c r="D63" i="28"/>
  <c r="D54" i="28"/>
  <c r="D47" i="28"/>
  <c r="P31" i="29"/>
  <c r="P75" i="29" s="1"/>
  <c r="F23" i="29"/>
  <c r="U41" i="28"/>
  <c r="U31" i="28" s="1"/>
  <c r="AR16" i="29"/>
  <c r="D72" i="28"/>
  <c r="D45" i="28"/>
  <c r="D67" i="28"/>
  <c r="D30" i="28"/>
  <c r="U10" i="28"/>
  <c r="U8" i="28" s="1"/>
  <c r="F34" i="29"/>
  <c r="AA10" i="28"/>
  <c r="AA8" i="28" s="1"/>
  <c r="F54" i="29"/>
  <c r="D38" i="28"/>
  <c r="X31" i="28"/>
  <c r="D53" i="28"/>
  <c r="D39" i="28"/>
  <c r="D31" i="26"/>
  <c r="F56" i="29"/>
  <c r="F69" i="29"/>
  <c r="X10" i="28"/>
  <c r="X8" i="28" s="1"/>
  <c r="W41" i="28"/>
  <c r="W31" i="28" s="1"/>
  <c r="Z41" i="28"/>
  <c r="Z31" i="28" s="1"/>
  <c r="Y41" i="28"/>
  <c r="Y31" i="28" s="1"/>
  <c r="D55" i="28"/>
  <c r="AJ16" i="29"/>
  <c r="D33" i="28"/>
  <c r="F57" i="29"/>
  <c r="V10" i="28"/>
  <c r="V8" i="28" s="1"/>
  <c r="F27" i="29"/>
  <c r="D62" i="28"/>
  <c r="D36" i="28"/>
  <c r="F48" i="29" l="1"/>
  <c r="F65" i="29"/>
  <c r="AG20" i="29"/>
  <c r="AM10" i="29"/>
  <c r="H10" i="29"/>
  <c r="AH24" i="29"/>
  <c r="E27" i="29"/>
  <c r="F45" i="29"/>
  <c r="E45" i="29" s="1"/>
  <c r="F29" i="29"/>
  <c r="AP24" i="29"/>
  <c r="AV16" i="29"/>
  <c r="BF16" i="29"/>
  <c r="F58" i="29"/>
  <c r="E58" i="29" s="1"/>
  <c r="F61" i="29"/>
  <c r="E61" i="29" s="1"/>
  <c r="E57" i="29"/>
  <c r="F50" i="29"/>
  <c r="E50" i="29" s="1"/>
  <c r="K16" i="29"/>
  <c r="F36" i="29"/>
  <c r="E36" i="29" s="1"/>
  <c r="AJ24" i="29"/>
  <c r="BJ10" i="29"/>
  <c r="F62" i="29"/>
  <c r="E62" i="29" s="1"/>
  <c r="BG24" i="29"/>
  <c r="F15" i="29"/>
  <c r="E15" i="29" s="1"/>
  <c r="AP10" i="29"/>
  <c r="AU16" i="29"/>
  <c r="AQ16" i="29"/>
  <c r="AD10" i="29"/>
  <c r="AW10" i="29"/>
  <c r="F19" i="29"/>
  <c r="E19" i="29" s="1"/>
  <c r="BF24" i="29"/>
  <c r="Z24" i="29"/>
  <c r="F35" i="29"/>
  <c r="E35" i="29" s="1"/>
  <c r="BA16" i="29"/>
  <c r="BO20" i="29"/>
  <c r="BE24" i="29"/>
  <c r="F70" i="29"/>
  <c r="E70" i="29" s="1"/>
  <c r="F68" i="29"/>
  <c r="E68" i="29" s="1"/>
  <c r="F18" i="29"/>
  <c r="E18" i="29" s="1"/>
  <c r="AH20" i="29"/>
  <c r="AQ20" i="29"/>
  <c r="AF16" i="29"/>
  <c r="F37" i="29"/>
  <c r="E37" i="29" s="1"/>
  <c r="AC16" i="29"/>
  <c r="AM24" i="29"/>
  <c r="F39" i="29"/>
  <c r="E39" i="29" s="1"/>
  <c r="AX16" i="29"/>
  <c r="AK53" i="29"/>
  <c r="AA53" i="29" s="1"/>
  <c r="AF10" i="29"/>
  <c r="BO10" i="29"/>
  <c r="BJ24" i="29"/>
  <c r="BA24" i="29"/>
  <c r="AG10" i="29"/>
  <c r="F64" i="29"/>
  <c r="E64" i="29" s="1"/>
  <c r="BJ16" i="29"/>
  <c r="AI16" i="29"/>
  <c r="AC42" i="29"/>
  <c r="AC31" i="29" s="1"/>
  <c r="K20" i="29"/>
  <c r="AU20" i="29"/>
  <c r="Z7" i="28"/>
  <c r="F67" i="29"/>
  <c r="E67" i="29" s="1"/>
  <c r="AF20" i="29"/>
  <c r="AI10" i="29"/>
  <c r="AD20" i="29"/>
  <c r="X24" i="29"/>
  <c r="F30" i="29"/>
  <c r="E30" i="29" s="1"/>
  <c r="F49" i="29"/>
  <c r="E49" i="29" s="1"/>
  <c r="F26" i="29"/>
  <c r="E26" i="29" s="1"/>
  <c r="BO16" i="29"/>
  <c r="AD16" i="29"/>
  <c r="AF24" i="29"/>
  <c r="K10" i="29"/>
  <c r="BO24" i="29"/>
  <c r="AV20" i="29"/>
  <c r="F41" i="29"/>
  <c r="E41" i="29" s="1"/>
  <c r="AK58" i="29"/>
  <c r="AA58" i="29" s="1"/>
  <c r="AB20" i="29"/>
  <c r="E56" i="29"/>
  <c r="Z10" i="29"/>
  <c r="AM20" i="29"/>
  <c r="AI24" i="29"/>
  <c r="AA7" i="28"/>
  <c r="X10" i="29"/>
  <c r="F28" i="29"/>
  <c r="E28" i="29" s="1"/>
  <c r="AK37" i="29"/>
  <c r="AA37" i="29" s="1"/>
  <c r="AG16" i="29"/>
  <c r="AN16" i="29"/>
  <c r="BE20" i="29"/>
  <c r="BA10" i="29"/>
  <c r="AK72" i="29"/>
  <c r="AA72" i="29" s="1"/>
  <c r="AU10" i="29"/>
  <c r="AK30" i="29"/>
  <c r="AA30" i="29" s="1"/>
  <c r="Z42" i="29"/>
  <c r="Z31" i="29" s="1"/>
  <c r="E48" i="29"/>
  <c r="AK41" i="29"/>
  <c r="AA41" i="29" s="1"/>
  <c r="AU24" i="29"/>
  <c r="AK26" i="29"/>
  <c r="AA26" i="29" s="1"/>
  <c r="AK50" i="29"/>
  <c r="AA50" i="29" s="1"/>
  <c r="AK40" i="29"/>
  <c r="AA40" i="29" s="1"/>
  <c r="BO42" i="29"/>
  <c r="BO31" i="29" s="1"/>
  <c r="AK29" i="29"/>
  <c r="AA29" i="29" s="1"/>
  <c r="BJ42" i="29"/>
  <c r="BJ31" i="29" s="1"/>
  <c r="AK61" i="29"/>
  <c r="AA61" i="29" s="1"/>
  <c r="AK73" i="29"/>
  <c r="AA73" i="29" s="1"/>
  <c r="AK35" i="29"/>
  <c r="AA35" i="29" s="1"/>
  <c r="AJ42" i="29"/>
  <c r="AJ31" i="29" s="1"/>
  <c r="AH16" i="29"/>
  <c r="AK38" i="29"/>
  <c r="AA38" i="29" s="1"/>
  <c r="D10" i="26"/>
  <c r="AK52" i="29"/>
  <c r="AA52" i="29" s="1"/>
  <c r="AP20" i="29"/>
  <c r="AK71" i="29"/>
  <c r="AA71" i="29" s="1"/>
  <c r="X42" i="29"/>
  <c r="X31" i="29" s="1"/>
  <c r="AK74" i="29"/>
  <c r="AA74" i="29" s="1"/>
  <c r="AG42" i="29"/>
  <c r="AG31" i="29" s="1"/>
  <c r="AW24" i="29"/>
  <c r="BF10" i="29"/>
  <c r="BG10" i="29"/>
  <c r="AX42" i="29"/>
  <c r="AX31" i="29" s="1"/>
  <c r="AK62" i="29"/>
  <c r="AA62" i="29" s="1"/>
  <c r="X16" i="29"/>
  <c r="AN20" i="29"/>
  <c r="AF42" i="29"/>
  <c r="AF31" i="29" s="1"/>
  <c r="AK13" i="29"/>
  <c r="AA13" i="29" s="1"/>
  <c r="E65" i="29"/>
  <c r="AN10" i="29"/>
  <c r="AR42" i="29"/>
  <c r="AR31" i="29" s="1"/>
  <c r="AK34" i="29"/>
  <c r="AA34" i="29" s="1"/>
  <c r="AB16" i="29"/>
  <c r="AK12" i="29"/>
  <c r="AA12" i="29" s="1"/>
  <c r="AL20" i="29"/>
  <c r="AK21" i="29"/>
  <c r="AA21" i="29" s="1"/>
  <c r="F73" i="29"/>
  <c r="E73" i="29" s="1"/>
  <c r="Z20" i="29"/>
  <c r="AK54" i="29"/>
  <c r="AA54" i="29" s="1"/>
  <c r="F33" i="29"/>
  <c r="E33" i="29" s="1"/>
  <c r="BF42" i="29"/>
  <c r="BF31" i="29" s="1"/>
  <c r="AK60" i="29"/>
  <c r="AA60" i="29" s="1"/>
  <c r="X7" i="28"/>
  <c r="AR10" i="29"/>
  <c r="S41" i="28"/>
  <c r="D41" i="28" s="1"/>
  <c r="D43" i="28"/>
  <c r="E34" i="29"/>
  <c r="AL42" i="29"/>
  <c r="AL31" i="29" s="1"/>
  <c r="AK45" i="29"/>
  <c r="AA45" i="29" s="1"/>
  <c r="AC20" i="29"/>
  <c r="AK36" i="29"/>
  <c r="AA36" i="29" s="1"/>
  <c r="AG24" i="29"/>
  <c r="F13" i="29"/>
  <c r="E13" i="29" s="1"/>
  <c r="H24" i="29"/>
  <c r="F12" i="29"/>
  <c r="E12" i="29" s="1"/>
  <c r="G10" i="29"/>
  <c r="AH10" i="29"/>
  <c r="F74" i="29"/>
  <c r="E74" i="29" s="1"/>
  <c r="AK49" i="29"/>
  <c r="AA49" i="29" s="1"/>
  <c r="AK69" i="29"/>
  <c r="AA69" i="29" s="1"/>
  <c r="F66" i="29"/>
  <c r="E66" i="29" s="1"/>
  <c r="AI20" i="29"/>
  <c r="AK39" i="29"/>
  <c r="AA39" i="29" s="1"/>
  <c r="AK70" i="29"/>
  <c r="AA70" i="29" s="1"/>
  <c r="AC10" i="29"/>
  <c r="AK64" i="29"/>
  <c r="AA64" i="29" s="1"/>
  <c r="V7" i="28"/>
  <c r="U7" i="28"/>
  <c r="K24" i="29"/>
  <c r="AV42" i="29"/>
  <c r="AV31" i="29" s="1"/>
  <c r="AN42" i="29"/>
  <c r="AN31" i="29" s="1"/>
  <c r="Y7" i="28"/>
  <c r="S10" i="28"/>
  <c r="S8" i="28" s="1"/>
  <c r="D11" i="28"/>
  <c r="D10" i="28" s="1"/>
  <c r="D8" i="28" s="1"/>
  <c r="X20" i="29"/>
  <c r="T7" i="28"/>
  <c r="F21" i="29"/>
  <c r="E21" i="29" s="1"/>
  <c r="G20" i="29"/>
  <c r="D11" i="26"/>
  <c r="D22" i="26"/>
  <c r="AK51" i="29"/>
  <c r="AA51" i="29" s="1"/>
  <c r="BG16" i="29"/>
  <c r="AK47" i="29"/>
  <c r="AA47" i="29" s="1"/>
  <c r="BE42" i="29"/>
  <c r="BE31" i="29" s="1"/>
  <c r="G16" i="29"/>
  <c r="F17" i="29"/>
  <c r="E17" i="29" s="1"/>
  <c r="BE10" i="29"/>
  <c r="AM42" i="29"/>
  <c r="AM31" i="29" s="1"/>
  <c r="AK44" i="29"/>
  <c r="AA44" i="29" s="1"/>
  <c r="AU42" i="29"/>
  <c r="AU31" i="29" s="1"/>
  <c r="AK57" i="29"/>
  <c r="AA57" i="29" s="1"/>
  <c r="F52" i="29"/>
  <c r="E52" i="29" s="1"/>
  <c r="AD42" i="29"/>
  <c r="AD31" i="29" s="1"/>
  <c r="AC24" i="29"/>
  <c r="F40" i="29"/>
  <c r="E40" i="29" s="1"/>
  <c r="E11" i="29"/>
  <c r="AW42" i="29"/>
  <c r="AW31" i="29" s="1"/>
  <c r="AX10" i="29"/>
  <c r="AK68" i="29"/>
  <c r="AA68" i="29" s="1"/>
  <c r="F71" i="29"/>
  <c r="E71" i="29" s="1"/>
  <c r="AP16" i="29"/>
  <c r="AW20" i="29"/>
  <c r="D19" i="26"/>
  <c r="AK17" i="29"/>
  <c r="AA17" i="29" s="1"/>
  <c r="AL16" i="29"/>
  <c r="AX20" i="29"/>
  <c r="AK65" i="29"/>
  <c r="AA65" i="29" s="1"/>
  <c r="BF20" i="29"/>
  <c r="BG20" i="29"/>
  <c r="F59" i="29"/>
  <c r="E59" i="29" s="1"/>
  <c r="AR20" i="29"/>
  <c r="AK15" i="29"/>
  <c r="AA15" i="29" s="1"/>
  <c r="F14" i="29"/>
  <c r="D32" i="28"/>
  <c r="AK18" i="29"/>
  <c r="AA18" i="29" s="1"/>
  <c r="F72" i="29"/>
  <c r="E72" i="29" s="1"/>
  <c r="AV10" i="29"/>
  <c r="AI42" i="29"/>
  <c r="AI31" i="29" s="1"/>
  <c r="D16" i="26"/>
  <c r="AK48" i="29"/>
  <c r="AA48" i="29" s="1"/>
  <c r="E29" i="29"/>
  <c r="E69" i="29"/>
  <c r="AB10" i="29"/>
  <c r="AH42" i="29"/>
  <c r="AH31" i="29" s="1"/>
  <c r="G24" i="29"/>
  <c r="F25" i="29"/>
  <c r="E25" i="29" s="1"/>
  <c r="AK59" i="29"/>
  <c r="AA59" i="29" s="1"/>
  <c r="F60" i="29"/>
  <c r="E60" i="29" s="1"/>
  <c r="H20" i="29"/>
  <c r="BA20" i="29"/>
  <c r="AX24" i="29"/>
  <c r="F51" i="29"/>
  <c r="E51" i="29" s="1"/>
  <c r="H42" i="29"/>
  <c r="H31" i="29" s="1"/>
  <c r="AM16" i="29"/>
  <c r="AK14" i="29"/>
  <c r="AA14" i="29" s="1"/>
  <c r="F47" i="29"/>
  <c r="E47" i="29" s="1"/>
  <c r="BE16" i="29"/>
  <c r="F22" i="29"/>
  <c r="E22" i="29" s="1"/>
  <c r="AV24" i="29"/>
  <c r="AJ20" i="29"/>
  <c r="F53" i="29"/>
  <c r="E53" i="29" s="1"/>
  <c r="Z16" i="29"/>
  <c r="D24" i="26"/>
  <c r="D17" i="26"/>
  <c r="AK28" i="29"/>
  <c r="AA28" i="29" s="1"/>
  <c r="F63" i="29"/>
  <c r="E63" i="29" s="1"/>
  <c r="BG42" i="29"/>
  <c r="BG31" i="29" s="1"/>
  <c r="AK56" i="29"/>
  <c r="AA56" i="29" s="1"/>
  <c r="AK27" i="29"/>
  <c r="AA27" i="29" s="1"/>
  <c r="AQ42" i="29"/>
  <c r="AQ31" i="29" s="1"/>
  <c r="E54" i="29"/>
  <c r="AP42" i="29"/>
  <c r="AP31" i="29" s="1"/>
  <c r="AJ10" i="29"/>
  <c r="AK23" i="29"/>
  <c r="AA23" i="29" s="1"/>
  <c r="F55" i="29"/>
  <c r="E55" i="29" s="1"/>
  <c r="AK22" i="29"/>
  <c r="AA22" i="29" s="1"/>
  <c r="F46" i="29"/>
  <c r="E46" i="29" s="1"/>
  <c r="AL24" i="29"/>
  <c r="AK25" i="29"/>
  <c r="AA25" i="29" s="1"/>
  <c r="BA42" i="29"/>
  <c r="BA31" i="29" s="1"/>
  <c r="AL10" i="29"/>
  <c r="AK11" i="29"/>
  <c r="AA11" i="29" s="1"/>
  <c r="AK55" i="29"/>
  <c r="AA55" i="29" s="1"/>
  <c r="F44" i="29"/>
  <c r="E44" i="29" s="1"/>
  <c r="AD24" i="29"/>
  <c r="D12" i="26"/>
  <c r="AK46" i="29"/>
  <c r="AA46" i="29" s="1"/>
  <c r="AQ10" i="29"/>
  <c r="H16" i="29"/>
  <c r="AK63" i="29"/>
  <c r="AA63" i="29" s="1"/>
  <c r="AN24" i="29"/>
  <c r="AK33" i="29"/>
  <c r="E23" i="29"/>
  <c r="BJ20" i="29"/>
  <c r="AK19" i="29"/>
  <c r="AA19" i="29" s="1"/>
  <c r="AW16" i="29"/>
  <c r="AK66" i="29"/>
  <c r="AA66" i="29" s="1"/>
  <c r="F38" i="29"/>
  <c r="E38" i="29" s="1"/>
  <c r="K42" i="29"/>
  <c r="K31" i="29" s="1"/>
  <c r="W7" i="28"/>
  <c r="AB24" i="29"/>
  <c r="AB42" i="29"/>
  <c r="AR24" i="29"/>
  <c r="AQ24" i="29"/>
  <c r="G42" i="29"/>
  <c r="BQ57" i="29" l="1"/>
  <c r="BR57" i="29" s="1"/>
  <c r="BQ27" i="29"/>
  <c r="BR27" i="29" s="1"/>
  <c r="BQ56" i="29"/>
  <c r="BQ40" i="29"/>
  <c r="BQ26" i="29"/>
  <c r="BR26" i="29" s="1"/>
  <c r="BQ61" i="29"/>
  <c r="BR61" i="29" s="1"/>
  <c r="L20" i="26"/>
  <c r="BQ38" i="29"/>
  <c r="BQ62" i="29"/>
  <c r="BR62" i="29" s="1"/>
  <c r="AF8" i="29"/>
  <c r="AF75" i="29" s="1"/>
  <c r="BQ29" i="29"/>
  <c r="BR29" i="29" s="1"/>
  <c r="AD8" i="29"/>
  <c r="AD75" i="29" s="1"/>
  <c r="AP8" i="29"/>
  <c r="AP75" i="29" s="1"/>
  <c r="BQ35" i="29"/>
  <c r="F24" i="29"/>
  <c r="E24" i="29" s="1"/>
  <c r="BQ66" i="29"/>
  <c r="AH8" i="29"/>
  <c r="AH75" i="29" s="1"/>
  <c r="Y20" i="26"/>
  <c r="BQ65" i="29"/>
  <c r="BQ15" i="29"/>
  <c r="BQ37" i="29"/>
  <c r="BO8" i="29"/>
  <c r="BO75" i="29" s="1"/>
  <c r="BQ50" i="29"/>
  <c r="AM8" i="29"/>
  <c r="AM75" i="29" s="1"/>
  <c r="BQ48" i="29"/>
  <c r="Z8" i="29"/>
  <c r="Z75" i="29" s="1"/>
  <c r="K8" i="29"/>
  <c r="K75" i="29" s="1"/>
  <c r="AI8" i="29"/>
  <c r="AI75" i="29" s="1"/>
  <c r="BR40" i="29" s="1"/>
  <c r="M20" i="26"/>
  <c r="BJ8" i="29"/>
  <c r="BJ75" i="29" s="1"/>
  <c r="BQ11" i="29"/>
  <c r="BQ49" i="29"/>
  <c r="BA8" i="29"/>
  <c r="BA75" i="29" s="1"/>
  <c r="E10" i="29"/>
  <c r="BQ58" i="29"/>
  <c r="BR58" i="29" s="1"/>
  <c r="BQ68" i="29"/>
  <c r="AW8" i="29"/>
  <c r="AW75" i="29" s="1"/>
  <c r="H8" i="29"/>
  <c r="H75" i="29" s="1"/>
  <c r="AG8" i="29"/>
  <c r="AG75" i="29" s="1"/>
  <c r="BQ12" i="29"/>
  <c r="BQ41" i="29"/>
  <c r="BQ63" i="29"/>
  <c r="BG8" i="29"/>
  <c r="BG75" i="29" s="1"/>
  <c r="BR65" i="29" s="1"/>
  <c r="N20" i="26"/>
  <c r="BQ72" i="29"/>
  <c r="BR72" i="29" s="1"/>
  <c r="O20" i="26"/>
  <c r="K20" i="26"/>
  <c r="Q20" i="26"/>
  <c r="U20" i="26"/>
  <c r="S20" i="26"/>
  <c r="V7" i="26"/>
  <c r="J7" i="26"/>
  <c r="W20" i="26"/>
  <c r="R20" i="26"/>
  <c r="BQ39" i="29"/>
  <c r="BQ67" i="29"/>
  <c r="BR67" i="29" s="1"/>
  <c r="BQ19" i="29"/>
  <c r="BR19" i="29" s="1"/>
  <c r="AN8" i="29"/>
  <c r="AN75" i="29" s="1"/>
  <c r="BQ55" i="29"/>
  <c r="P20" i="26"/>
  <c r="BQ73" i="29"/>
  <c r="BQ30" i="29"/>
  <c r="F42" i="29"/>
  <c r="E42" i="29" s="1"/>
  <c r="I20" i="26"/>
  <c r="AU8" i="29"/>
  <c r="AU75" i="29" s="1"/>
  <c r="M7" i="26"/>
  <c r="X8" i="29"/>
  <c r="X75" i="29" s="1"/>
  <c r="E20" i="26"/>
  <c r="AQ8" i="29"/>
  <c r="AQ75" i="29" s="1"/>
  <c r="AJ8" i="29"/>
  <c r="AJ75" i="29" s="1"/>
  <c r="BQ28" i="29"/>
  <c r="X20" i="26"/>
  <c r="BQ60" i="29"/>
  <c r="BR60" i="29" s="1"/>
  <c r="AA20" i="26"/>
  <c r="AK16" i="29"/>
  <c r="AA16" i="29" s="1"/>
  <c r="BQ25" i="29"/>
  <c r="BR25" i="29" s="1"/>
  <c r="BQ53" i="29"/>
  <c r="BQ17" i="29"/>
  <c r="BR17" i="29" s="1"/>
  <c r="AK24" i="29"/>
  <c r="AA24" i="29" s="1"/>
  <c r="BQ51" i="29"/>
  <c r="BR51" i="29" s="1"/>
  <c r="X7" i="26"/>
  <c r="J20" i="26"/>
  <c r="H20" i="26"/>
  <c r="BE8" i="29"/>
  <c r="BE75" i="29" s="1"/>
  <c r="BQ64" i="29"/>
  <c r="V20" i="26"/>
  <c r="AB8" i="29"/>
  <c r="G20" i="26"/>
  <c r="F20" i="26"/>
  <c r="P7" i="26"/>
  <c r="Z20" i="26"/>
  <c r="BQ70" i="29"/>
  <c r="BR70" i="29" s="1"/>
  <c r="D32" i="26"/>
  <c r="R7" i="26"/>
  <c r="K7" i="26"/>
  <c r="F7" i="26"/>
  <c r="AB31" i="29"/>
  <c r="AA42" i="29"/>
  <c r="S31" i="28"/>
  <c r="S7" i="28" s="1"/>
  <c r="AC8" i="29"/>
  <c r="AC75" i="29" s="1"/>
  <c r="AR8" i="29"/>
  <c r="AR75" i="29" s="1"/>
  <c r="D30" i="26"/>
  <c r="BQ21" i="29"/>
  <c r="D15" i="26"/>
  <c r="AX8" i="29"/>
  <c r="AX75" i="29" s="1"/>
  <c r="BQ54" i="29"/>
  <c r="AK20" i="29"/>
  <c r="AA20" i="29" s="1"/>
  <c r="BQ13" i="29"/>
  <c r="BR13" i="29" s="1"/>
  <c r="BF8" i="29"/>
  <c r="BF75" i="29" s="1"/>
  <c r="G7" i="26"/>
  <c r="AA33" i="29"/>
  <c r="BQ33" i="29" s="1"/>
  <c r="AK31" i="29"/>
  <c r="F16" i="29"/>
  <c r="E16" i="29" s="1"/>
  <c r="T20" i="26"/>
  <c r="BQ52" i="29"/>
  <c r="T7" i="26"/>
  <c r="AA7" i="26"/>
  <c r="S7" i="26"/>
  <c r="E14" i="29"/>
  <c r="BQ14" i="29" s="1"/>
  <c r="BR14" i="29" s="1"/>
  <c r="BQ44" i="29"/>
  <c r="F20" i="29"/>
  <c r="E20" i="29" s="1"/>
  <c r="G8" i="29"/>
  <c r="BQ45" i="29"/>
  <c r="W7" i="26"/>
  <c r="I7" i="26"/>
  <c r="Y7" i="26"/>
  <c r="BQ36" i="29"/>
  <c r="BR36" i="29" s="1"/>
  <c r="BQ46" i="29"/>
  <c r="BQ22" i="29"/>
  <c r="BR22" i="29" s="1"/>
  <c r="BQ59" i="29"/>
  <c r="AV8" i="29"/>
  <c r="AV75" i="29" s="1"/>
  <c r="D29" i="26"/>
  <c r="BQ47" i="29"/>
  <c r="BR47" i="29" s="1"/>
  <c r="Z7" i="26"/>
  <c r="N7" i="26"/>
  <c r="BQ34" i="29"/>
  <c r="BQ74" i="29"/>
  <c r="BR74" i="29" s="1"/>
  <c r="H7" i="26"/>
  <c r="D14" i="26"/>
  <c r="U7" i="26"/>
  <c r="D9" i="26"/>
  <c r="E7" i="26"/>
  <c r="O7" i="26"/>
  <c r="AL8" i="29"/>
  <c r="AL75" i="29" s="1"/>
  <c r="AK10" i="29"/>
  <c r="AA10" i="29" s="1"/>
  <c r="BQ23" i="29"/>
  <c r="BR23" i="29" s="1"/>
  <c r="BQ18" i="29"/>
  <c r="BR18" i="29" s="1"/>
  <c r="BQ69" i="29"/>
  <c r="G31" i="29"/>
  <c r="D28" i="26"/>
  <c r="Q7" i="26"/>
  <c r="L7" i="26"/>
  <c r="D31" i="28"/>
  <c r="D7" i="28" s="1"/>
  <c r="BQ71" i="29"/>
  <c r="BR71" i="29" s="1"/>
  <c r="BR30" i="29" l="1"/>
  <c r="BR38" i="29"/>
  <c r="BR41" i="29"/>
  <c r="BR15" i="29"/>
  <c r="BQ24" i="29"/>
  <c r="BR24" i="29" s="1"/>
  <c r="BR68" i="29"/>
  <c r="BR35" i="29"/>
  <c r="BR48" i="29"/>
  <c r="BR39" i="29"/>
  <c r="BR44" i="29"/>
  <c r="BR37" i="29"/>
  <c r="BR73" i="29"/>
  <c r="BR53" i="29"/>
  <c r="BQ16" i="29"/>
  <c r="BR16" i="29" s="1"/>
  <c r="BR12" i="29"/>
  <c r="BQ20" i="29"/>
  <c r="BR20" i="29" s="1"/>
  <c r="BR63" i="29"/>
  <c r="BR28" i="29"/>
  <c r="D13" i="26"/>
  <c r="D7" i="26" s="1"/>
  <c r="D20" i="26"/>
  <c r="AB75" i="29"/>
  <c r="BR33" i="29" s="1"/>
  <c r="BQ10" i="29"/>
  <c r="F8" i="29"/>
  <c r="F31" i="29"/>
  <c r="E31" i="29" s="1"/>
  <c r="G75" i="29"/>
  <c r="BR11" i="29" s="1"/>
  <c r="BR56" i="29"/>
  <c r="BR21" i="29"/>
  <c r="BR69" i="29"/>
  <c r="BR64" i="29"/>
  <c r="BR50" i="29"/>
  <c r="BR46" i="29"/>
  <c r="BR34" i="29"/>
  <c r="BQ42" i="29"/>
  <c r="BR45" i="29"/>
  <c r="BR55" i="29"/>
  <c r="BR54" i="29"/>
  <c r="BR52" i="29"/>
  <c r="AK8" i="29"/>
  <c r="BR49" i="29"/>
  <c r="BR59" i="29"/>
  <c r="BR10" i="29" l="1"/>
  <c r="AK75" i="29"/>
  <c r="BR42" i="29" s="1"/>
  <c r="AA8" i="29"/>
  <c r="BQ31" i="29"/>
  <c r="E75" i="29"/>
  <c r="F75" i="29"/>
  <c r="AA75" i="29" l="1"/>
  <c r="BR31" i="29" s="1"/>
  <c r="BQ8" i="29"/>
  <c r="BR8" i="29" l="1"/>
  <c r="G21" i="48" l="1"/>
  <c r="G21" i="30"/>
  <c r="G34" i="48"/>
  <c r="G34" i="30"/>
  <c r="R22" i="29"/>
  <c r="R76" i="29" s="1"/>
  <c r="BS22" i="29"/>
  <c r="BN72" i="29"/>
  <c r="BN76" i="29" s="1"/>
  <c r="BS72" i="29"/>
  <c r="G59" i="48"/>
  <c r="G59" i="30"/>
  <c r="BS35" i="29"/>
  <c r="AD35" i="29"/>
  <c r="AD76" i="29" s="1"/>
  <c r="AX56" i="29"/>
  <c r="AX76" i="29" s="1"/>
  <c r="BS56" i="29"/>
  <c r="AT52" i="29"/>
  <c r="AT76" i="29" s="1"/>
  <c r="BS52" i="29"/>
  <c r="G39" i="48"/>
  <c r="G39" i="30"/>
  <c r="BB60" i="29"/>
  <c r="BB76" i="29" s="1"/>
  <c r="BS60" i="29"/>
  <c r="G55" i="48"/>
  <c r="G55" i="30"/>
  <c r="AI40" i="29"/>
  <c r="AI76" i="29" s="1"/>
  <c r="BS40" i="29"/>
  <c r="G12" i="30"/>
  <c r="G12" i="48"/>
  <c r="G71" i="48"/>
  <c r="G71" i="30"/>
  <c r="N18" i="29"/>
  <c r="N76" i="29" s="1"/>
  <c r="BS18" i="29"/>
  <c r="I13" i="29"/>
  <c r="I76" i="29" s="1"/>
  <c r="BS13" i="29"/>
  <c r="G51" i="48"/>
  <c r="G51" i="30"/>
  <c r="BS67" i="29" l="1"/>
  <c r="I51" i="48"/>
  <c r="G36" i="30"/>
  <c r="G36" i="48"/>
  <c r="Y29" i="29"/>
  <c r="Y76" i="29" s="1"/>
  <c r="BS29" i="29"/>
  <c r="S23" i="29"/>
  <c r="S76" i="29" s="1"/>
  <c r="BS23" i="29"/>
  <c r="G35" i="30"/>
  <c r="G35" i="48"/>
  <c r="G69" i="30"/>
  <c r="G69" i="48"/>
  <c r="G57" i="30"/>
  <c r="G57" i="48"/>
  <c r="AZ58" i="29"/>
  <c r="AZ76" i="29" s="1"/>
  <c r="BS58" i="29"/>
  <c r="G58" i="30"/>
  <c r="G58" i="48"/>
  <c r="AH39" i="29"/>
  <c r="AH76" i="29" s="1"/>
  <c r="BS39" i="29"/>
  <c r="AE36" i="29"/>
  <c r="AE76" i="29" s="1"/>
  <c r="BS36" i="29"/>
  <c r="I34" i="30"/>
  <c r="G67" i="48"/>
  <c r="G67" i="30"/>
  <c r="AO47" i="29"/>
  <c r="AO76" i="29" s="1"/>
  <c r="BS47" i="29"/>
  <c r="G22" i="30"/>
  <c r="G22" i="48"/>
  <c r="AJ41" i="29"/>
  <c r="AJ76" i="29" s="1"/>
  <c r="BS41" i="29"/>
  <c r="AW55" i="29"/>
  <c r="AW76" i="29" s="1"/>
  <c r="BS55" i="29"/>
  <c r="G54" i="48"/>
  <c r="G54" i="30"/>
  <c r="G56" i="48"/>
  <c r="G56" i="30"/>
  <c r="G26" i="48"/>
  <c r="G26" i="30"/>
  <c r="G72" i="48"/>
  <c r="G72" i="30"/>
  <c r="AF37" i="29"/>
  <c r="AF76" i="29" s="1"/>
  <c r="BS37" i="29"/>
  <c r="BO73" i="29"/>
  <c r="BO76" i="29" s="1"/>
  <c r="BS73" i="29"/>
  <c r="O19" i="29"/>
  <c r="O76" i="29" s="1"/>
  <c r="BS19" i="29"/>
  <c r="D16" i="29"/>
  <c r="M17" i="29"/>
  <c r="M76" i="29" s="1"/>
  <c r="BS17" i="29"/>
  <c r="BA59" i="29"/>
  <c r="BA76" i="29" s="1"/>
  <c r="BS59" i="29"/>
  <c r="G53" i="30"/>
  <c r="G53" i="48"/>
  <c r="I34" i="48"/>
  <c r="AV54" i="29"/>
  <c r="AV76" i="29" s="1"/>
  <c r="BS54" i="29"/>
  <c r="G28" i="30"/>
  <c r="G28" i="48"/>
  <c r="G33" i="30"/>
  <c r="G33" i="48"/>
  <c r="G46" i="30"/>
  <c r="G46" i="48"/>
  <c r="BJ68" i="29"/>
  <c r="BJ76" i="29" s="1"/>
  <c r="BS68" i="29"/>
  <c r="BC61" i="29"/>
  <c r="BC76" i="29" s="1"/>
  <c r="BS61" i="29"/>
  <c r="BL70" i="29"/>
  <c r="BL76" i="29" s="1"/>
  <c r="BS70" i="29"/>
  <c r="G48" i="48"/>
  <c r="G48" i="30"/>
  <c r="W27" i="29"/>
  <c r="W76" i="29" s="1"/>
  <c r="BS27" i="29"/>
  <c r="AQ49" i="29"/>
  <c r="AQ76" i="29" s="1"/>
  <c r="BS49" i="29"/>
  <c r="G50" i="48"/>
  <c r="G50" i="30"/>
  <c r="AS51" i="29"/>
  <c r="AS76" i="29" s="1"/>
  <c r="BS51" i="29"/>
  <c r="AC34" i="29"/>
  <c r="AC76" i="29" s="1"/>
  <c r="BS34" i="29"/>
  <c r="I21" i="30"/>
  <c r="I51" i="30"/>
  <c r="I12" i="48"/>
  <c r="G17" i="48"/>
  <c r="G17" i="30"/>
  <c r="G40" i="48"/>
  <c r="G40" i="30"/>
  <c r="G70" i="30"/>
  <c r="G70" i="48"/>
  <c r="D20" i="29"/>
  <c r="Q21" i="29"/>
  <c r="Q76" i="29" s="1"/>
  <c r="BS21" i="29"/>
  <c r="AY57" i="29"/>
  <c r="AY76" i="29" s="1"/>
  <c r="BS57" i="29"/>
  <c r="BM71" i="29"/>
  <c r="BM76" i="29" s="1"/>
  <c r="BS71" i="29"/>
  <c r="I21" i="48"/>
  <c r="I12" i="30"/>
  <c r="G60" i="48"/>
  <c r="G60" i="30"/>
  <c r="G18" i="48"/>
  <c r="G18" i="30"/>
  <c r="U25" i="29"/>
  <c r="U76" i="29" s="1"/>
  <c r="BS25" i="29"/>
  <c r="G15" i="48" l="1"/>
  <c r="I15" i="48" s="1"/>
  <c r="G15" i="30"/>
  <c r="I15" i="30" s="1"/>
  <c r="P20" i="29"/>
  <c r="P76" i="29" s="1"/>
  <c r="BS20" i="29"/>
  <c r="G24" i="30"/>
  <c r="G24" i="48"/>
  <c r="I36" i="48"/>
  <c r="I17" i="30"/>
  <c r="AB33" i="29"/>
  <c r="AB76" i="29" s="1"/>
  <c r="BS33" i="29"/>
  <c r="I50" i="30"/>
  <c r="I33" i="48"/>
  <c r="I17" i="48"/>
  <c r="I50" i="48"/>
  <c r="I33" i="30"/>
  <c r="G16" i="48"/>
  <c r="G16" i="30"/>
  <c r="I36" i="30"/>
  <c r="I28" i="48"/>
  <c r="I22" i="48"/>
  <c r="I35" i="48"/>
  <c r="G66" i="30"/>
  <c r="G66" i="48"/>
  <c r="I18" i="30"/>
  <c r="I46" i="48"/>
  <c r="I28" i="30"/>
  <c r="I22" i="30"/>
  <c r="BH31" i="29"/>
  <c r="BH75" i="29" s="1"/>
  <c r="I18" i="48"/>
  <c r="I48" i="30"/>
  <c r="I46" i="30"/>
  <c r="I35" i="30"/>
  <c r="I48" i="48"/>
  <c r="G20" i="48"/>
  <c r="G20" i="30"/>
  <c r="I26" i="30"/>
  <c r="G38" i="30"/>
  <c r="G38" i="48"/>
  <c r="G19" i="48"/>
  <c r="G19" i="30"/>
  <c r="L16" i="29"/>
  <c r="L76" i="29" s="1"/>
  <c r="BS16" i="29"/>
  <c r="I26" i="48"/>
  <c r="I20" i="48" l="1"/>
  <c r="I24" i="30"/>
  <c r="BH66" i="29"/>
  <c r="BH76" i="29" s="1"/>
  <c r="I16" i="30"/>
  <c r="I16" i="48"/>
  <c r="E10" i="27"/>
  <c r="E8" i="27" s="1"/>
  <c r="E7" i="27" s="1"/>
  <c r="BR66" i="29"/>
  <c r="I19" i="30"/>
  <c r="I19" i="48"/>
  <c r="I20" i="30"/>
  <c r="I24" i="48"/>
  <c r="BS66" i="29" l="1"/>
  <c r="G32" i="48"/>
  <c r="G32" i="30"/>
  <c r="AU53" i="29" l="1"/>
  <c r="AU76" i="29" s="1"/>
  <c r="BS53" i="29"/>
  <c r="G52" i="48"/>
  <c r="G52" i="30"/>
  <c r="I32" i="30"/>
  <c r="I32" i="48"/>
  <c r="G65" i="48"/>
  <c r="G65" i="30"/>
  <c r="I52" i="48" l="1"/>
  <c r="G68" i="48"/>
  <c r="G68" i="30"/>
  <c r="BK69" i="29"/>
  <c r="BK76" i="29" s="1"/>
  <c r="BS69" i="29"/>
  <c r="AG38" i="29" l="1"/>
  <c r="AG76" i="29" s="1"/>
  <c r="BS38" i="29"/>
  <c r="G47" i="48" l="1"/>
  <c r="G47" i="30"/>
  <c r="G37" i="48"/>
  <c r="G37" i="30"/>
  <c r="BD62" i="29"/>
  <c r="BD76" i="29" s="1"/>
  <c r="BS62" i="29"/>
  <c r="AP48" i="29"/>
  <c r="AP76" i="29" s="1"/>
  <c r="BS48" i="29"/>
  <c r="I47" i="30" l="1"/>
  <c r="G61" i="48"/>
  <c r="G61" i="30"/>
  <c r="I47" i="48"/>
  <c r="BF64" i="29" l="1"/>
  <c r="BF76" i="29" s="1"/>
  <c r="BS64" i="29"/>
  <c r="G63" i="30" l="1"/>
  <c r="G63" i="48"/>
  <c r="I63" i="48" l="1"/>
  <c r="I63" i="30"/>
  <c r="AN46" i="29" l="1"/>
  <c r="AN76" i="29" s="1"/>
  <c r="BS46" i="29"/>
  <c r="G45" i="48"/>
  <c r="G45" i="30"/>
  <c r="J14" i="29" l="1"/>
  <c r="J76" i="29" s="1"/>
  <c r="BS14" i="29"/>
  <c r="K15" i="29"/>
  <c r="K76" i="29" s="1"/>
  <c r="BS15" i="29"/>
  <c r="AM45" i="29"/>
  <c r="AM76" i="29" s="1"/>
  <c r="BS45" i="29"/>
  <c r="BE63" i="29"/>
  <c r="BE76" i="29" s="1"/>
  <c r="BS63" i="29"/>
  <c r="G44" i="30"/>
  <c r="G44" i="48"/>
  <c r="I45" i="30"/>
  <c r="I45" i="48"/>
  <c r="G11" i="29"/>
  <c r="G76" i="29" s="1"/>
  <c r="BS11" i="29"/>
  <c r="BS44" i="29"/>
  <c r="AL44" i="29"/>
  <c r="AL76" i="29" s="1"/>
  <c r="G27" i="30"/>
  <c r="G27" i="48"/>
  <c r="X28" i="29"/>
  <c r="X76" i="29" s="1"/>
  <c r="BS28" i="29"/>
  <c r="BG65" i="29"/>
  <c r="BG76" i="29" s="1"/>
  <c r="BS65" i="29"/>
  <c r="V26" i="29"/>
  <c r="V76" i="29" s="1"/>
  <c r="BS26" i="29"/>
  <c r="D24" i="29"/>
  <c r="BP74" i="29" l="1"/>
  <c r="BP76" i="29" s="1"/>
  <c r="BS74" i="29"/>
  <c r="G62" i="48"/>
  <c r="G62" i="30"/>
  <c r="Z30" i="29"/>
  <c r="Z76" i="29" s="1"/>
  <c r="BS30" i="29"/>
  <c r="G64" i="48"/>
  <c r="G64" i="30"/>
  <c r="G25" i="30"/>
  <c r="G25" i="48"/>
  <c r="BS12" i="29"/>
  <c r="BS10" i="29" s="1"/>
  <c r="H12" i="29"/>
  <c r="H76" i="29" s="1"/>
  <c r="G23" i="30"/>
  <c r="G23" i="48"/>
  <c r="D10" i="29"/>
  <c r="F10" i="29" s="1"/>
  <c r="F76" i="29" s="1"/>
  <c r="T24" i="29"/>
  <c r="T76" i="29" s="1"/>
  <c r="BS24" i="29"/>
  <c r="G73" i="48"/>
  <c r="G73" i="30"/>
  <c r="G29" i="30"/>
  <c r="G29" i="48"/>
  <c r="BT8" i="29" l="1"/>
  <c r="BV8" i="29" s="1"/>
  <c r="G14" i="48"/>
  <c r="G14" i="30"/>
  <c r="G13" i="30"/>
  <c r="G13" i="48"/>
  <c r="G43" i="30"/>
  <c r="G43" i="48"/>
  <c r="I25" i="48"/>
  <c r="I62" i="30"/>
  <c r="G10" i="30"/>
  <c r="G10" i="48"/>
  <c r="I73" i="30"/>
  <c r="I23" i="48"/>
  <c r="I25" i="30"/>
  <c r="I62" i="48"/>
  <c r="I73" i="48"/>
  <c r="I23" i="30"/>
  <c r="Q19" i="30"/>
  <c r="AR50" i="29"/>
  <c r="AR76" i="29" s="1"/>
  <c r="BS50" i="29"/>
  <c r="BT42" i="29" s="1"/>
  <c r="D42" i="29"/>
  <c r="E8" i="29"/>
  <c r="E76" i="29" s="1"/>
  <c r="BS8" i="29"/>
  <c r="AK42" i="29" l="1"/>
  <c r="AK76" i="29" s="1"/>
  <c r="BS42" i="29"/>
  <c r="BT31" i="29" s="1"/>
  <c r="D31" i="29"/>
  <c r="G11" i="48"/>
  <c r="G11" i="30"/>
  <c r="I10" i="48"/>
  <c r="I10" i="30"/>
  <c r="I43" i="48"/>
  <c r="I43" i="30"/>
  <c r="BU8" i="29"/>
  <c r="G49" i="48" l="1"/>
  <c r="G49" i="30"/>
  <c r="AA31" i="29"/>
  <c r="AA76" i="29" s="1"/>
  <c r="BS31" i="29"/>
  <c r="BS7" i="29" s="1"/>
  <c r="D7" i="29"/>
  <c r="I11" i="30"/>
  <c r="I11" i="48"/>
  <c r="G9" i="30"/>
  <c r="G9" i="48"/>
  <c r="BT7" i="29" l="1"/>
  <c r="I49" i="48"/>
  <c r="I9" i="30"/>
  <c r="G41" i="48"/>
  <c r="G41" i="30"/>
  <c r="I9" i="48"/>
  <c r="G7" i="48"/>
  <c r="G7" i="30"/>
  <c r="I49" i="30"/>
  <c r="I7" i="30" l="1"/>
  <c r="I7" i="48"/>
  <c r="G30" i="30"/>
  <c r="G30" i="48"/>
  <c r="I41" i="30"/>
  <c r="I41" i="48"/>
  <c r="I30" i="30" l="1"/>
  <c r="I30" i="48"/>
  <c r="R8" i="31" l="1"/>
  <c r="S8" i="31"/>
  <c r="P8" i="31"/>
  <c r="W8" i="31" l="1"/>
  <c r="O8" i="31"/>
  <c r="L8" i="31" l="1"/>
  <c r="N8" i="31"/>
  <c r="K8" i="31" l="1"/>
  <c r="M8" i="31" l="1"/>
  <c r="J8" i="31" l="1"/>
  <c r="T8" i="31"/>
  <c r="U8" i="31"/>
  <c r="Q8" i="31" l="1"/>
  <c r="I8" i="31" l="1"/>
  <c r="Y17" i="27" l="1"/>
  <c r="U55" i="27"/>
  <c r="U28" i="27"/>
  <c r="Z54" i="27"/>
  <c r="Z65" i="27"/>
  <c r="U47" i="27"/>
  <c r="U35" i="27"/>
  <c r="W30" i="27"/>
  <c r="Z39" i="27"/>
  <c r="Y14" i="27"/>
  <c r="V40" i="27"/>
  <c r="T67" i="27"/>
  <c r="AA68" i="27"/>
  <c r="V57" i="27"/>
  <c r="AA46" i="27"/>
  <c r="W60" i="27"/>
  <c r="W23" i="27"/>
  <c r="Z50" i="27"/>
  <c r="W58" i="27"/>
  <c r="Y11" i="27"/>
  <c r="W56" i="27"/>
  <c r="W50" i="27"/>
  <c r="S52" i="27"/>
  <c r="V49" i="27"/>
  <c r="X36" i="27"/>
  <c r="Y54" i="27"/>
  <c r="V48" i="27"/>
  <c r="X34" i="27"/>
  <c r="S34" i="27"/>
  <c r="X18" i="27"/>
  <c r="Z48" i="27"/>
  <c r="W67" i="27"/>
  <c r="W46" i="27"/>
  <c r="AA19" i="27"/>
  <c r="Z37" i="27"/>
  <c r="W17" i="27"/>
  <c r="T23" i="27"/>
  <c r="W40" i="27"/>
  <c r="Y38" i="27"/>
  <c r="X55" i="27"/>
  <c r="W41" i="27"/>
  <c r="T25" i="27"/>
  <c r="Z13" i="27"/>
  <c r="X57" i="27"/>
  <c r="Y30" i="27"/>
  <c r="T54" i="27"/>
  <c r="W39" i="27"/>
  <c r="Y64" i="27"/>
  <c r="Z28" i="27"/>
  <c r="V41" i="27"/>
  <c r="X45" i="27"/>
  <c r="X17" i="27"/>
  <c r="Y15" i="27"/>
  <c r="W15" i="27"/>
  <c r="S39" i="27"/>
  <c r="U51" i="27"/>
  <c r="S19" i="27"/>
  <c r="Z68" i="27"/>
  <c r="T36" i="27"/>
  <c r="Z59" i="27"/>
  <c r="AA45" i="27"/>
  <c r="X56" i="27"/>
  <c r="S21" i="27"/>
  <c r="U71" i="27"/>
  <c r="T18" i="27"/>
  <c r="S71" i="27"/>
  <c r="V34" i="27"/>
  <c r="S40" i="27"/>
  <c r="U70" i="27"/>
  <c r="Z18" i="27"/>
  <c r="X37" i="27"/>
  <c r="X33" i="27"/>
  <c r="T58" i="27"/>
  <c r="X22" i="27"/>
  <c r="AA25" i="27"/>
  <c r="Z29" i="27"/>
  <c r="Y52" i="27"/>
  <c r="X40" i="27"/>
  <c r="Y55" i="27"/>
  <c r="V12" i="27"/>
  <c r="Z70" i="27"/>
  <c r="AA56" i="27"/>
  <c r="U19" i="27"/>
  <c r="X41" i="27"/>
  <c r="T69" i="27"/>
  <c r="Z40" i="27"/>
  <c r="AA53" i="27"/>
  <c r="U53" i="27"/>
  <c r="Y63" i="27"/>
  <c r="S11" i="27"/>
  <c r="V14" i="27"/>
  <c r="T52" i="27"/>
  <c r="X50" i="27"/>
  <c r="W38" i="27"/>
  <c r="Z15" i="27"/>
  <c r="Y70" i="27"/>
  <c r="X65" i="27"/>
  <c r="V45" i="27"/>
  <c r="S54" i="27"/>
  <c r="X14" i="27"/>
  <c r="S65" i="27"/>
  <c r="Y27" i="27"/>
  <c r="S50" i="27"/>
  <c r="W59" i="27"/>
  <c r="V61" i="27"/>
  <c r="V66" i="27"/>
  <c r="Z12" i="27"/>
  <c r="Z71" i="27"/>
  <c r="T70" i="27"/>
  <c r="U34" i="27"/>
  <c r="Z23" i="27"/>
  <c r="U33" i="27"/>
  <c r="AA44" i="27"/>
  <c r="Y66" i="27"/>
  <c r="U63" i="27"/>
  <c r="S58" i="27"/>
  <c r="AA50" i="27"/>
  <c r="Z47" i="27"/>
  <c r="S37" i="27"/>
  <c r="X46" i="27"/>
  <c r="Y59" i="27"/>
  <c r="U50" i="27"/>
  <c r="Z51" i="27"/>
  <c r="V15" i="27"/>
  <c r="U37" i="27"/>
  <c r="S22" i="27"/>
  <c r="U60" i="27"/>
  <c r="X53" i="27"/>
  <c r="W28" i="27"/>
  <c r="Y25" i="27"/>
  <c r="U15" i="27"/>
  <c r="Z53" i="27"/>
  <c r="S13" i="27"/>
  <c r="Z11" i="27"/>
  <c r="T59" i="27"/>
  <c r="Y58" i="27"/>
  <c r="Y65" i="27"/>
  <c r="S46" i="27"/>
  <c r="X21" i="27"/>
  <c r="T48" i="27"/>
  <c r="U18" i="27"/>
  <c r="Z64" i="27"/>
  <c r="T62" i="27"/>
  <c r="Y69" i="27"/>
  <c r="U58" i="27"/>
  <c r="AA17" i="27"/>
  <c r="AA59" i="27"/>
  <c r="V35" i="27"/>
  <c r="Z19" i="27"/>
  <c r="X23" i="27"/>
  <c r="W54" i="27"/>
  <c r="V60" i="27"/>
  <c r="T45" i="27"/>
  <c r="Y46" i="27"/>
  <c r="U11" i="27"/>
  <c r="Y57" i="27"/>
  <c r="V64" i="27"/>
  <c r="Z52" i="27"/>
  <c r="X13" i="27"/>
  <c r="S14" i="27"/>
  <c r="X68" i="27"/>
  <c r="Z35" i="27"/>
  <c r="U69" i="27"/>
  <c r="AA52" i="27"/>
  <c r="V17" i="27"/>
  <c r="W27" i="27"/>
  <c r="Z57" i="27"/>
  <c r="U66" i="27"/>
  <c r="S12" i="27"/>
  <c r="T30" i="27"/>
  <c r="T21" i="27"/>
  <c r="AA12" i="27"/>
  <c r="Z22" i="27"/>
  <c r="W69" i="27"/>
  <c r="V70" i="27"/>
  <c r="Z34" i="27"/>
  <c r="W37" i="27"/>
  <c r="S18" i="27"/>
  <c r="Z46" i="27"/>
  <c r="V50" i="27"/>
  <c r="X51" i="27"/>
  <c r="V54" i="27"/>
  <c r="AA54" i="27"/>
  <c r="T47" i="27"/>
  <c r="W65" i="27"/>
  <c r="AA21" i="27"/>
  <c r="U17" i="27"/>
  <c r="Z58" i="27"/>
  <c r="AA27" i="27"/>
  <c r="Z30" i="27"/>
  <c r="Z55" i="27"/>
  <c r="S36" i="27"/>
  <c r="AA60" i="27"/>
  <c r="W44" i="27"/>
  <c r="T44" i="27"/>
  <c r="U56" i="27"/>
  <c r="U54" i="27"/>
  <c r="Z61" i="27"/>
  <c r="W14" i="27"/>
  <c r="V65" i="27"/>
  <c r="Y41" i="27"/>
  <c r="U14" i="27"/>
  <c r="W70" i="27"/>
  <c r="Y71" i="27"/>
  <c r="Z56" i="27"/>
  <c r="T37" i="27"/>
  <c r="V51" i="27"/>
  <c r="W51" i="27"/>
  <c r="Y23" i="27"/>
  <c r="Y36" i="27"/>
  <c r="S49" i="27"/>
  <c r="AA58" i="27"/>
  <c r="Y51" i="27"/>
  <c r="X66" i="27"/>
  <c r="Y67" i="27"/>
  <c r="V11" i="27"/>
  <c r="U64" i="27"/>
  <c r="T33" i="27"/>
  <c r="U44" i="27"/>
  <c r="U27" i="27"/>
  <c r="Y21" i="27"/>
  <c r="Z66" i="27"/>
  <c r="X67" i="27"/>
  <c r="W66" i="27"/>
  <c r="S29" i="27"/>
  <c r="AA18" i="27"/>
  <c r="W18" i="27"/>
  <c r="Z38" i="27"/>
  <c r="W25" i="27"/>
  <c r="W52" i="27"/>
  <c r="AA63" i="27"/>
  <c r="S66" i="27"/>
  <c r="AA67" i="27"/>
  <c r="AA37" i="27"/>
  <c r="U23" i="27"/>
  <c r="S62" i="27"/>
  <c r="Z45" i="27"/>
  <c r="V37" i="27"/>
  <c r="AA23" i="27"/>
  <c r="Y60" i="27"/>
  <c r="Y62" i="27"/>
  <c r="T22" i="27"/>
  <c r="T60" i="27"/>
  <c r="W29" i="27"/>
  <c r="X44" i="27"/>
  <c r="Z44" i="27"/>
  <c r="X19" i="27"/>
  <c r="Y49" i="27"/>
  <c r="T34" i="27"/>
  <c r="W47" i="27"/>
  <c r="V21" i="27"/>
  <c r="S67" i="27"/>
  <c r="V39" i="27"/>
  <c r="S48" i="27"/>
  <c r="U62" i="27"/>
  <c r="U29" i="27"/>
  <c r="U12" i="27"/>
  <c r="AA51" i="27"/>
  <c r="S41" i="27"/>
  <c r="V13" i="27"/>
  <c r="X62" i="27"/>
  <c r="Y45" i="27"/>
  <c r="Y50" i="27"/>
  <c r="W11" i="27"/>
  <c r="S47" i="27"/>
  <c r="U30" i="27"/>
  <c r="AA61" i="27"/>
  <c r="T11" i="27"/>
  <c r="T64" i="27"/>
  <c r="V56" i="27"/>
  <c r="AA40" i="27"/>
  <c r="Y47" i="27"/>
  <c r="T29" i="27"/>
  <c r="Y13" i="27"/>
  <c r="X12" i="27"/>
  <c r="V44" i="27"/>
  <c r="S44" i="27"/>
  <c r="S27" i="27"/>
  <c r="AA28" i="27"/>
  <c r="T55" i="27"/>
  <c r="AA48" i="27"/>
  <c r="W34" i="27"/>
  <c r="Y28" i="27"/>
  <c r="W64" i="27"/>
  <c r="Z49" i="27"/>
  <c r="V29" i="27"/>
  <c r="V53" i="27"/>
  <c r="S64" i="27"/>
  <c r="X54" i="27"/>
  <c r="AA41" i="27"/>
  <c r="X52" i="27"/>
  <c r="S45" i="27"/>
  <c r="T56" i="27"/>
  <c r="X47" i="27"/>
  <c r="Y39" i="27"/>
  <c r="S15" i="27"/>
  <c r="Z62" i="27"/>
  <c r="U21" i="27"/>
  <c r="T46" i="27"/>
  <c r="T53" i="27"/>
  <c r="W35" i="27"/>
  <c r="Y61" i="27"/>
  <c r="X30" i="27"/>
  <c r="S69" i="27"/>
  <c r="S28" i="27"/>
  <c r="Y68" i="27"/>
  <c r="S25" i="27"/>
  <c r="U68" i="27"/>
  <c r="Z36" i="27"/>
  <c r="V22" i="27"/>
  <c r="V62" i="27"/>
  <c r="W55" i="27"/>
  <c r="V52" i="27"/>
  <c r="U22" i="27"/>
  <c r="T40" i="27"/>
  <c r="U61" i="27"/>
  <c r="X48" i="27"/>
  <c r="X35" i="27"/>
  <c r="V67" i="27"/>
  <c r="Z63" i="27"/>
  <c r="W13" i="27"/>
  <c r="U39" i="27"/>
  <c r="S70" i="27"/>
  <c r="T15" i="27"/>
  <c r="X39" i="27"/>
  <c r="AA13" i="27"/>
  <c r="S59" i="27"/>
  <c r="T35" i="27"/>
  <c r="U67" i="27"/>
  <c r="Y34" i="27"/>
  <c r="Z14" i="27"/>
  <c r="W68" i="27"/>
  <c r="U65" i="27"/>
  <c r="W45" i="27"/>
  <c r="V25" i="27"/>
  <c r="V63" i="27"/>
  <c r="AA38" i="27"/>
  <c r="AA49" i="27"/>
  <c r="S60" i="27"/>
  <c r="S57" i="27"/>
  <c r="T12" i="27"/>
  <c r="T13" i="27"/>
  <c r="V69" i="27"/>
  <c r="V59" i="27"/>
  <c r="T27" i="27"/>
  <c r="X69" i="27"/>
  <c r="Y44" i="27"/>
  <c r="AA36" i="27"/>
  <c r="S17" i="27"/>
  <c r="W48" i="27"/>
  <c r="T19" i="27"/>
  <c r="S53" i="27"/>
  <c r="X27" i="27"/>
  <c r="W36" i="27"/>
  <c r="U59" i="27"/>
  <c r="Z60" i="27"/>
  <c r="S56" i="27"/>
  <c r="X60" i="27"/>
  <c r="V55" i="27"/>
  <c r="Z41" i="27"/>
  <c r="AA14" i="27"/>
  <c r="W63" i="27"/>
  <c r="Y48" i="27"/>
  <c r="W22" i="27"/>
  <c r="AA35" i="27"/>
  <c r="AA30" i="27"/>
  <c r="U52" i="27"/>
  <c r="Z25" i="27"/>
  <c r="U48" i="27"/>
  <c r="W53" i="27"/>
  <c r="S68" i="27"/>
  <c r="T71" i="27"/>
  <c r="X58" i="27"/>
  <c r="V46" i="27"/>
  <c r="Y12" i="27"/>
  <c r="T61" i="27"/>
  <c r="AA57" i="27"/>
  <c r="U57" i="27"/>
  <c r="Y22" i="27"/>
  <c r="S30" i="27"/>
  <c r="T49" i="27"/>
  <c r="X71" i="27"/>
  <c r="W62" i="27"/>
  <c r="U38" i="27"/>
  <c r="S38" i="27"/>
  <c r="T17" i="27"/>
  <c r="AA39" i="27"/>
  <c r="U49" i="27"/>
  <c r="AA66" i="27"/>
  <c r="X61" i="27"/>
  <c r="T68" i="27"/>
  <c r="W49" i="27"/>
  <c r="Y29" i="27"/>
  <c r="AA65" i="27"/>
  <c r="X11" i="27"/>
  <c r="T65" i="27"/>
  <c r="X29" i="27"/>
  <c r="AA55" i="27"/>
  <c r="Z17" i="27"/>
  <c r="T39" i="27"/>
  <c r="Y40" i="27"/>
  <c r="AA29" i="27"/>
  <c r="S51" i="27"/>
  <c r="X15" i="27"/>
  <c r="V47" i="27"/>
  <c r="U13" i="27"/>
  <c r="S35" i="27"/>
  <c r="U46" i="27"/>
  <c r="S61" i="27"/>
  <c r="T38" i="27"/>
  <c r="V58" i="27"/>
  <c r="AA34" i="27"/>
  <c r="Z27" i="27"/>
  <c r="AA11" i="27"/>
  <c r="W57" i="27"/>
  <c r="Y19" i="27"/>
  <c r="T63" i="27"/>
  <c r="X63" i="27"/>
  <c r="S55" i="27"/>
  <c r="V23" i="27"/>
  <c r="Y53" i="27"/>
  <c r="V36" i="27"/>
  <c r="T50" i="27"/>
  <c r="U40" i="27"/>
  <c r="X25" i="27"/>
  <c r="T14" i="27"/>
  <c r="AA69" i="27"/>
  <c r="Y35" i="27"/>
  <c r="U41" i="27"/>
  <c r="AA64" i="27"/>
  <c r="V68" i="27"/>
  <c r="Z21" i="27"/>
  <c r="S23" i="27"/>
  <c r="Z67" i="27"/>
  <c r="X49" i="27"/>
  <c r="T66" i="27"/>
  <c r="AA22" i="27"/>
  <c r="X38" i="27"/>
  <c r="AA47" i="27"/>
  <c r="U36" i="27"/>
  <c r="V19" i="27"/>
  <c r="T41" i="27"/>
  <c r="X59" i="27"/>
  <c r="Z69" i="27"/>
  <c r="X64" i="27"/>
  <c r="Y56" i="27"/>
  <c r="Y37" i="27"/>
  <c r="T57" i="27"/>
  <c r="V38" i="27"/>
  <c r="W61" i="27"/>
  <c r="AA62" i="27"/>
  <c r="U45" i="27"/>
  <c r="W71" i="27"/>
  <c r="Y18" i="27"/>
  <c r="T28" i="27"/>
  <c r="T51" i="27"/>
  <c r="V71" i="27"/>
  <c r="W19" i="27"/>
  <c r="V30" i="27"/>
  <c r="S63" i="27"/>
  <c r="V18" i="27"/>
  <c r="U25" i="27"/>
  <c r="W21" i="27"/>
  <c r="W12" i="27"/>
  <c r="AA15" i="27"/>
  <c r="V28" i="27"/>
  <c r="V27" i="27"/>
  <c r="X70" i="27"/>
  <c r="X28" i="27"/>
  <c r="T16" i="27" l="1"/>
  <c r="Y10" i="27"/>
  <c r="W10" i="27"/>
  <c r="D70" i="27"/>
  <c r="Z20" i="27"/>
  <c r="Z16" i="27"/>
  <c r="D29" i="27"/>
  <c r="W20" i="27"/>
  <c r="D35" i="27"/>
  <c r="AA33" i="27"/>
  <c r="D55" i="27"/>
  <c r="D57" i="27"/>
  <c r="D25" i="27"/>
  <c r="X42" i="27"/>
  <c r="X31" i="27" s="1"/>
  <c r="D62" i="27"/>
  <c r="D66" i="27"/>
  <c r="W42" i="27"/>
  <c r="U16" i="27"/>
  <c r="AA20" i="27"/>
  <c r="D12" i="27"/>
  <c r="AA16" i="27"/>
  <c r="X20" i="27"/>
  <c r="AA42" i="27"/>
  <c r="AA31" i="27" s="1"/>
  <c r="D21" i="27"/>
  <c r="S20" i="27"/>
  <c r="W16" i="27"/>
  <c r="D68" i="27"/>
  <c r="Y42" i="27"/>
  <c r="D28" i="27"/>
  <c r="D47" i="27"/>
  <c r="D67" i="27"/>
  <c r="Y20" i="27"/>
  <c r="D14" i="27"/>
  <c r="D50" i="27"/>
  <c r="D71" i="27"/>
  <c r="D19" i="27"/>
  <c r="Y33" i="27"/>
  <c r="Z33" i="27"/>
  <c r="D63" i="27"/>
  <c r="D23" i="27"/>
  <c r="D56" i="27"/>
  <c r="S16" i="27"/>
  <c r="D17" i="27"/>
  <c r="T10" i="27"/>
  <c r="D59" i="27"/>
  <c r="U20" i="27"/>
  <c r="D27" i="27"/>
  <c r="X10" i="27"/>
  <c r="D41" i="27"/>
  <c r="U10" i="27"/>
  <c r="V20" i="27"/>
  <c r="T42" i="27"/>
  <c r="T31" i="27" s="1"/>
  <c r="AA10" i="27"/>
  <c r="V16" i="27"/>
  <c r="D22" i="27"/>
  <c r="Z10" i="27"/>
  <c r="D65" i="27"/>
  <c r="D54" i="27"/>
  <c r="D11" i="27"/>
  <c r="S10" i="27"/>
  <c r="V10" i="27"/>
  <c r="D40" i="27"/>
  <c r="D39" i="27"/>
  <c r="X16" i="27"/>
  <c r="D34" i="27"/>
  <c r="D30" i="27"/>
  <c r="S42" i="27"/>
  <c r="D44" i="27"/>
  <c r="Z42" i="27"/>
  <c r="Z31" i="27" s="1"/>
  <c r="U42" i="27"/>
  <c r="U31" i="27" s="1"/>
  <c r="D49" i="27"/>
  <c r="D13" i="27"/>
  <c r="W33" i="27"/>
  <c r="S33" i="27"/>
  <c r="V33" i="27"/>
  <c r="D61" i="27"/>
  <c r="D51" i="27"/>
  <c r="D38" i="27"/>
  <c r="D53" i="27"/>
  <c r="D60" i="27"/>
  <c r="D69" i="27"/>
  <c r="D15" i="27"/>
  <c r="D45" i="27"/>
  <c r="D64" i="27"/>
  <c r="V42" i="27"/>
  <c r="D48" i="27"/>
  <c r="D36" i="27"/>
  <c r="D18" i="27"/>
  <c r="T20" i="27"/>
  <c r="D46" i="27"/>
  <c r="D37" i="27"/>
  <c r="D58" i="27"/>
  <c r="D52" i="27"/>
  <c r="Y16" i="27"/>
  <c r="D42" i="27" l="1"/>
  <c r="Y31" i="27"/>
  <c r="D20" i="27"/>
  <c r="D10" i="27"/>
  <c r="W31" i="27"/>
  <c r="D16" i="27"/>
  <c r="S31" i="27"/>
  <c r="D33" i="27"/>
  <c r="V31" i="27"/>
  <c r="D31" i="27" l="1"/>
  <c r="X26" i="27" l="1"/>
  <c r="X24" i="27" s="1"/>
  <c r="X8" i="27" s="1"/>
  <c r="X7" i="27" s="1"/>
  <c r="AA26" i="27"/>
  <c r="AA24" i="27" s="1"/>
  <c r="AA8" i="27" s="1"/>
  <c r="AA7" i="27" s="1"/>
  <c r="W26" i="27"/>
  <c r="W24" i="27" s="1"/>
  <c r="W8" i="27" s="1"/>
  <c r="W7" i="27" s="1"/>
  <c r="S26" i="27"/>
  <c r="Y26" i="27"/>
  <c r="Y24" i="27" s="1"/>
  <c r="Y8" i="27" s="1"/>
  <c r="Y7" i="27" s="1"/>
  <c r="V26" i="27"/>
  <c r="V24" i="27" s="1"/>
  <c r="V8" i="27" s="1"/>
  <c r="V7" i="27" s="1"/>
  <c r="Z26" i="27"/>
  <c r="Z24" i="27" s="1"/>
  <c r="Z8" i="27" s="1"/>
  <c r="Z7" i="27" s="1"/>
  <c r="T26" i="27"/>
  <c r="T24" i="27" s="1"/>
  <c r="T8" i="27" s="1"/>
  <c r="T7" i="27" s="1"/>
  <c r="U26" i="27"/>
  <c r="U24" i="27" s="1"/>
  <c r="U8" i="27" s="1"/>
  <c r="U7" i="27" s="1"/>
  <c r="S24" i="27" l="1"/>
  <c r="D26" i="27"/>
  <c r="D24" i="27" l="1"/>
  <c r="D8" i="27" s="1"/>
  <c r="D7" i="27" s="1"/>
  <c r="S8" i="27"/>
  <c r="S7" i="27" s="1"/>
  <c r="AB59" i="53" l="1"/>
  <c r="AA59" i="52"/>
  <c r="AC52" i="53"/>
  <c r="AB52" i="52"/>
  <c r="AG56" i="53"/>
  <c r="AF56" i="52"/>
  <c r="AD41" i="52"/>
  <c r="AE41" i="53"/>
  <c r="AB73" i="53"/>
  <c r="AA73" i="52"/>
  <c r="AF29" i="53"/>
  <c r="AE29" i="52"/>
  <c r="AF46" i="52"/>
  <c r="AG46" i="53"/>
  <c r="AE28" i="53"/>
  <c r="AD28" i="52"/>
  <c r="AD24" i="52"/>
  <c r="AE24" i="53"/>
  <c r="AB66" i="52"/>
  <c r="AC66" i="53"/>
  <c r="AA63" i="52"/>
  <c r="AB63" i="53"/>
  <c r="AF61" i="52"/>
  <c r="AG61" i="53"/>
  <c r="AC42" i="53"/>
  <c r="AB42" i="52"/>
  <c r="AB63" i="52"/>
  <c r="AC63" i="53"/>
  <c r="AD58" i="52"/>
  <c r="AE58" i="53"/>
  <c r="AF39" i="52"/>
  <c r="AF86" i="52" s="1"/>
  <c r="AD32" i="45"/>
  <c r="AD8" i="45" s="1"/>
  <c r="AG39" i="53"/>
  <c r="AG86" i="53" s="1"/>
  <c r="AE65" i="53"/>
  <c r="AD65" i="52"/>
  <c r="AD70" i="53"/>
  <c r="AC70" i="52"/>
  <c r="AB58" i="53"/>
  <c r="AA58" i="52"/>
  <c r="AE59" i="53"/>
  <c r="AD59" i="52"/>
  <c r="AD48" i="53"/>
  <c r="AC48" i="52"/>
  <c r="AG31" i="53"/>
  <c r="AF31" i="52"/>
  <c r="AD55" i="53"/>
  <c r="AC55" i="52"/>
  <c r="AB15" i="52"/>
  <c r="AC15" i="53"/>
  <c r="AE35" i="52"/>
  <c r="AF35" i="53"/>
  <c r="AA54" i="52"/>
  <c r="AB54" i="53"/>
  <c r="AG71" i="53"/>
  <c r="AF71" i="52"/>
  <c r="AB61" i="53"/>
  <c r="AA61" i="52"/>
  <c r="AD74" i="52"/>
  <c r="AE74" i="53"/>
  <c r="AC47" i="52"/>
  <c r="AD47" i="53"/>
  <c r="AD61" i="52"/>
  <c r="AE61" i="53"/>
  <c r="AE41" i="52"/>
  <c r="AF41" i="53"/>
  <c r="AG52" i="53"/>
  <c r="AF52" i="52"/>
  <c r="AC20" i="53"/>
  <c r="AB20" i="52"/>
  <c r="AF59" i="52"/>
  <c r="AG59" i="53"/>
  <c r="AE46" i="53"/>
  <c r="AD46" i="52"/>
  <c r="AB46" i="53"/>
  <c r="AA46" i="52"/>
  <c r="AE70" i="52"/>
  <c r="AF70" i="53"/>
  <c r="AC14" i="52"/>
  <c r="AD14" i="53"/>
  <c r="AB34" i="52"/>
  <c r="AC34" i="53"/>
  <c r="AF69" i="53"/>
  <c r="AE69" i="52"/>
  <c r="AG35" i="53"/>
  <c r="AF35" i="52"/>
  <c r="AE54" i="52"/>
  <c r="AF54" i="53"/>
  <c r="AC63" i="52"/>
  <c r="AD63" i="53"/>
  <c r="AC14" i="53"/>
  <c r="AB14" i="52"/>
  <c r="AB29" i="53"/>
  <c r="AA29" i="52"/>
  <c r="AB57" i="52"/>
  <c r="AC57" i="53"/>
  <c r="AE58" i="52"/>
  <c r="AF58" i="53"/>
  <c r="AD53" i="52"/>
  <c r="AE53" i="53"/>
  <c r="AA36" i="52"/>
  <c r="AB36" i="53"/>
  <c r="AF60" i="53"/>
  <c r="AE60" i="52"/>
  <c r="AD34" i="52"/>
  <c r="AE34" i="53"/>
  <c r="AC29" i="53"/>
  <c r="AB29" i="52"/>
  <c r="AD62" i="52"/>
  <c r="AE62" i="53"/>
  <c r="AG68" i="53"/>
  <c r="AF68" i="52"/>
  <c r="AE23" i="53"/>
  <c r="AD23" i="52"/>
  <c r="AF36" i="53"/>
  <c r="AE36" i="52"/>
  <c r="AC31" i="52"/>
  <c r="AD31" i="53"/>
  <c r="AF23" i="53"/>
  <c r="AE23" i="52"/>
  <c r="AC16" i="52"/>
  <c r="AD16" i="53"/>
  <c r="AE29" i="53"/>
  <c r="AD29" i="52"/>
  <c r="AB48" i="53"/>
  <c r="AA48" i="52"/>
  <c r="AE16" i="52"/>
  <c r="AF16" i="53"/>
  <c r="AB73" i="52"/>
  <c r="AC73" i="53"/>
  <c r="AF72" i="53"/>
  <c r="AE72" i="52"/>
  <c r="AE20" i="52"/>
  <c r="AF20" i="53"/>
  <c r="AB53" i="52"/>
  <c r="AC53" i="53"/>
  <c r="AA41" i="52"/>
  <c r="AB41" i="53"/>
  <c r="AC51" i="52"/>
  <c r="AD51" i="53"/>
  <c r="AE49" i="52"/>
  <c r="AF49" i="53"/>
  <c r="AC59" i="53"/>
  <c r="AB59" i="52"/>
  <c r="AE64" i="52"/>
  <c r="AF64" i="53"/>
  <c r="AA70" i="52"/>
  <c r="AB70" i="53"/>
  <c r="AF74" i="52"/>
  <c r="AG74" i="53"/>
  <c r="AB15" i="53"/>
  <c r="AA15" i="52"/>
  <c r="AB24" i="53"/>
  <c r="AA24" i="52"/>
  <c r="AD51" i="52"/>
  <c r="AE51" i="53"/>
  <c r="AE40" i="52"/>
  <c r="AF40" i="53"/>
  <c r="AC37" i="52"/>
  <c r="AD37" i="53"/>
  <c r="AB31" i="52"/>
  <c r="AC31" i="53"/>
  <c r="AE48" i="53"/>
  <c r="AD48" i="52"/>
  <c r="AG16" i="53"/>
  <c r="AF16" i="52"/>
  <c r="AD73" i="53"/>
  <c r="AC73" i="52"/>
  <c r="AC70" i="53"/>
  <c r="AB70" i="52"/>
  <c r="AB65" i="53"/>
  <c r="AA65" i="52"/>
  <c r="AG30" i="53"/>
  <c r="AF30" i="52"/>
  <c r="AG70" i="53"/>
  <c r="AF70" i="52"/>
  <c r="AF48" i="52"/>
  <c r="AG48" i="53"/>
  <c r="AD52" i="52"/>
  <c r="AE52" i="53"/>
  <c r="AE71" i="52"/>
  <c r="AF71" i="53"/>
  <c r="AD23" i="53"/>
  <c r="AC23" i="52"/>
  <c r="AC30" i="52"/>
  <c r="AD30" i="53"/>
  <c r="AG62" i="53"/>
  <c r="AF62" i="52"/>
  <c r="AC66" i="52"/>
  <c r="AD66" i="53"/>
  <c r="AD19" i="52"/>
  <c r="AE19" i="53"/>
  <c r="AD60" i="53"/>
  <c r="AC60" i="52"/>
  <c r="AA42" i="52"/>
  <c r="AB42" i="53"/>
  <c r="AD62" i="53"/>
  <c r="AC62" i="52"/>
  <c r="AE13" i="53"/>
  <c r="AD13" i="52"/>
  <c r="AF42" i="52"/>
  <c r="AG42" i="53"/>
  <c r="AE39" i="53"/>
  <c r="AE86" i="53" s="1"/>
  <c r="AB32" i="45"/>
  <c r="AB8" i="45" s="1"/>
  <c r="AD39" i="52"/>
  <c r="AD86" i="52" s="1"/>
  <c r="AC36" i="53"/>
  <c r="AB36" i="52"/>
  <c r="AD57" i="53"/>
  <c r="AC57" i="52"/>
  <c r="AD66" i="52"/>
  <c r="AE66" i="53"/>
  <c r="AC54" i="53"/>
  <c r="AB54" i="52"/>
  <c r="AA47" i="52"/>
  <c r="AB47" i="53"/>
  <c r="AA71" i="52"/>
  <c r="AB71" i="53"/>
  <c r="AE73" i="53"/>
  <c r="AD73" i="52"/>
  <c r="AE31" i="53"/>
  <c r="AD31" i="52"/>
  <c r="AA31" i="52"/>
  <c r="AB31" i="53"/>
  <c r="AC65" i="53"/>
  <c r="AB65" i="52"/>
  <c r="AF55" i="53"/>
  <c r="AE55" i="52"/>
  <c r="AA62" i="52"/>
  <c r="AB62" i="53"/>
  <c r="AD47" i="52"/>
  <c r="AE47" i="53"/>
  <c r="AE39" i="52"/>
  <c r="AE86" i="52" s="1"/>
  <c r="AF39" i="53"/>
  <c r="AF86" i="53" s="1"/>
  <c r="AC32" i="45"/>
  <c r="AC8" i="45" s="1"/>
  <c r="AC36" i="52"/>
  <c r="AD36" i="53"/>
  <c r="AB30" i="53"/>
  <c r="AA30" i="52"/>
  <c r="AF53" i="52"/>
  <c r="AG53" i="53"/>
  <c r="AB35" i="52"/>
  <c r="AC35" i="53"/>
  <c r="AE71" i="53"/>
  <c r="AD71" i="52"/>
  <c r="AC23" i="53"/>
  <c r="AB23" i="52"/>
  <c r="AC34" i="52"/>
  <c r="AD34" i="53"/>
  <c r="AB28" i="53"/>
  <c r="AA28" i="52"/>
  <c r="AA14" i="52"/>
  <c r="AB14" i="53"/>
  <c r="AB23" i="53"/>
  <c r="AA23" i="52"/>
  <c r="AE51" i="52"/>
  <c r="AF51" i="53"/>
  <c r="AG20" i="53"/>
  <c r="AF20" i="52"/>
  <c r="AF37" i="53"/>
  <c r="AE37" i="52"/>
  <c r="AD19" i="53"/>
  <c r="AC19" i="52"/>
  <c r="AC62" i="53"/>
  <c r="AB62" i="52"/>
  <c r="AF29" i="52"/>
  <c r="AG29" i="53"/>
  <c r="AF73" i="52"/>
  <c r="AG73" i="53"/>
  <c r="AD63" i="52"/>
  <c r="AE63" i="53"/>
  <c r="AE48" i="52"/>
  <c r="AF48" i="53"/>
  <c r="AC40" i="52"/>
  <c r="AD40" i="53"/>
  <c r="AF46" i="53"/>
  <c r="AE46" i="52"/>
  <c r="AC69" i="52"/>
  <c r="AD69" i="53"/>
  <c r="AB34" i="53"/>
  <c r="AA34" i="52"/>
  <c r="AB28" i="52"/>
  <c r="AC28" i="53"/>
  <c r="AB16" i="52"/>
  <c r="AC16" i="53"/>
  <c r="AG34" i="53"/>
  <c r="AF34" i="52"/>
  <c r="AB74" i="53"/>
  <c r="AA74" i="52"/>
  <c r="AC55" i="53"/>
  <c r="AB55" i="52"/>
  <c r="AC64" i="52"/>
  <c r="AD64" i="53"/>
  <c r="AB16" i="53"/>
  <c r="AA16" i="52"/>
  <c r="AC71" i="52"/>
  <c r="AD71" i="53"/>
  <c r="AB37" i="52"/>
  <c r="AC37" i="53"/>
  <c r="AC52" i="52"/>
  <c r="AD52" i="53"/>
  <c r="AA40" i="52"/>
  <c r="AB40" i="53"/>
  <c r="AB48" i="52"/>
  <c r="AC48" i="53"/>
  <c r="AE30" i="53"/>
  <c r="AD30" i="52"/>
  <c r="AA55" i="52"/>
  <c r="AB55" i="53"/>
  <c r="AF36" i="52"/>
  <c r="AG36" i="53"/>
  <c r="AB66" i="53"/>
  <c r="AA66" i="52"/>
  <c r="AG57" i="53"/>
  <c r="AF57" i="52"/>
  <c r="AG69" i="53"/>
  <c r="AF69" i="52"/>
  <c r="AF60" i="52"/>
  <c r="AG60" i="53"/>
  <c r="AC40" i="53"/>
  <c r="AB40" i="52"/>
  <c r="AF28" i="53"/>
  <c r="AE28" i="52"/>
  <c r="AA50" i="52"/>
  <c r="AB50" i="53"/>
  <c r="AG65" i="53"/>
  <c r="AF65" i="52"/>
  <c r="AF72" i="52"/>
  <c r="AG72" i="53"/>
  <c r="AB69" i="52"/>
  <c r="AC69" i="53"/>
  <c r="AE56" i="53"/>
  <c r="AD56" i="52"/>
  <c r="AE65" i="52"/>
  <c r="AF65" i="53"/>
  <c r="AG50" i="53"/>
  <c r="AF50" i="52"/>
  <c r="AB52" i="53"/>
  <c r="AA52" i="52"/>
  <c r="AC39" i="53"/>
  <c r="AC86" i="53" s="1"/>
  <c r="Z32" i="45"/>
  <c r="Z8" i="45" s="1"/>
  <c r="AB39" i="52"/>
  <c r="AB86" i="52" s="1"/>
  <c r="AF57" i="53"/>
  <c r="AE57" i="52"/>
  <c r="AB49" i="53"/>
  <c r="AA49" i="52"/>
  <c r="AC38" i="53"/>
  <c r="AB38" i="52"/>
  <c r="AF53" i="53"/>
  <c r="AE53" i="52"/>
  <c r="AD41" i="53"/>
  <c r="AC41" i="52"/>
  <c r="AE13" i="52"/>
  <c r="AF13" i="53"/>
  <c r="AC61" i="53"/>
  <c r="AB61" i="52"/>
  <c r="AD54" i="53"/>
  <c r="AC54" i="52"/>
  <c r="AG63" i="53"/>
  <c r="AF63" i="52"/>
  <c r="AC19" i="53"/>
  <c r="AB19" i="52"/>
  <c r="AC39" i="52"/>
  <c r="AC86" i="52" s="1"/>
  <c r="AA32" i="45"/>
  <c r="AA8" i="45" s="1"/>
  <c r="AD39" i="53"/>
  <c r="AD86" i="53" s="1"/>
  <c r="AA35" i="52"/>
  <c r="AB35" i="53"/>
  <c r="AC20" i="52"/>
  <c r="AD20" i="53"/>
  <c r="AF37" i="52"/>
  <c r="AG37" i="53"/>
  <c r="AC58" i="52"/>
  <c r="AD58" i="53"/>
  <c r="AF13" i="52"/>
  <c r="AG13" i="53"/>
  <c r="AE54" i="53"/>
  <c r="AD54" i="52"/>
  <c r="AA72" i="52"/>
  <c r="AB72" i="53"/>
  <c r="AD38" i="52"/>
  <c r="AE38" i="53"/>
  <c r="AC46" i="52"/>
  <c r="AD46" i="53"/>
  <c r="AG55" i="53"/>
  <c r="AF55" i="52"/>
  <c r="AD65" i="53"/>
  <c r="AC65" i="52"/>
  <c r="AE30" i="52"/>
  <c r="AF30" i="53"/>
  <c r="AB49" i="52"/>
  <c r="AC49" i="53"/>
  <c r="AC72" i="53"/>
  <c r="AB72" i="52"/>
  <c r="AG38" i="53"/>
  <c r="AF38" i="52"/>
  <c r="AD35" i="52"/>
  <c r="AE35" i="53"/>
  <c r="AC30" i="53"/>
  <c r="AB30" i="52"/>
  <c r="AF61" i="53"/>
  <c r="AE61" i="52"/>
  <c r="AB71" i="52"/>
  <c r="AC71" i="53"/>
  <c r="AE50" i="53"/>
  <c r="AD50" i="52"/>
  <c r="AB68" i="53"/>
  <c r="AA68" i="52"/>
  <c r="AB53" i="53"/>
  <c r="AA53" i="52"/>
  <c r="AF41" i="52"/>
  <c r="AG41" i="53"/>
  <c r="AE57" i="53"/>
  <c r="AD57" i="52"/>
  <c r="AD40" i="52"/>
  <c r="AE40" i="53"/>
  <c r="AC74" i="52"/>
  <c r="AD74" i="53"/>
  <c r="AF24" i="53"/>
  <c r="AE24" i="52"/>
  <c r="AF51" i="52"/>
  <c r="AG51" i="53"/>
  <c r="AC64" i="53"/>
  <c r="AB64" i="52"/>
  <c r="AG15" i="53"/>
  <c r="AF15" i="52"/>
  <c r="AC38" i="52"/>
  <c r="AD38" i="53"/>
  <c r="AA20" i="52"/>
  <c r="AB20" i="53"/>
  <c r="AG14" i="53"/>
  <c r="AF14" i="52"/>
  <c r="AB56" i="53"/>
  <c r="AA56" i="52"/>
  <c r="AE49" i="53"/>
  <c r="AD49" i="52"/>
  <c r="AE64" i="53"/>
  <c r="AD64" i="52"/>
  <c r="AE15" i="53"/>
  <c r="AD15" i="52"/>
  <c r="AA69" i="52"/>
  <c r="AB69" i="53"/>
  <c r="AC29" i="52"/>
  <c r="AD29" i="53"/>
  <c r="AF49" i="52"/>
  <c r="AG49" i="53"/>
  <c r="AC59" i="52"/>
  <c r="AD59" i="53"/>
  <c r="AE31" i="52"/>
  <c r="AF31" i="53"/>
  <c r="AE74" i="52"/>
  <c r="AF74" i="53"/>
  <c r="AF24" i="52"/>
  <c r="AG24" i="53"/>
  <c r="AE68" i="53"/>
  <c r="AD68" i="52"/>
  <c r="AE19" i="52"/>
  <c r="AF19" i="53"/>
  <c r="AG23" i="53"/>
  <c r="AF23" i="52"/>
  <c r="AE16" i="53"/>
  <c r="AD16" i="52"/>
  <c r="AC74" i="53"/>
  <c r="AB74" i="52"/>
  <c r="AD60" i="52"/>
  <c r="AE60" i="53"/>
  <c r="AF73" i="53"/>
  <c r="AE73" i="52"/>
  <c r="AD53" i="53"/>
  <c r="AC53" i="52"/>
  <c r="AD42" i="53"/>
  <c r="AC42" i="52"/>
  <c r="AB38" i="53"/>
  <c r="AA38" i="52"/>
  <c r="AA13" i="52"/>
  <c r="AB13" i="53"/>
  <c r="AF19" i="52"/>
  <c r="AG19" i="53"/>
  <c r="AD36" i="52"/>
  <c r="AD84" i="52" s="1"/>
  <c r="AE36" i="53"/>
  <c r="AE84" i="53" s="1"/>
  <c r="AB51" i="53"/>
  <c r="AA51" i="52"/>
  <c r="AF28" i="52"/>
  <c r="AG28" i="53"/>
  <c r="AB24" i="52"/>
  <c r="AC24" i="53"/>
  <c r="AB39" i="53"/>
  <c r="AB86" i="53" s="1"/>
  <c r="AA39" i="52"/>
  <c r="AA86" i="52" s="1"/>
  <c r="Y32" i="45"/>
  <c r="Y8" i="45" s="1"/>
  <c r="AD15" i="53"/>
  <c r="AC15" i="52"/>
  <c r="AF56" i="53"/>
  <c r="AE56" i="52"/>
  <c r="AE15" i="52"/>
  <c r="AF15" i="53"/>
  <c r="AB60" i="53"/>
  <c r="AA60" i="52"/>
  <c r="AF64" i="52"/>
  <c r="AG64" i="53"/>
  <c r="AB41" i="52"/>
  <c r="AC41" i="53"/>
  <c r="AF14" i="53"/>
  <c r="AE14" i="52"/>
  <c r="AC68" i="52"/>
  <c r="AD68" i="53"/>
  <c r="AF38" i="53"/>
  <c r="AE38" i="52"/>
  <c r="AD42" i="52"/>
  <c r="AE42" i="53"/>
  <c r="AB51" i="52"/>
  <c r="AC51" i="53"/>
  <c r="AC28" i="52"/>
  <c r="AD28" i="53"/>
  <c r="AB47" i="52"/>
  <c r="AC47" i="53"/>
  <c r="AF52" i="53"/>
  <c r="AE52" i="52"/>
  <c r="AB19" i="53"/>
  <c r="AA19" i="52"/>
  <c r="AF66" i="53"/>
  <c r="AE66" i="52"/>
  <c r="AE47" i="52"/>
  <c r="AF47" i="53"/>
  <c r="AF59" i="53"/>
  <c r="AE59" i="52"/>
  <c r="AC24" i="52"/>
  <c r="AD24" i="53"/>
  <c r="AD72" i="52"/>
  <c r="AE72" i="53"/>
  <c r="AC46" i="53"/>
  <c r="AB46" i="52"/>
  <c r="AD69" i="52"/>
  <c r="AE69" i="53"/>
  <c r="AC61" i="52"/>
  <c r="AD61" i="53"/>
  <c r="AG66" i="53"/>
  <c r="AF66" i="52"/>
  <c r="AE42" i="52"/>
  <c r="AF42" i="53"/>
  <c r="AE62" i="52"/>
  <c r="AF62" i="53"/>
  <c r="AD50" i="53"/>
  <c r="AC50" i="52"/>
  <c r="AD14" i="52"/>
  <c r="AE14" i="53"/>
  <c r="AA64" i="52"/>
  <c r="AB64" i="53"/>
  <c r="AB56" i="52"/>
  <c r="AC56" i="53"/>
  <c r="AF68" i="53"/>
  <c r="AE68" i="52"/>
  <c r="AC56" i="52"/>
  <c r="AD56" i="53"/>
  <c r="AE50" i="52"/>
  <c r="AF50" i="53"/>
  <c r="AB68" i="52"/>
  <c r="AC68" i="53"/>
  <c r="AF47" i="52"/>
  <c r="AG47" i="53"/>
  <c r="AD20" i="52"/>
  <c r="AE20" i="53"/>
  <c r="AC35" i="52"/>
  <c r="AD35" i="53"/>
  <c r="AF63" i="53"/>
  <c r="AE63" i="52"/>
  <c r="AF58" i="52"/>
  <c r="AG58" i="53"/>
  <c r="AG40" i="53"/>
  <c r="AF40" i="52"/>
  <c r="AD37" i="52"/>
  <c r="AE37" i="53"/>
  <c r="AA37" i="52"/>
  <c r="AB37" i="53"/>
  <c r="AA57" i="52"/>
  <c r="AB57" i="53"/>
  <c r="AD70" i="52"/>
  <c r="AE70" i="53"/>
  <c r="AC58" i="53"/>
  <c r="AB58" i="52"/>
  <c r="AD55" i="52"/>
  <c r="AE55" i="53"/>
  <c r="AB50" i="52"/>
  <c r="AC50" i="53"/>
  <c r="AB60" i="52"/>
  <c r="AC60" i="53"/>
  <c r="AD49" i="53"/>
  <c r="AC49" i="52"/>
  <c r="AG54" i="53"/>
  <c r="AF54" i="52"/>
  <c r="AD72" i="53"/>
  <c r="AC72" i="52"/>
  <c r="AE26" i="52" l="1"/>
  <c r="AF26" i="53"/>
  <c r="AC13" i="52"/>
  <c r="AD13" i="53"/>
  <c r="AD67" i="52"/>
  <c r="AE67" i="53"/>
  <c r="AC67" i="52"/>
  <c r="AD67" i="53"/>
  <c r="AB13" i="52"/>
  <c r="AC13" i="53"/>
  <c r="AD32" i="35"/>
  <c r="AC32" i="35"/>
  <c r="AC88" i="53"/>
  <c r="AB32" i="35"/>
  <c r="Y32" i="35"/>
  <c r="AF84" i="53"/>
  <c r="AB84" i="53"/>
  <c r="AG88" i="53"/>
  <c r="AC26" i="53"/>
  <c r="AB26" i="52"/>
  <c r="AE67" i="52"/>
  <c r="AF67" i="53"/>
  <c r="AD88" i="53"/>
  <c r="Z32" i="35"/>
  <c r="AE88" i="53"/>
  <c r="AB88" i="52"/>
  <c r="AD84" i="53"/>
  <c r="AB84" i="52"/>
  <c r="AA32" i="35"/>
  <c r="AA67" i="52"/>
  <c r="AB67" i="53"/>
  <c r="AB26" i="53"/>
  <c r="AA26" i="52"/>
  <c r="AG75" i="53"/>
  <c r="AF75" i="52"/>
  <c r="AG67" i="53"/>
  <c r="AF67" i="52"/>
  <c r="AF34" i="53"/>
  <c r="AE34" i="52"/>
  <c r="AB75" i="52"/>
  <c r="AC75" i="53"/>
  <c r="AD26" i="52"/>
  <c r="AE26" i="53"/>
  <c r="F88" i="31"/>
  <c r="AB88" i="53"/>
  <c r="AG84" i="53"/>
  <c r="AC84" i="52"/>
  <c r="AC84" i="53"/>
  <c r="AA84" i="52"/>
  <c r="AF88" i="53"/>
  <c r="AA75" i="52"/>
  <c r="AB75" i="53"/>
  <c r="AC75" i="52"/>
  <c r="AD75" i="53"/>
  <c r="AC26" i="52"/>
  <c r="AD26" i="53"/>
  <c r="AC67" i="53"/>
  <c r="AB67" i="52"/>
  <c r="AF26" i="52"/>
  <c r="AG26" i="53"/>
  <c r="AD75" i="52"/>
  <c r="AE75" i="53"/>
  <c r="AC88" i="52"/>
  <c r="AD88" i="52"/>
  <c r="AA88" i="52"/>
  <c r="AF84" i="52"/>
  <c r="AE84" i="52"/>
  <c r="AF88" i="52"/>
  <c r="AE88" i="52"/>
  <c r="AG27" i="53" l="1"/>
  <c r="AG25" i="53" s="1"/>
  <c r="AF27" i="52"/>
  <c r="AF25" i="52" s="1"/>
  <c r="AF22" i="52"/>
  <c r="AF21" i="52" s="1"/>
  <c r="AG22" i="53"/>
  <c r="AG21" i="53" s="1"/>
  <c r="AF22" i="53"/>
  <c r="AF21" i="53" s="1"/>
  <c r="AE22" i="52"/>
  <c r="AE21" i="52" s="1"/>
  <c r="AE18" i="53"/>
  <c r="AE17" i="53" s="1"/>
  <c r="AD18" i="52"/>
  <c r="AD17" i="52" s="1"/>
  <c r="AA45" i="52"/>
  <c r="Y32" i="34"/>
  <c r="Y8" i="34" s="1"/>
  <c r="AB45" i="53"/>
  <c r="AF18" i="53"/>
  <c r="AF17" i="53" s="1"/>
  <c r="AE18" i="52"/>
  <c r="AE17" i="52" s="1"/>
  <c r="AB22" i="53"/>
  <c r="AB21" i="53" s="1"/>
  <c r="AA22" i="52"/>
  <c r="AA21" i="52" s="1"/>
  <c r="AG45" i="53"/>
  <c r="AD32" i="34"/>
  <c r="AD8" i="34" s="1"/>
  <c r="AF45" i="52"/>
  <c r="AC18" i="52"/>
  <c r="AC17" i="52" s="1"/>
  <c r="AD18" i="53"/>
  <c r="AD17" i="53" s="1"/>
  <c r="AA32" i="34"/>
  <c r="AA8" i="34" s="1"/>
  <c r="AD45" i="53"/>
  <c r="AC45" i="52"/>
  <c r="AC18" i="53"/>
  <c r="AC17" i="53" s="1"/>
  <c r="AB18" i="52"/>
  <c r="AB17" i="52" s="1"/>
  <c r="AB45" i="52"/>
  <c r="Z32" i="34"/>
  <c r="Z8" i="34" s="1"/>
  <c r="AC45" i="53"/>
  <c r="Y8" i="35"/>
  <c r="AE45" i="52"/>
  <c r="AC32" i="34"/>
  <c r="AC8" i="34" s="1"/>
  <c r="AF45" i="53"/>
  <c r="AD22" i="52"/>
  <c r="AD21" i="52" s="1"/>
  <c r="AE22" i="53"/>
  <c r="AE21" i="53" s="1"/>
  <c r="AB22" i="52"/>
  <c r="AB21" i="52" s="1"/>
  <c r="AC22" i="53"/>
  <c r="AC21" i="53" s="1"/>
  <c r="AB32" i="34"/>
  <c r="AB8" i="34" s="1"/>
  <c r="AE45" i="53"/>
  <c r="AD45" i="52"/>
  <c r="AD27" i="52"/>
  <c r="AD25" i="52" s="1"/>
  <c r="AE27" i="53"/>
  <c r="AE25" i="53" s="1"/>
  <c r="AA27" i="52"/>
  <c r="AA25" i="52" s="1"/>
  <c r="AB27" i="53"/>
  <c r="AB25" i="53" s="1"/>
  <c r="AC27" i="52"/>
  <c r="AC25" i="52" s="1"/>
  <c r="AD27" i="53"/>
  <c r="AD25" i="53" s="1"/>
  <c r="AB18" i="53"/>
  <c r="AB17" i="53" s="1"/>
  <c r="AA18" i="52"/>
  <c r="AA17" i="52" s="1"/>
  <c r="Z8" i="35"/>
  <c r="AD8" i="35"/>
  <c r="AD12" i="53"/>
  <c r="AC12" i="52"/>
  <c r="AG18" i="53"/>
  <c r="AG17" i="53" s="1"/>
  <c r="AG81" i="53" s="1"/>
  <c r="AF18" i="52"/>
  <c r="AF17" i="52" s="1"/>
  <c r="AC12" i="53"/>
  <c r="AB12" i="52"/>
  <c r="AC27" i="53"/>
  <c r="AC25" i="53" s="1"/>
  <c r="AB27" i="52"/>
  <c r="AB25" i="52" s="1"/>
  <c r="AF27" i="53"/>
  <c r="AF25" i="53" s="1"/>
  <c r="AE27" i="52"/>
  <c r="AE25" i="52" s="1"/>
  <c r="AF75" i="53"/>
  <c r="AC8" i="35"/>
  <c r="AE75" i="52"/>
  <c r="AC22" i="52"/>
  <c r="AC21" i="52" s="1"/>
  <c r="AD22" i="53"/>
  <c r="AD21" i="53" s="1"/>
  <c r="AA8" i="35"/>
  <c r="AB8" i="35"/>
  <c r="AF81" i="52" l="1"/>
  <c r="AD80" i="53"/>
  <c r="AD11" i="53"/>
  <c r="AD9" i="53" s="1"/>
  <c r="AB81" i="53"/>
  <c r="AE43" i="53"/>
  <c r="AE32" i="53" s="1"/>
  <c r="AE89" i="53"/>
  <c r="AF43" i="53"/>
  <c r="AF32" i="53" s="1"/>
  <c r="AF89" i="53"/>
  <c r="AC43" i="53"/>
  <c r="AC32" i="53" s="1"/>
  <c r="AC89" i="53"/>
  <c r="AD43" i="53"/>
  <c r="AD32" i="53" s="1"/>
  <c r="AD89" i="53"/>
  <c r="AD81" i="53"/>
  <c r="AF43" i="52"/>
  <c r="AF32" i="52" s="1"/>
  <c r="AF89" i="52"/>
  <c r="AB11" i="52"/>
  <c r="AB9" i="52" s="1"/>
  <c r="AB80" i="52"/>
  <c r="AA81" i="52"/>
  <c r="AE81" i="52"/>
  <c r="AB43" i="53"/>
  <c r="AB32" i="53" s="1"/>
  <c r="AB89" i="53"/>
  <c r="AD81" i="52"/>
  <c r="AE12" i="53"/>
  <c r="AD12" i="52"/>
  <c r="AG12" i="53"/>
  <c r="AF12" i="52"/>
  <c r="AE12" i="52"/>
  <c r="AF12" i="53"/>
  <c r="AD43" i="52"/>
  <c r="AD32" i="52" s="1"/>
  <c r="AD89" i="52"/>
  <c r="AE43" i="52"/>
  <c r="AE32" i="52" s="1"/>
  <c r="AE89" i="52"/>
  <c r="AB43" i="52"/>
  <c r="AB32" i="52" s="1"/>
  <c r="AB89" i="52"/>
  <c r="AC81" i="53"/>
  <c r="AC81" i="52"/>
  <c r="AA12" i="52"/>
  <c r="AB12" i="53"/>
  <c r="AC11" i="53"/>
  <c r="AC9" i="53" s="1"/>
  <c r="AC80" i="53"/>
  <c r="AC11" i="52"/>
  <c r="AC9" i="52" s="1"/>
  <c r="AC80" i="52"/>
  <c r="AB81" i="52"/>
  <c r="AC43" i="52"/>
  <c r="AC32" i="52" s="1"/>
  <c r="AC89" i="52"/>
  <c r="AG43" i="53"/>
  <c r="AG32" i="53" s="1"/>
  <c r="AG89" i="53"/>
  <c r="AF81" i="53"/>
  <c r="AA43" i="52"/>
  <c r="AA32" i="52" s="1"/>
  <c r="AA89" i="52"/>
  <c r="AE81" i="53"/>
  <c r="AC8" i="53" l="1"/>
  <c r="AA80" i="52"/>
  <c r="AA11" i="52"/>
  <c r="AA9" i="52" s="1"/>
  <c r="AA8" i="52" s="1"/>
  <c r="AC8" i="52"/>
  <c r="AB80" i="53"/>
  <c r="AB11" i="53"/>
  <c r="AB9" i="53" s="1"/>
  <c r="AB8" i="53" s="1"/>
  <c r="AF11" i="53"/>
  <c r="AF9" i="53" s="1"/>
  <c r="AF8" i="53" s="1"/>
  <c r="AF80" i="53"/>
  <c r="AD11" i="52"/>
  <c r="AD9" i="52" s="1"/>
  <c r="AD8" i="52" s="1"/>
  <c r="AD79" i="52" s="1"/>
  <c r="AD80" i="52"/>
  <c r="AD8" i="53"/>
  <c r="AF80" i="52"/>
  <c r="AF11" i="52"/>
  <c r="AF9" i="52" s="1"/>
  <c r="AF8" i="52" s="1"/>
  <c r="AE80" i="53"/>
  <c r="AE11" i="53"/>
  <c r="AE9" i="53" s="1"/>
  <c r="AE8" i="53" s="1"/>
  <c r="AE79" i="53" s="1"/>
  <c r="AE11" i="52"/>
  <c r="AE9" i="52" s="1"/>
  <c r="AE8" i="52" s="1"/>
  <c r="AE80" i="52"/>
  <c r="AG11" i="53"/>
  <c r="AG9" i="53" s="1"/>
  <c r="AG8" i="53" s="1"/>
  <c r="AG80" i="53"/>
  <c r="AB8" i="52"/>
  <c r="U11" i="7" l="1"/>
  <c r="T43" i="7"/>
  <c r="S11" i="7"/>
  <c r="Q11" i="7"/>
  <c r="O11" i="7"/>
  <c r="M11" i="7"/>
  <c r="K11" i="7"/>
  <c r="BP20" i="8"/>
  <c r="BO20" i="8"/>
  <c r="BL20" i="8"/>
  <c r="BK20" i="8"/>
  <c r="BH20" i="8"/>
  <c r="BG20" i="8"/>
  <c r="BD20" i="8"/>
  <c r="BC20" i="8"/>
  <c r="AZ20" i="8"/>
  <c r="AY20" i="8"/>
  <c r="AV20" i="8"/>
  <c r="AU20" i="8"/>
  <c r="AR20" i="8"/>
  <c r="AQ20" i="8"/>
  <c r="AN20" i="8"/>
  <c r="AM20" i="8"/>
  <c r="AI20" i="8"/>
  <c r="AH20" i="8"/>
  <c r="AE20" i="8"/>
  <c r="AD20" i="8"/>
  <c r="Z20" i="8"/>
  <c r="Y20" i="8"/>
  <c r="S20" i="8"/>
  <c r="O20" i="8"/>
  <c r="N20" i="8"/>
  <c r="K20" i="8"/>
  <c r="J20" i="8"/>
  <c r="I20" i="8"/>
  <c r="H20" i="8"/>
  <c r="BO16" i="8"/>
  <c r="BN16" i="8"/>
  <c r="BK16" i="8"/>
  <c r="BJ16" i="8"/>
  <c r="BG16" i="8"/>
  <c r="BF16" i="8"/>
  <c r="BC16" i="8"/>
  <c r="BB16" i="8"/>
  <c r="AY16" i="8"/>
  <c r="AX16" i="8"/>
  <c r="AU16" i="8"/>
  <c r="AT16" i="8"/>
  <c r="AQ16" i="8"/>
  <c r="AP16" i="8"/>
  <c r="AM16" i="8"/>
  <c r="AH16" i="8"/>
  <c r="AG16" i="8"/>
  <c r="AD16" i="8"/>
  <c r="AC16" i="8"/>
  <c r="Y16" i="8"/>
  <c r="X16" i="8"/>
  <c r="S16" i="8"/>
  <c r="R16" i="8"/>
  <c r="O16" i="8"/>
  <c r="K16" i="8"/>
  <c r="J16" i="8"/>
  <c r="I16" i="8"/>
  <c r="H16" i="8"/>
  <c r="BN10" i="8"/>
  <c r="BJ10" i="8"/>
  <c r="J10" i="8"/>
  <c r="AE16" i="8" l="1"/>
  <c r="AN16" i="8"/>
  <c r="AV16" i="8"/>
  <c r="BD16" i="8"/>
  <c r="BP16" i="8"/>
  <c r="AB20" i="8"/>
  <c r="AJ20" i="8"/>
  <c r="AS20" i="8"/>
  <c r="BA20" i="8"/>
  <c r="BI20" i="8"/>
  <c r="L43" i="7"/>
  <c r="L32" i="7" s="1"/>
  <c r="N43" i="7"/>
  <c r="N32" i="7" s="1"/>
  <c r="P43" i="7"/>
  <c r="P32" i="7" s="1"/>
  <c r="R43" i="7"/>
  <c r="R32" i="7" s="1"/>
  <c r="Z16" i="8"/>
  <c r="AI16" i="8"/>
  <c r="AR16" i="8"/>
  <c r="AZ16" i="8"/>
  <c r="BH16" i="8"/>
  <c r="BL16" i="8"/>
  <c r="W20" i="8"/>
  <c r="AF20" i="8"/>
  <c r="AO20" i="8"/>
  <c r="AW20" i="8"/>
  <c r="BE20" i="8"/>
  <c r="BM20" i="8"/>
  <c r="F13" i="8"/>
  <c r="W16" i="8"/>
  <c r="AB16" i="8"/>
  <c r="AF16" i="8"/>
  <c r="AJ16" i="8"/>
  <c r="AO16" i="8"/>
  <c r="AS16" i="8"/>
  <c r="AW16" i="8"/>
  <c r="BA16" i="8"/>
  <c r="BE16" i="8"/>
  <c r="BI16" i="8"/>
  <c r="BM16" i="8"/>
  <c r="X20" i="8"/>
  <c r="AC20" i="8"/>
  <c r="AG20" i="8"/>
  <c r="AP20" i="8"/>
  <c r="AT20" i="8"/>
  <c r="AX20" i="8"/>
  <c r="BB20" i="8"/>
  <c r="BF20" i="8"/>
  <c r="BJ20" i="8"/>
  <c r="BN20" i="8"/>
  <c r="S43" i="7"/>
  <c r="S32" i="7" s="1"/>
  <c r="T11" i="7"/>
  <c r="U43" i="7"/>
  <c r="U32" i="7" s="1"/>
  <c r="M43" i="7"/>
  <c r="M32" i="7" s="1"/>
  <c r="N11" i="7"/>
  <c r="O43" i="7"/>
  <c r="O32" i="7" s="1"/>
  <c r="P11" i="7"/>
  <c r="Q43" i="7"/>
  <c r="Q32" i="7" s="1"/>
  <c r="R11" i="7"/>
  <c r="T32" i="7"/>
  <c r="AT24" i="8"/>
  <c r="AX24" i="8"/>
  <c r="BG24" i="8"/>
  <c r="AZ24" i="8"/>
  <c r="AP10" i="8"/>
  <c r="BB10" i="8"/>
  <c r="F12" i="8"/>
  <c r="T12" i="8"/>
  <c r="Y10" i="8"/>
  <c r="AD10" i="8"/>
  <c r="BD10" i="8"/>
  <c r="AJ24" i="8"/>
  <c r="AJ8" i="8" s="1"/>
  <c r="AB24" i="8"/>
  <c r="AQ24" i="8"/>
  <c r="R10" i="8"/>
  <c r="W10" i="8"/>
  <c r="AJ10" i="8"/>
  <c r="AO10" i="8"/>
  <c r="AS10" i="8"/>
  <c r="AW10" i="8"/>
  <c r="BA10" i="8"/>
  <c r="BI10" i="8"/>
  <c r="BM10" i="8"/>
  <c r="N10" i="8"/>
  <c r="P12" i="8"/>
  <c r="AG10" i="8"/>
  <c r="P13" i="8"/>
  <c r="P14" i="8"/>
  <c r="F15" i="8"/>
  <c r="L15" i="8"/>
  <c r="AK18" i="8"/>
  <c r="L19" i="8"/>
  <c r="AK19" i="8"/>
  <c r="AA19" i="8" s="1"/>
  <c r="L22" i="8"/>
  <c r="AK22" i="8"/>
  <c r="L13" i="8"/>
  <c r="T18" i="8"/>
  <c r="T22" i="8"/>
  <c r="I42" i="8"/>
  <c r="I31" i="8" s="1"/>
  <c r="N42" i="8"/>
  <c r="R42" i="8"/>
  <c r="W42" i="8"/>
  <c r="AB42" i="8"/>
  <c r="AB31" i="8" s="1"/>
  <c r="AF42" i="8"/>
  <c r="AJ42" i="8"/>
  <c r="AP42" i="8"/>
  <c r="AT42" i="8"/>
  <c r="AX42" i="8"/>
  <c r="AX31" i="8" s="1"/>
  <c r="BB42" i="8"/>
  <c r="BF42" i="8"/>
  <c r="BJ42" i="8"/>
  <c r="BJ31" i="8" s="1"/>
  <c r="BN42" i="8"/>
  <c r="BN31" i="8" s="1"/>
  <c r="L45" i="8"/>
  <c r="P45" i="8"/>
  <c r="F46" i="8"/>
  <c r="T46" i="8"/>
  <c r="AK47" i="8"/>
  <c r="L49" i="8"/>
  <c r="P49" i="8"/>
  <c r="F50" i="8"/>
  <c r="T50" i="8"/>
  <c r="AK51" i="8"/>
  <c r="L53" i="8"/>
  <c r="P53" i="8"/>
  <c r="F54" i="8"/>
  <c r="T54" i="8"/>
  <c r="AK55" i="8"/>
  <c r="L57" i="8"/>
  <c r="P57" i="8"/>
  <c r="F58" i="8"/>
  <c r="T58" i="8"/>
  <c r="AK59" i="8"/>
  <c r="AA59" i="8" s="1"/>
  <c r="L61" i="8"/>
  <c r="P61" i="8"/>
  <c r="F62" i="8"/>
  <c r="T62" i="8"/>
  <c r="AK63" i="8"/>
  <c r="L65" i="8"/>
  <c r="P65" i="8"/>
  <c r="L66" i="8"/>
  <c r="P66" i="8"/>
  <c r="F67" i="8"/>
  <c r="AK68" i="8"/>
  <c r="AA68" i="8" s="1"/>
  <c r="AK70" i="8"/>
  <c r="L72" i="8"/>
  <c r="P72" i="8"/>
  <c r="F73" i="8"/>
  <c r="T73" i="8"/>
  <c r="F43" i="7"/>
  <c r="F32" i="7" s="1"/>
  <c r="T27" i="8"/>
  <c r="H24" i="8"/>
  <c r="AC24" i="8"/>
  <c r="AS24" i="8"/>
  <c r="AS8" i="8" s="1"/>
  <c r="AW24" i="8"/>
  <c r="BJ24" i="8"/>
  <c r="BJ8" i="8" s="1"/>
  <c r="AO24" i="8"/>
  <c r="J24" i="8"/>
  <c r="J8" i="8" s="1"/>
  <c r="U24" i="8"/>
  <c r="AE24" i="8"/>
  <c r="AU24" i="8"/>
  <c r="AY24" i="8"/>
  <c r="BC24" i="8"/>
  <c r="BH24" i="8"/>
  <c r="BL24" i="8"/>
  <c r="BP24" i="8"/>
  <c r="AP24" i="8"/>
  <c r="AP8" i="8" s="1"/>
  <c r="K24" i="8"/>
  <c r="I24" i="8"/>
  <c r="L26" i="8"/>
  <c r="S24" i="8"/>
  <c r="Y24" i="8"/>
  <c r="AD24" i="8"/>
  <c r="O24" i="8"/>
  <c r="AA22" i="8"/>
  <c r="L23" i="8"/>
  <c r="AK23" i="8"/>
  <c r="AA23" i="8" s="1"/>
  <c r="R24" i="8"/>
  <c r="X24" i="8"/>
  <c r="BN24" i="8"/>
  <c r="BN8" i="8" s="1"/>
  <c r="L27" i="8"/>
  <c r="AK27" i="8"/>
  <c r="AA27" i="8" s="1"/>
  <c r="L28" i="8"/>
  <c r="AK28" i="8"/>
  <c r="L29" i="8"/>
  <c r="AK29" i="8"/>
  <c r="AA29" i="8" s="1"/>
  <c r="L30" i="8"/>
  <c r="AK30" i="8"/>
  <c r="AA30" i="8" s="1"/>
  <c r="AK33" i="8"/>
  <c r="L34" i="8"/>
  <c r="AK34" i="8"/>
  <c r="AA34" i="8" s="1"/>
  <c r="L35" i="8"/>
  <c r="AK35" i="8"/>
  <c r="AA35" i="8" s="1"/>
  <c r="L36" i="8"/>
  <c r="AK36" i="8"/>
  <c r="AA36" i="8" s="1"/>
  <c r="L37" i="8"/>
  <c r="AK37" i="8"/>
  <c r="AA37" i="8" s="1"/>
  <c r="L38" i="8"/>
  <c r="AK38" i="8"/>
  <c r="AA38" i="8" s="1"/>
  <c r="L39" i="8"/>
  <c r="AK39" i="8"/>
  <c r="AA39" i="8" s="1"/>
  <c r="L40" i="8"/>
  <c r="AK40" i="8"/>
  <c r="AA40" i="8" s="1"/>
  <c r="L41" i="8"/>
  <c r="AK41" i="8"/>
  <c r="AA41" i="8" s="1"/>
  <c r="H42" i="8"/>
  <c r="H31" i="8" s="1"/>
  <c r="V42" i="8"/>
  <c r="V31" i="8" s="1"/>
  <c r="Z42" i="8"/>
  <c r="Z31" i="8" s="1"/>
  <c r="AE42" i="8"/>
  <c r="AE31" i="8" s="1"/>
  <c r="AI42" i="8"/>
  <c r="AO42" i="8"/>
  <c r="AO31" i="8" s="1"/>
  <c r="AS42" i="8"/>
  <c r="AS31" i="8" s="1"/>
  <c r="AW42" i="8"/>
  <c r="AW31" i="8" s="1"/>
  <c r="BA42" i="8"/>
  <c r="BE42" i="8"/>
  <c r="BE31" i="8" s="1"/>
  <c r="BI42" i="8"/>
  <c r="BI31" i="8" s="1"/>
  <c r="BM42" i="8"/>
  <c r="BM31" i="8" s="1"/>
  <c r="F45" i="8"/>
  <c r="T45" i="8"/>
  <c r="AK46" i="8"/>
  <c r="AA46" i="8" s="1"/>
  <c r="L48" i="8"/>
  <c r="P48" i="8"/>
  <c r="F49" i="8"/>
  <c r="T49" i="8"/>
  <c r="AK50" i="8"/>
  <c r="AA50" i="8" s="1"/>
  <c r="L52" i="8"/>
  <c r="P52" i="8"/>
  <c r="F53" i="8"/>
  <c r="T53" i="8"/>
  <c r="AA18" i="8"/>
  <c r="BO24" i="8"/>
  <c r="N31" i="8"/>
  <c r="R31" i="8"/>
  <c r="W31" i="8"/>
  <c r="AP31" i="8"/>
  <c r="AT31" i="8"/>
  <c r="BB31" i="8"/>
  <c r="BF31" i="8"/>
  <c r="AA47" i="8"/>
  <c r="AA51" i="8"/>
  <c r="S10" i="8"/>
  <c r="BK24" i="8"/>
  <c r="O10" i="8"/>
  <c r="AH10" i="8"/>
  <c r="AQ10" i="8"/>
  <c r="AY10" i="8"/>
  <c r="P18" i="8"/>
  <c r="T28" i="8"/>
  <c r="T29" i="8"/>
  <c r="T30" i="8"/>
  <c r="T34" i="8"/>
  <c r="T35" i="8"/>
  <c r="T36" i="8"/>
  <c r="T37" i="8"/>
  <c r="T38" i="8"/>
  <c r="T39" i="8"/>
  <c r="T40" i="8"/>
  <c r="T41" i="8"/>
  <c r="J42" i="8"/>
  <c r="J31" i="8" s="1"/>
  <c r="O42" i="8"/>
  <c r="O31" i="8" s="1"/>
  <c r="S42" i="8"/>
  <c r="S31" i="8" s="1"/>
  <c r="X42" i="8"/>
  <c r="AC42" i="8"/>
  <c r="AG42" i="8"/>
  <c r="AG31" i="8" s="1"/>
  <c r="AQ42" i="8"/>
  <c r="AQ31" i="8" s="1"/>
  <c r="AU42" i="8"/>
  <c r="AU31" i="8" s="1"/>
  <c r="AY42" i="8"/>
  <c r="AY31" i="8" s="1"/>
  <c r="BC42" i="8"/>
  <c r="BC31" i="8" s="1"/>
  <c r="BG42" i="8"/>
  <c r="BK42" i="8"/>
  <c r="BK31" i="8" s="1"/>
  <c r="BO42" i="8"/>
  <c r="BO31" i="8" s="1"/>
  <c r="L46" i="8"/>
  <c r="P46" i="8"/>
  <c r="F47" i="8"/>
  <c r="T47" i="8"/>
  <c r="AK48" i="8"/>
  <c r="AA48" i="8" s="1"/>
  <c r="I10" i="8"/>
  <c r="N24" i="8"/>
  <c r="AU10" i="8"/>
  <c r="BC10" i="8"/>
  <c r="AK13" i="8"/>
  <c r="AA13" i="8" s="1"/>
  <c r="T15" i="8"/>
  <c r="P19" i="8"/>
  <c r="V10" i="8"/>
  <c r="AE10" i="8"/>
  <c r="AI10" i="8"/>
  <c r="AV10" i="8"/>
  <c r="AZ10" i="8"/>
  <c r="BH10" i="8"/>
  <c r="BL10" i="8"/>
  <c r="BP10" i="8"/>
  <c r="L12" i="8"/>
  <c r="AT10" i="8"/>
  <c r="AT8" i="8" s="1"/>
  <c r="AX10" i="8"/>
  <c r="BG10" i="8"/>
  <c r="BK10" i="8"/>
  <c r="BO10" i="8"/>
  <c r="T13" i="8"/>
  <c r="E13" i="8" s="1"/>
  <c r="BQ13" i="8" s="1"/>
  <c r="F14" i="8"/>
  <c r="L14" i="8"/>
  <c r="T14" i="8"/>
  <c r="P15" i="8"/>
  <c r="F18" i="8"/>
  <c r="F19" i="8"/>
  <c r="F22" i="8"/>
  <c r="F23" i="8"/>
  <c r="P23" i="8"/>
  <c r="P25" i="8"/>
  <c r="BA24" i="8"/>
  <c r="W24" i="8"/>
  <c r="W8" i="8" s="1"/>
  <c r="AV24" i="8"/>
  <c r="BD24" i="8"/>
  <c r="BI24" i="8"/>
  <c r="BI8" i="8" s="1"/>
  <c r="F27" i="8"/>
  <c r="P27" i="8"/>
  <c r="F28" i="8"/>
  <c r="P28" i="8"/>
  <c r="F29" i="8"/>
  <c r="P29" i="8"/>
  <c r="F30" i="8"/>
  <c r="P30" i="8"/>
  <c r="AJ31" i="8"/>
  <c r="BA31" i="8"/>
  <c r="F34" i="8"/>
  <c r="P34" i="8"/>
  <c r="F35" i="8"/>
  <c r="P35" i="8"/>
  <c r="F36" i="8"/>
  <c r="P36" i="8"/>
  <c r="BG31" i="8"/>
  <c r="AA70" i="8"/>
  <c r="L50" i="8"/>
  <c r="P50" i="8"/>
  <c r="F51" i="8"/>
  <c r="T51" i="8"/>
  <c r="AK52" i="8"/>
  <c r="AA52" i="8" s="1"/>
  <c r="L54" i="8"/>
  <c r="E54" i="8" s="1"/>
  <c r="P54" i="8"/>
  <c r="F55" i="8"/>
  <c r="T55" i="8"/>
  <c r="AK56" i="8"/>
  <c r="AA56" i="8" s="1"/>
  <c r="L58" i="8"/>
  <c r="P58" i="8"/>
  <c r="F59" i="8"/>
  <c r="T59" i="8"/>
  <c r="AK60" i="8"/>
  <c r="AA60" i="8" s="1"/>
  <c r="L62" i="8"/>
  <c r="P62" i="8"/>
  <c r="F63" i="8"/>
  <c r="T63" i="8"/>
  <c r="AK64" i="8"/>
  <c r="AA64" i="8" s="1"/>
  <c r="AK65" i="8"/>
  <c r="F68" i="8"/>
  <c r="T68" i="8"/>
  <c r="F70" i="8"/>
  <c r="T70" i="8"/>
  <c r="AK71" i="8"/>
  <c r="AA71" i="8" s="1"/>
  <c r="L73" i="8"/>
  <c r="P73" i="8"/>
  <c r="G11" i="7"/>
  <c r="H11" i="7"/>
  <c r="J11" i="7"/>
  <c r="F37" i="8"/>
  <c r="P37" i="8"/>
  <c r="F38" i="8"/>
  <c r="E38" i="8" s="1"/>
  <c r="BQ38" i="8" s="1"/>
  <c r="P38" i="8"/>
  <c r="F39" i="8"/>
  <c r="P39" i="8"/>
  <c r="F40" i="8"/>
  <c r="E40" i="8" s="1"/>
  <c r="BQ40" i="8" s="1"/>
  <c r="P40" i="8"/>
  <c r="F41" i="8"/>
  <c r="P41" i="8"/>
  <c r="K42" i="8"/>
  <c r="K31" i="8" s="1"/>
  <c r="Y42" i="8"/>
  <c r="Y31" i="8" s="1"/>
  <c r="AD42" i="8"/>
  <c r="AD31" i="8" s="1"/>
  <c r="AH42" i="8"/>
  <c r="AH31" i="8" s="1"/>
  <c r="AN42" i="8"/>
  <c r="AN31" i="8" s="1"/>
  <c r="AR42" i="8"/>
  <c r="AV42" i="8"/>
  <c r="AV31" i="8" s="1"/>
  <c r="AZ42" i="8"/>
  <c r="AZ31" i="8" s="1"/>
  <c r="BD42" i="8"/>
  <c r="BD31" i="8" s="1"/>
  <c r="BH42" i="8"/>
  <c r="BL42" i="8"/>
  <c r="BL31" i="8" s="1"/>
  <c r="BP42" i="8"/>
  <c r="BP31" i="8" s="1"/>
  <c r="L47" i="8"/>
  <c r="P47" i="8"/>
  <c r="F48" i="8"/>
  <c r="T48" i="8"/>
  <c r="AK49" i="8"/>
  <c r="AA49" i="8" s="1"/>
  <c r="L51" i="8"/>
  <c r="P51" i="8"/>
  <c r="F52" i="8"/>
  <c r="T52" i="8"/>
  <c r="AK53" i="8"/>
  <c r="AA53" i="8" s="1"/>
  <c r="L55" i="8"/>
  <c r="P55" i="8"/>
  <c r="F56" i="8"/>
  <c r="T56" i="8"/>
  <c r="AK57" i="8"/>
  <c r="AA57" i="8" s="1"/>
  <c r="L59" i="8"/>
  <c r="P59" i="8"/>
  <c r="F60" i="8"/>
  <c r="T60" i="8"/>
  <c r="AK61" i="8"/>
  <c r="AA61" i="8" s="1"/>
  <c r="L63" i="8"/>
  <c r="P63" i="8"/>
  <c r="F64" i="8"/>
  <c r="T64" i="8"/>
  <c r="AK66" i="8"/>
  <c r="AA66" i="8" s="1"/>
  <c r="L68" i="8"/>
  <c r="P68" i="8"/>
  <c r="F69" i="8"/>
  <c r="T69" i="8"/>
  <c r="L70" i="8"/>
  <c r="P70" i="8"/>
  <c r="F71" i="8"/>
  <c r="T71" i="8"/>
  <c r="AK72" i="8"/>
  <c r="AA72" i="8" s="1"/>
  <c r="F11" i="7"/>
  <c r="I11" i="7"/>
  <c r="K43" i="7"/>
  <c r="K32" i="7" s="1"/>
  <c r="L11" i="7"/>
  <c r="AK54" i="8"/>
  <c r="AA54" i="8" s="1"/>
  <c r="AA55" i="8"/>
  <c r="L56" i="8"/>
  <c r="P56" i="8"/>
  <c r="F57" i="8"/>
  <c r="T57" i="8"/>
  <c r="AK58" i="8"/>
  <c r="AA58" i="8" s="1"/>
  <c r="L60" i="8"/>
  <c r="P60" i="8"/>
  <c r="F61" i="8"/>
  <c r="T61" i="8"/>
  <c r="AK62" i="8"/>
  <c r="AA62" i="8" s="1"/>
  <c r="L64" i="8"/>
  <c r="P64" i="8"/>
  <c r="F65" i="8"/>
  <c r="T65" i="8"/>
  <c r="F66" i="8"/>
  <c r="T66" i="8"/>
  <c r="L69" i="8"/>
  <c r="P69" i="8"/>
  <c r="L71" i="8"/>
  <c r="P71" i="8"/>
  <c r="F72" i="8"/>
  <c r="E72" i="8" s="1"/>
  <c r="BQ72" i="8" s="1"/>
  <c r="T72" i="8"/>
  <c r="AK73" i="8"/>
  <c r="AA73" i="8" s="1"/>
  <c r="G43" i="7"/>
  <c r="G32" i="7" s="1"/>
  <c r="H43" i="7"/>
  <c r="H32" i="7" s="1"/>
  <c r="I43" i="7"/>
  <c r="I32" i="7" s="1"/>
  <c r="J43" i="7"/>
  <c r="J32" i="7" s="1"/>
  <c r="F11" i="8"/>
  <c r="H10" i="8"/>
  <c r="M10" i="8"/>
  <c r="L11" i="8"/>
  <c r="P11" i="8"/>
  <c r="P10" i="8" s="1"/>
  <c r="Q10" i="8"/>
  <c r="T11" i="8"/>
  <c r="U10" i="8"/>
  <c r="AB10" i="8"/>
  <c r="G10" i="8"/>
  <c r="D27" i="5"/>
  <c r="D28" i="5"/>
  <c r="G16" i="8"/>
  <c r="F16" i="8" s="1"/>
  <c r="F17" i="8"/>
  <c r="L17" i="8"/>
  <c r="N16" i="8"/>
  <c r="P17" i="8"/>
  <c r="Q16" i="8"/>
  <c r="U16" i="8"/>
  <c r="T17" i="8"/>
  <c r="AL16" i="8"/>
  <c r="AK17" i="8"/>
  <c r="AA17" i="8" s="1"/>
  <c r="L18" i="8"/>
  <c r="M16" i="8"/>
  <c r="F21" i="8"/>
  <c r="G20" i="8"/>
  <c r="F20" i="8" s="1"/>
  <c r="M20" i="8"/>
  <c r="L21" i="8"/>
  <c r="P21" i="8"/>
  <c r="R20" i="8"/>
  <c r="U20" i="8"/>
  <c r="T21" i="8"/>
  <c r="AL20" i="8"/>
  <c r="AK21" i="8"/>
  <c r="AA21" i="8" s="1"/>
  <c r="P22" i="8"/>
  <c r="Q20" i="8"/>
  <c r="G24" i="8"/>
  <c r="F25" i="8"/>
  <c r="M24" i="8"/>
  <c r="L25" i="8"/>
  <c r="V24" i="8"/>
  <c r="T25" i="8"/>
  <c r="AK25" i="8"/>
  <c r="AA25" i="8" s="1"/>
  <c r="Q24" i="8"/>
  <c r="F33" i="8"/>
  <c r="L33" i="8"/>
  <c r="P33" i="8"/>
  <c r="T33" i="8"/>
  <c r="AA33" i="8"/>
  <c r="G42" i="8"/>
  <c r="F44" i="8"/>
  <c r="M42" i="8"/>
  <c r="M31" i="8" s="1"/>
  <c r="L44" i="8"/>
  <c r="Q42" i="8"/>
  <c r="Q31" i="8" s="1"/>
  <c r="P44" i="8"/>
  <c r="T44" i="8"/>
  <c r="U42" i="8"/>
  <c r="U31" i="8" s="1"/>
  <c r="AK44" i="8"/>
  <c r="AA44" i="8" s="1"/>
  <c r="AM42" i="8"/>
  <c r="AM31" i="8" s="1"/>
  <c r="AL42" i="8"/>
  <c r="AL31" i="8" s="1"/>
  <c r="AK45" i="8"/>
  <c r="AA45" i="8" s="1"/>
  <c r="D13" i="7"/>
  <c r="D14" i="7"/>
  <c r="D15" i="7"/>
  <c r="D16" i="7"/>
  <c r="D18" i="7"/>
  <c r="D19" i="7"/>
  <c r="D20" i="7"/>
  <c r="D22" i="7"/>
  <c r="D23" i="7"/>
  <c r="D24" i="7"/>
  <c r="D26" i="7"/>
  <c r="D27" i="7"/>
  <c r="D28" i="7"/>
  <c r="D30" i="7"/>
  <c r="D35" i="7"/>
  <c r="D36" i="7"/>
  <c r="D37" i="7"/>
  <c r="D38" i="7"/>
  <c r="D39" i="7"/>
  <c r="D40" i="7"/>
  <c r="D41" i="7"/>
  <c r="D42"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M21" i="42"/>
  <c r="F42" i="8" l="1"/>
  <c r="AK20" i="8"/>
  <c r="AA20" i="8" s="1"/>
  <c r="AK16" i="8"/>
  <c r="AA16" i="8" s="1"/>
  <c r="P16" i="8"/>
  <c r="L10" i="8"/>
  <c r="E66" i="8"/>
  <c r="BQ66" i="8" s="1"/>
  <c r="E41" i="8"/>
  <c r="E39" i="8"/>
  <c r="BQ39" i="8" s="1"/>
  <c r="E37" i="8"/>
  <c r="E62" i="8"/>
  <c r="E15" i="8"/>
  <c r="E49" i="8"/>
  <c r="L20" i="8"/>
  <c r="N8" i="8"/>
  <c r="T10" i="8"/>
  <c r="AO8" i="8"/>
  <c r="AW8" i="8"/>
  <c r="BO8" i="8"/>
  <c r="P26" i="8"/>
  <c r="L24" i="8"/>
  <c r="L8" i="8" s="1"/>
  <c r="O8" i="8"/>
  <c r="I8" i="8"/>
  <c r="I75" i="8" s="1"/>
  <c r="BR13" i="8" s="1"/>
  <c r="R8" i="8"/>
  <c r="R75" i="8" s="1"/>
  <c r="AQ8" i="8"/>
  <c r="AQ75" i="8" s="1"/>
  <c r="T26" i="8"/>
  <c r="BK8" i="8"/>
  <c r="AX8" i="8"/>
  <c r="AX75" i="8" s="1"/>
  <c r="N75" i="8"/>
  <c r="E73" i="8"/>
  <c r="BQ73" i="8" s="1"/>
  <c r="E58" i="8"/>
  <c r="BQ58" i="8" s="1"/>
  <c r="AE8" i="8"/>
  <c r="E46" i="8"/>
  <c r="BQ46" i="8" s="1"/>
  <c r="H8" i="8"/>
  <c r="E63" i="8"/>
  <c r="BQ54" i="8"/>
  <c r="W75" i="8"/>
  <c r="E18" i="8"/>
  <c r="BQ18" i="8" s="1"/>
  <c r="E61" i="8"/>
  <c r="BQ61" i="8" s="1"/>
  <c r="E50" i="8"/>
  <c r="BQ50" i="8" s="1"/>
  <c r="E30" i="8"/>
  <c r="BQ30" i="8" s="1"/>
  <c r="BQ62" i="8"/>
  <c r="AS75" i="8"/>
  <c r="AO75" i="8"/>
  <c r="F24" i="8"/>
  <c r="F8" i="8" s="1"/>
  <c r="F26" i="8"/>
  <c r="BG8" i="8"/>
  <c r="BG75" i="8" s="1"/>
  <c r="BP8" i="8"/>
  <c r="BP75" i="8" s="1"/>
  <c r="BC8" i="8"/>
  <c r="BJ75" i="8"/>
  <c r="BL8" i="8"/>
  <c r="BL75" i="8" s="1"/>
  <c r="AU8" i="8"/>
  <c r="AY8" i="8"/>
  <c r="BH8" i="8"/>
  <c r="AW75" i="8"/>
  <c r="S8" i="8"/>
  <c r="S75" i="8" s="1"/>
  <c r="M8" i="8"/>
  <c r="BI75" i="8"/>
  <c r="BI76" i="8" s="1"/>
  <c r="AJ75" i="8"/>
  <c r="T74" i="8"/>
  <c r="E33" i="8"/>
  <c r="BQ33" i="8" s="1"/>
  <c r="E21" i="8"/>
  <c r="BQ21" i="8" s="1"/>
  <c r="G8" i="8"/>
  <c r="E11" i="8"/>
  <c r="M22" i="4"/>
  <c r="M84" i="4" s="1"/>
  <c r="AE75" i="8"/>
  <c r="L42" i="8"/>
  <c r="Q8" i="8"/>
  <c r="Q75" i="8" s="1"/>
  <c r="E65" i="8"/>
  <c r="E57" i="8"/>
  <c r="BQ57" i="8" s="1"/>
  <c r="E64" i="8"/>
  <c r="BQ64" i="8" s="1"/>
  <c r="E52" i="8"/>
  <c r="BQ52" i="8" s="1"/>
  <c r="E70" i="8"/>
  <c r="BQ70" i="8" s="1"/>
  <c r="E59" i="8"/>
  <c r="BQ59" i="8" s="1"/>
  <c r="E36" i="8"/>
  <c r="BQ36" i="8" s="1"/>
  <c r="E34" i="8"/>
  <c r="BQ34" i="8" s="1"/>
  <c r="E28" i="8"/>
  <c r="BD8" i="8"/>
  <c r="BD75" i="8" s="1"/>
  <c r="BR62" i="8" s="1"/>
  <c r="AU75" i="8"/>
  <c r="E47" i="8"/>
  <c r="BQ47" i="8" s="1"/>
  <c r="Y8" i="8"/>
  <c r="Y75" i="8" s="1"/>
  <c r="AP75" i="8"/>
  <c r="E53" i="8"/>
  <c r="BQ53" i="8" s="1"/>
  <c r="P21" i="53"/>
  <c r="P83" i="53" s="1"/>
  <c r="BN75" i="8"/>
  <c r="BR72" i="8" s="1"/>
  <c r="P74" i="8"/>
  <c r="T42" i="8"/>
  <c r="J75" i="8"/>
  <c r="E60" i="8"/>
  <c r="BQ60" i="8" s="1"/>
  <c r="E48" i="8"/>
  <c r="BQ48" i="8" s="1"/>
  <c r="BQ41" i="8"/>
  <c r="BQ37" i="8"/>
  <c r="E55" i="8"/>
  <c r="BQ55" i="8" s="1"/>
  <c r="E29" i="8"/>
  <c r="BQ29" i="8" s="1"/>
  <c r="E22" i="8"/>
  <c r="BQ22" i="8" s="1"/>
  <c r="AZ8" i="8"/>
  <c r="AZ75" i="8" s="1"/>
  <c r="BR58" i="8" s="1"/>
  <c r="AD8" i="8"/>
  <c r="AD75" i="8" s="1"/>
  <c r="AY75" i="8"/>
  <c r="O75" i="8"/>
  <c r="BQ49" i="8"/>
  <c r="O21" i="52"/>
  <c r="O83" i="52" s="1"/>
  <c r="BO75" i="8"/>
  <c r="BR73" i="8" s="1"/>
  <c r="BK75" i="8"/>
  <c r="BC75" i="8"/>
  <c r="BR61" i="8" s="1"/>
  <c r="H75" i="8"/>
  <c r="AA42" i="8"/>
  <c r="P42" i="8"/>
  <c r="P31" i="8" s="1"/>
  <c r="E44" i="8"/>
  <c r="BQ44" i="8" s="1"/>
  <c r="G31" i="8"/>
  <c r="F31" i="8" s="1"/>
  <c r="E25" i="8"/>
  <c r="BQ25" i="8" s="1"/>
  <c r="E17" i="8"/>
  <c r="BQ17" i="8" s="1"/>
  <c r="U8" i="8"/>
  <c r="U75" i="8" s="1"/>
  <c r="BR25" i="8" s="1"/>
  <c r="E71" i="8"/>
  <c r="BQ71" i="8" s="1"/>
  <c r="E56" i="8"/>
  <c r="BQ56" i="8" s="1"/>
  <c r="E68" i="8"/>
  <c r="BQ68" i="8" s="1"/>
  <c r="BR68" i="8" s="1"/>
  <c r="E51" i="8"/>
  <c r="BQ51" i="8" s="1"/>
  <c r="E35" i="8"/>
  <c r="BQ35" i="8" s="1"/>
  <c r="E27" i="8"/>
  <c r="BQ27" i="8" s="1"/>
  <c r="P24" i="8"/>
  <c r="P8" i="8" s="1"/>
  <c r="P75" i="8" s="1"/>
  <c r="AT75" i="8"/>
  <c r="BR52" i="8" s="1"/>
  <c r="AV8" i="8"/>
  <c r="AV75" i="8" s="1"/>
  <c r="E45" i="8"/>
  <c r="BQ45" i="8" s="1"/>
  <c r="E43" i="7"/>
  <c r="D43" i="7" s="1"/>
  <c r="D45" i="7"/>
  <c r="AK74" i="8"/>
  <c r="D34" i="7"/>
  <c r="AA74" i="8"/>
  <c r="L74" i="8"/>
  <c r="M75" i="8"/>
  <c r="F74" i="8"/>
  <c r="E11" i="7"/>
  <c r="D12" i="7"/>
  <c r="D11" i="7" s="1"/>
  <c r="AB8" i="8"/>
  <c r="BR27" i="8" l="1"/>
  <c r="BR17" i="8"/>
  <c r="BR54" i="8"/>
  <c r="BR51" i="8"/>
  <c r="BR22" i="8"/>
  <c r="BR47" i="8"/>
  <c r="BR21" i="8"/>
  <c r="E32" i="7"/>
  <c r="BR36" i="8"/>
  <c r="BR55" i="8"/>
  <c r="BR35" i="8"/>
  <c r="E42" i="8"/>
  <c r="BQ42" i="8" s="1"/>
  <c r="BR18" i="8"/>
  <c r="BR70" i="8"/>
  <c r="D32" i="7"/>
  <c r="BR53" i="8"/>
  <c r="BR41" i="8"/>
  <c r="G75" i="8"/>
  <c r="BR48" i="8"/>
  <c r="BR49" i="8"/>
  <c r="AB75" i="8"/>
  <c r="BR33" i="8" s="1"/>
  <c r="BR57" i="8"/>
  <c r="BR56" i="8"/>
  <c r="BR29" i="8"/>
  <c r="F75" i="8"/>
  <c r="U9" i="7" l="1"/>
  <c r="U8" i="7" s="1"/>
  <c r="R9" i="7"/>
  <c r="R8" i="7" s="1"/>
  <c r="O9" i="7"/>
  <c r="O8" i="7" s="1"/>
  <c r="P9" i="7"/>
  <c r="P8" i="7" s="1"/>
  <c r="N9" i="7"/>
  <c r="N8" i="7" s="1"/>
  <c r="Q9" i="7"/>
  <c r="Q8" i="7" s="1"/>
  <c r="T9" i="7"/>
  <c r="T8" i="7" s="1"/>
  <c r="L9" i="7" l="1"/>
  <c r="L8" i="7" s="1"/>
  <c r="U21" i="5"/>
  <c r="N21" i="5"/>
  <c r="Q21" i="5"/>
  <c r="T21" i="5"/>
  <c r="G9" i="7" l="1"/>
  <c r="G8" i="7" s="1"/>
  <c r="J9" i="7" l="1"/>
  <c r="J8" i="7" s="1"/>
  <c r="H9" i="7"/>
  <c r="H8" i="7" s="1"/>
  <c r="K9" i="7"/>
  <c r="K8" i="7" s="1"/>
  <c r="F9" i="7"/>
  <c r="F8" i="7" s="1"/>
  <c r="L31" i="8" l="1"/>
  <c r="L75" i="8" s="1"/>
  <c r="D26" i="5" l="1"/>
  <c r="D21" i="7"/>
  <c r="D17" i="7" l="1"/>
  <c r="E9" i="7"/>
  <c r="E8" i="7" s="1"/>
  <c r="D32" i="5" l="1"/>
  <c r="K21" i="5" l="1"/>
  <c r="D29" i="5"/>
  <c r="D30" i="5"/>
  <c r="D33" i="5" l="1"/>
  <c r="M9" i="7" l="1"/>
  <c r="M8" i="7" s="1"/>
  <c r="D25" i="7"/>
  <c r="T31" i="8"/>
  <c r="E67" i="8"/>
  <c r="M21" i="5" l="1"/>
  <c r="D24" i="5"/>
  <c r="D14" i="5" l="1"/>
  <c r="D19" i="5"/>
  <c r="D20" i="5"/>
  <c r="D15" i="5"/>
  <c r="BQ67" i="8"/>
  <c r="BR67" i="8" s="1"/>
  <c r="D35" i="1" l="1"/>
  <c r="D58" i="1"/>
  <c r="D69" i="1"/>
  <c r="D29" i="1"/>
  <c r="D70" i="1"/>
  <c r="D49" i="1"/>
  <c r="D42" i="1"/>
  <c r="D72" i="1"/>
  <c r="D31" i="1"/>
  <c r="D23" i="1"/>
  <c r="D57" i="1"/>
  <c r="D52" i="1"/>
  <c r="D36" i="1"/>
  <c r="D47" i="1"/>
  <c r="D59" i="1"/>
  <c r="D55" i="1"/>
  <c r="D19" i="1"/>
  <c r="D50" i="1"/>
  <c r="D61" i="1"/>
  <c r="D48" i="1"/>
  <c r="D74" i="1"/>
  <c r="D53" i="1"/>
  <c r="D39" i="1"/>
  <c r="D20" i="1"/>
  <c r="D54" i="1"/>
  <c r="D38" i="1"/>
  <c r="D56" i="1"/>
  <c r="D37" i="1"/>
  <c r="D28" i="1"/>
  <c r="D51" i="1"/>
  <c r="D62" i="1"/>
  <c r="D73" i="1"/>
  <c r="D14" i="1"/>
  <c r="D40" i="1"/>
  <c r="D30" i="1"/>
  <c r="D63" i="1"/>
  <c r="D71" i="1"/>
  <c r="D24" i="1"/>
  <c r="D66" i="1"/>
  <c r="D34" i="1" l="1"/>
  <c r="H24" i="47" s="1"/>
  <c r="I24" i="47" s="1"/>
  <c r="L24" i="47" s="1"/>
  <c r="H56" i="47"/>
  <c r="I56" i="47" s="1"/>
  <c r="L56" i="47" s="1"/>
  <c r="D66" i="53"/>
  <c r="E65" i="3"/>
  <c r="F65" i="3" s="1"/>
  <c r="D64" i="48"/>
  <c r="H64" i="48" s="1"/>
  <c r="F66" i="52"/>
  <c r="D65" i="46"/>
  <c r="F65" i="46" s="1"/>
  <c r="I46" i="50"/>
  <c r="F56" i="40"/>
  <c r="D64" i="30"/>
  <c r="H64" i="30" s="1"/>
  <c r="D24" i="53"/>
  <c r="D22" i="30"/>
  <c r="H22" i="30" s="1"/>
  <c r="D23" i="46"/>
  <c r="D22" i="48"/>
  <c r="H22" i="48" s="1"/>
  <c r="E23" i="3"/>
  <c r="F23" i="3" s="1"/>
  <c r="I50" i="50"/>
  <c r="F61" i="40"/>
  <c r="D71" i="53"/>
  <c r="D69" i="48"/>
  <c r="H69" i="48" s="1"/>
  <c r="F71" i="52"/>
  <c r="H61" i="47"/>
  <c r="I61" i="47" s="1"/>
  <c r="L61" i="47" s="1"/>
  <c r="E70" i="3"/>
  <c r="D69" i="30"/>
  <c r="H69" i="30" s="1"/>
  <c r="D70" i="46"/>
  <c r="F70" i="46" s="1"/>
  <c r="D26" i="1"/>
  <c r="F53" i="40"/>
  <c r="D62" i="46"/>
  <c r="F62" i="46" s="1"/>
  <c r="D61" i="48"/>
  <c r="H61" i="48" s="1"/>
  <c r="I43" i="50"/>
  <c r="F63" i="52"/>
  <c r="D63" i="53"/>
  <c r="H53" i="47"/>
  <c r="I53" i="47" s="1"/>
  <c r="L53" i="47" s="1"/>
  <c r="D61" i="30"/>
  <c r="H61" i="30" s="1"/>
  <c r="E62" i="3"/>
  <c r="D30" i="53"/>
  <c r="D28" i="48"/>
  <c r="H28" i="48" s="1"/>
  <c r="D29" i="46"/>
  <c r="E29" i="3"/>
  <c r="F29" i="3" s="1"/>
  <c r="H20" i="47"/>
  <c r="I20" i="47" s="1"/>
  <c r="L20" i="47" s="1"/>
  <c r="F20" i="40"/>
  <c r="D28" i="30"/>
  <c r="H28" i="30" s="1"/>
  <c r="AH39" i="8"/>
  <c r="E39" i="3"/>
  <c r="D39" i="46"/>
  <c r="F39" i="46" s="1"/>
  <c r="I23" i="50"/>
  <c r="D38" i="30"/>
  <c r="H38" i="30" s="1"/>
  <c r="F30" i="40"/>
  <c r="F40" i="52"/>
  <c r="D38" i="48"/>
  <c r="H38" i="48" s="1"/>
  <c r="H30" i="47"/>
  <c r="I30" i="47" s="1"/>
  <c r="L30" i="47" s="1"/>
  <c r="D40" i="53"/>
  <c r="F13" i="40"/>
  <c r="D13" i="46"/>
  <c r="H13" i="47"/>
  <c r="I13" i="47" s="1"/>
  <c r="L13" i="47" s="1"/>
  <c r="E13" i="3"/>
  <c r="F13" i="3" s="1"/>
  <c r="D12" i="30"/>
  <c r="H12" i="30" s="1"/>
  <c r="D12" i="48"/>
  <c r="H12" i="48" s="1"/>
  <c r="H12" i="47"/>
  <c r="I12" i="47" s="1"/>
  <c r="L12" i="47" s="1"/>
  <c r="D14" i="53"/>
  <c r="D72" i="46"/>
  <c r="F72" i="46" s="1"/>
  <c r="H63" i="47"/>
  <c r="I63" i="47" s="1"/>
  <c r="L63" i="47" s="1"/>
  <c r="D71" i="48"/>
  <c r="H71" i="48" s="1"/>
  <c r="E72" i="3"/>
  <c r="F72" i="3" s="1"/>
  <c r="D73" i="53"/>
  <c r="F63" i="40"/>
  <c r="F73" i="52"/>
  <c r="D71" i="30"/>
  <c r="H71" i="30" s="1"/>
  <c r="F62" i="52"/>
  <c r="H52" i="47"/>
  <c r="I52" i="47" s="1"/>
  <c r="L52" i="47" s="1"/>
  <c r="D62" i="53"/>
  <c r="D60" i="48"/>
  <c r="H60" i="48" s="1"/>
  <c r="E61" i="3"/>
  <c r="D60" i="30"/>
  <c r="H60" i="30" s="1"/>
  <c r="D61" i="46"/>
  <c r="F52" i="40"/>
  <c r="AR50" i="8"/>
  <c r="H41" i="47"/>
  <c r="I41" i="47" s="1"/>
  <c r="L41" i="47" s="1"/>
  <c r="D49" i="48"/>
  <c r="H49" i="48" s="1"/>
  <c r="E50" i="3"/>
  <c r="F41" i="40"/>
  <c r="D49" i="30"/>
  <c r="H49" i="30" s="1"/>
  <c r="D50" i="46"/>
  <c r="I34" i="50"/>
  <c r="F51" i="52"/>
  <c r="D51" i="53"/>
  <c r="D26" i="48"/>
  <c r="H26" i="48" s="1"/>
  <c r="D26" i="30"/>
  <c r="H26" i="30" s="1"/>
  <c r="D28" i="53"/>
  <c r="E27" i="3"/>
  <c r="F27" i="3" s="1"/>
  <c r="D27" i="46"/>
  <c r="F37" i="52"/>
  <c r="D36" i="46"/>
  <c r="D35" i="30"/>
  <c r="H35" i="30" s="1"/>
  <c r="E36" i="3"/>
  <c r="F36" i="3" s="1"/>
  <c r="D35" i="48"/>
  <c r="H35" i="48" s="1"/>
  <c r="D37" i="53"/>
  <c r="D56" i="53"/>
  <c r="D55" i="46"/>
  <c r="F55" i="46" s="1"/>
  <c r="F56" i="52"/>
  <c r="E55" i="3"/>
  <c r="D54" i="48"/>
  <c r="H54" i="48" s="1"/>
  <c r="F46" i="40"/>
  <c r="D54" i="30"/>
  <c r="H54" i="30" s="1"/>
  <c r="H46" i="47"/>
  <c r="I46" i="47" s="1"/>
  <c r="L46" i="47" s="1"/>
  <c r="AF37" i="8"/>
  <c r="D37" i="46"/>
  <c r="F38" i="52"/>
  <c r="F28" i="40"/>
  <c r="D36" i="48"/>
  <c r="H36" i="48" s="1"/>
  <c r="D36" i="30"/>
  <c r="H36" i="30" s="1"/>
  <c r="D38" i="53"/>
  <c r="I21" i="50"/>
  <c r="H28" i="47"/>
  <c r="I28" i="47" s="1"/>
  <c r="L28" i="47" s="1"/>
  <c r="E37" i="3"/>
  <c r="BA59" i="8"/>
  <c r="J40" i="50"/>
  <c r="D60" i="1"/>
  <c r="D52" i="48"/>
  <c r="H52" i="48" s="1"/>
  <c r="D53" i="46"/>
  <c r="H44" i="47"/>
  <c r="I44" i="47" s="1"/>
  <c r="L44" i="47" s="1"/>
  <c r="D52" i="30"/>
  <c r="H52" i="30" s="1"/>
  <c r="F54" i="52"/>
  <c r="D54" i="53"/>
  <c r="F44" i="40"/>
  <c r="E53" i="3"/>
  <c r="I36" i="50"/>
  <c r="D18" i="48"/>
  <c r="H18" i="48" s="1"/>
  <c r="D20" i="53"/>
  <c r="D19" i="46"/>
  <c r="D18" i="30"/>
  <c r="H18" i="30" s="1"/>
  <c r="E19" i="3"/>
  <c r="AG38" i="8"/>
  <c r="F39" i="52"/>
  <c r="D37" i="48"/>
  <c r="H37" i="48" s="1"/>
  <c r="E38" i="3"/>
  <c r="D38" i="46"/>
  <c r="F38" i="46" s="1"/>
  <c r="D39" i="53"/>
  <c r="D37" i="30"/>
  <c r="H37" i="30" s="1"/>
  <c r="F29" i="40"/>
  <c r="H29" i="47"/>
  <c r="I29" i="47" s="1"/>
  <c r="L29" i="47" s="1"/>
  <c r="I22" i="50"/>
  <c r="D51" i="30"/>
  <c r="H51" i="30" s="1"/>
  <c r="F53" i="52"/>
  <c r="D51" i="48"/>
  <c r="H51" i="48" s="1"/>
  <c r="H43" i="47"/>
  <c r="I43" i="47" s="1"/>
  <c r="L43" i="47" s="1"/>
  <c r="D53" i="53"/>
  <c r="E52" i="3"/>
  <c r="F52" i="3" s="1"/>
  <c r="D52" i="46"/>
  <c r="D72" i="48"/>
  <c r="H72" i="48" s="1"/>
  <c r="H64" i="47"/>
  <c r="I64" i="47" s="1"/>
  <c r="L64" i="47" s="1"/>
  <c r="D73" i="46"/>
  <c r="F73" i="46" s="1"/>
  <c r="D72" i="30"/>
  <c r="H72" i="30" s="1"/>
  <c r="F74" i="52"/>
  <c r="E73" i="3"/>
  <c r="F73" i="3" s="1"/>
  <c r="F64" i="40"/>
  <c r="D74" i="53"/>
  <c r="D32" i="48"/>
  <c r="H32" i="48" s="1"/>
  <c r="D33" i="46"/>
  <c r="I18" i="50"/>
  <c r="F24" i="40"/>
  <c r="F48" i="52"/>
  <c r="H38" i="47"/>
  <c r="I38" i="47" s="1"/>
  <c r="L38" i="47" s="1"/>
  <c r="D46" i="30"/>
  <c r="H46" i="30" s="1"/>
  <c r="F38" i="40"/>
  <c r="D48" i="53"/>
  <c r="D46" i="48"/>
  <c r="H46" i="48" s="1"/>
  <c r="I31" i="50"/>
  <c r="D47" i="46"/>
  <c r="E47" i="3"/>
  <c r="BB60" i="8"/>
  <c r="D59" i="30"/>
  <c r="H59" i="30" s="1"/>
  <c r="F51" i="40"/>
  <c r="D61" i="53"/>
  <c r="E60" i="3"/>
  <c r="F61" i="52"/>
  <c r="D60" i="46"/>
  <c r="H51" i="47"/>
  <c r="I51" i="47" s="1"/>
  <c r="L51" i="47" s="1"/>
  <c r="I41" i="50"/>
  <c r="D59" i="48"/>
  <c r="H59" i="48" s="1"/>
  <c r="F50" i="52"/>
  <c r="D48" i="48"/>
  <c r="H48" i="48" s="1"/>
  <c r="F40" i="40"/>
  <c r="D50" i="53"/>
  <c r="D49" i="46"/>
  <c r="H40" i="47"/>
  <c r="I40" i="47" s="1"/>
  <c r="L40" i="47" s="1"/>
  <c r="I33" i="50"/>
  <c r="D48" i="30"/>
  <c r="H48" i="30" s="1"/>
  <c r="E49" i="3"/>
  <c r="D17" i="48"/>
  <c r="H17" i="48" s="1"/>
  <c r="D17" i="30"/>
  <c r="H17" i="30" s="1"/>
  <c r="D18" i="46"/>
  <c r="E18" i="3"/>
  <c r="D19" i="53"/>
  <c r="F45" i="40"/>
  <c r="E54" i="3"/>
  <c r="D53" i="30"/>
  <c r="H53" i="30" s="1"/>
  <c r="D54" i="46"/>
  <c r="F54" i="46" s="1"/>
  <c r="F55" i="52"/>
  <c r="H45" i="47"/>
  <c r="I45" i="47" s="1"/>
  <c r="L45" i="47" s="1"/>
  <c r="I37" i="50"/>
  <c r="D53" i="48"/>
  <c r="H53" i="48" s="1"/>
  <c r="D55" i="53"/>
  <c r="D57" i="48"/>
  <c r="H57" i="48" s="1"/>
  <c r="F49" i="40"/>
  <c r="E58" i="3"/>
  <c r="F58" i="3" s="1"/>
  <c r="D58" i="46"/>
  <c r="D57" i="30"/>
  <c r="H57" i="30" s="1"/>
  <c r="H49" i="47"/>
  <c r="I49" i="47" s="1"/>
  <c r="L49" i="47" s="1"/>
  <c r="D59" i="53"/>
  <c r="F59" i="52"/>
  <c r="AN46" i="8"/>
  <c r="D46" i="46"/>
  <c r="D47" i="53"/>
  <c r="D45" i="48"/>
  <c r="H45" i="48" s="1"/>
  <c r="I30" i="50"/>
  <c r="F37" i="40"/>
  <c r="H37" i="47"/>
  <c r="I37" i="47" s="1"/>
  <c r="L37" i="47" s="1"/>
  <c r="E46" i="3"/>
  <c r="D45" i="30"/>
  <c r="H45" i="30" s="1"/>
  <c r="F47" i="52"/>
  <c r="D34" i="30"/>
  <c r="H34" i="30" s="1"/>
  <c r="E35" i="3"/>
  <c r="F35" i="3" s="1"/>
  <c r="D36" i="53"/>
  <c r="F36" i="52"/>
  <c r="D35" i="46"/>
  <c r="D34" i="48"/>
  <c r="H34" i="48" s="1"/>
  <c r="D51" i="46"/>
  <c r="E51" i="3"/>
  <c r="D50" i="30"/>
  <c r="H50" i="30" s="1"/>
  <c r="F42" i="40"/>
  <c r="D52" i="53"/>
  <c r="H42" i="47"/>
  <c r="I42" i="47" s="1"/>
  <c r="L42" i="47" s="1"/>
  <c r="I35" i="50"/>
  <c r="F52" i="52"/>
  <c r="D50" i="48"/>
  <c r="H50" i="48" s="1"/>
  <c r="E56" i="3"/>
  <c r="F47" i="40"/>
  <c r="D56" i="46"/>
  <c r="F56" i="46" s="1"/>
  <c r="D55" i="48"/>
  <c r="H55" i="48" s="1"/>
  <c r="D57" i="53"/>
  <c r="F57" i="52"/>
  <c r="H47" i="47"/>
  <c r="I47" i="47" s="1"/>
  <c r="L47" i="47" s="1"/>
  <c r="I39" i="50"/>
  <c r="D55" i="30"/>
  <c r="H55" i="30" s="1"/>
  <c r="D21" i="30"/>
  <c r="H21" i="30" s="1"/>
  <c r="D21" i="48"/>
  <c r="H21" i="48" s="1"/>
  <c r="D22" i="46"/>
  <c r="D23" i="53"/>
  <c r="E22" i="3"/>
  <c r="F22" i="3" s="1"/>
  <c r="Z30" i="8"/>
  <c r="D29" i="30"/>
  <c r="H29" i="30" s="1"/>
  <c r="E30" i="3"/>
  <c r="D31" i="53"/>
  <c r="F21" i="40"/>
  <c r="D30" i="46"/>
  <c r="F30" i="46" s="1"/>
  <c r="H21" i="47"/>
  <c r="I21" i="47" s="1"/>
  <c r="L21" i="47" s="1"/>
  <c r="I15" i="50"/>
  <c r="F31" i="52"/>
  <c r="D29" i="48"/>
  <c r="H29" i="48" s="1"/>
  <c r="BM71" i="8"/>
  <c r="H62" i="47"/>
  <c r="I62" i="47" s="1"/>
  <c r="L62" i="47" s="1"/>
  <c r="F72" i="52"/>
  <c r="D71" i="46"/>
  <c r="F71" i="46" s="1"/>
  <c r="D70" i="48"/>
  <c r="H70" i="48" s="1"/>
  <c r="D72" i="53"/>
  <c r="E71" i="3"/>
  <c r="F62" i="40"/>
  <c r="D70" i="30"/>
  <c r="H70" i="30" s="1"/>
  <c r="D40" i="30"/>
  <c r="H40" i="30" s="1"/>
  <c r="D40" i="48"/>
  <c r="H40" i="48" s="1"/>
  <c r="F32" i="40"/>
  <c r="D42" i="53"/>
  <c r="F42" i="52"/>
  <c r="E41" i="3"/>
  <c r="H32" i="47"/>
  <c r="I32" i="47" s="1"/>
  <c r="L32" i="47" s="1"/>
  <c r="I25" i="50"/>
  <c r="D41" i="46"/>
  <c r="F41" i="46" s="1"/>
  <c r="D49" i="53"/>
  <c r="F39" i="40"/>
  <c r="F49" i="52"/>
  <c r="H39" i="47"/>
  <c r="I39" i="47" s="1"/>
  <c r="L39" i="47" s="1"/>
  <c r="D48" i="46"/>
  <c r="D47" i="48"/>
  <c r="H47" i="48" s="1"/>
  <c r="E48" i="3"/>
  <c r="D47" i="30"/>
  <c r="H47" i="30" s="1"/>
  <c r="I32" i="50"/>
  <c r="F60" i="40"/>
  <c r="D70" i="53"/>
  <c r="D68" i="30"/>
  <c r="H68" i="30" s="1"/>
  <c r="E69" i="3"/>
  <c r="D68" i="48"/>
  <c r="H68" i="48" s="1"/>
  <c r="D69" i="46"/>
  <c r="F69" i="46" s="1"/>
  <c r="H60" i="47"/>
  <c r="I60" i="47" s="1"/>
  <c r="L60" i="47" s="1"/>
  <c r="F70" i="52"/>
  <c r="I49" i="50"/>
  <c r="I14" i="50"/>
  <c r="F29" i="52"/>
  <c r="D27" i="48"/>
  <c r="H27" i="48" s="1"/>
  <c r="D27" i="30"/>
  <c r="H27" i="30" s="1"/>
  <c r="H19" i="47"/>
  <c r="I19" i="47" s="1"/>
  <c r="L19" i="47" s="1"/>
  <c r="D28" i="46"/>
  <c r="F28" i="46" s="1"/>
  <c r="F19" i="40"/>
  <c r="D29" i="53"/>
  <c r="E28" i="3"/>
  <c r="E68" i="3"/>
  <c r="F69" i="52"/>
  <c r="D69" i="53"/>
  <c r="D67" i="30"/>
  <c r="H67" i="30" s="1"/>
  <c r="F59" i="40"/>
  <c r="H59" i="47"/>
  <c r="I59" i="47" s="1"/>
  <c r="L59" i="47" s="1"/>
  <c r="D68" i="46"/>
  <c r="F68" i="46" s="1"/>
  <c r="D67" i="48"/>
  <c r="H67" i="48" s="1"/>
  <c r="D56" i="48"/>
  <c r="H56" i="48" s="1"/>
  <c r="F58" i="52"/>
  <c r="D57" i="46"/>
  <c r="F48" i="40"/>
  <c r="D58" i="53"/>
  <c r="D56" i="30"/>
  <c r="H56" i="30" s="1"/>
  <c r="H48" i="47"/>
  <c r="I48" i="47" s="1"/>
  <c r="L48" i="47" s="1"/>
  <c r="E57" i="3"/>
  <c r="F57" i="3" s="1"/>
  <c r="AC34" i="8"/>
  <c r="D33" i="30"/>
  <c r="H33" i="30" s="1"/>
  <c r="H25" i="47"/>
  <c r="I25" i="47" s="1"/>
  <c r="L25" i="47" s="1"/>
  <c r="D34" i="46"/>
  <c r="I19" i="50"/>
  <c r="D35" i="53"/>
  <c r="E34" i="3"/>
  <c r="F25" i="40"/>
  <c r="F35" i="52"/>
  <c r="D33" i="48"/>
  <c r="H33" i="48" s="1"/>
  <c r="N86" i="52"/>
  <c r="O86" i="53"/>
  <c r="L32" i="45"/>
  <c r="L8" i="45" s="1"/>
  <c r="L87" i="4"/>
  <c r="O87" i="4"/>
  <c r="Q86" i="52"/>
  <c r="O32" i="45"/>
  <c r="O8" i="45" s="1"/>
  <c r="R86" i="53"/>
  <c r="Z86" i="53"/>
  <c r="W32" i="45"/>
  <c r="W8" i="45" s="1"/>
  <c r="W87" i="4"/>
  <c r="Y86" i="52"/>
  <c r="AA86" i="53"/>
  <c r="X32" i="45"/>
  <c r="X8" i="45" s="1"/>
  <c r="Z86" i="52"/>
  <c r="X87" i="4"/>
  <c r="Q86" i="53"/>
  <c r="N87" i="4"/>
  <c r="N32" i="45"/>
  <c r="N8" i="45" s="1"/>
  <c r="P86" i="52"/>
  <c r="L86" i="53"/>
  <c r="I32" i="45"/>
  <c r="I8" i="45" s="1"/>
  <c r="K86" i="52"/>
  <c r="I87" i="4"/>
  <c r="T86" i="52"/>
  <c r="U86" i="53"/>
  <c r="R32" i="45"/>
  <c r="R8" i="45" s="1"/>
  <c r="R87" i="4"/>
  <c r="Q84" i="53"/>
  <c r="S86" i="53"/>
  <c r="R86" i="52"/>
  <c r="P87" i="4"/>
  <c r="P32" i="45"/>
  <c r="P8" i="45" s="1"/>
  <c r="I85" i="4"/>
  <c r="Q85" i="4"/>
  <c r="S84" i="52"/>
  <c r="S32" i="45"/>
  <c r="S8" i="45" s="1"/>
  <c r="S87" i="4"/>
  <c r="U86" i="52"/>
  <c r="V86" i="53"/>
  <c r="T87" i="4"/>
  <c r="W86" i="53"/>
  <c r="V86" i="52"/>
  <c r="T32" i="45"/>
  <c r="T8" i="45" s="1"/>
  <c r="J32" i="45"/>
  <c r="J8" i="45" s="1"/>
  <c r="J87" i="4"/>
  <c r="L86" i="52"/>
  <c r="M86" i="53"/>
  <c r="P32" i="43"/>
  <c r="P8" i="43" s="1"/>
  <c r="P85" i="4"/>
  <c r="K85" i="4"/>
  <c r="P86" i="53"/>
  <c r="M32" i="45"/>
  <c r="M8" i="45" s="1"/>
  <c r="O86" i="52"/>
  <c r="M87" i="4"/>
  <c r="S85" i="4"/>
  <c r="V87" i="4"/>
  <c r="V32" i="45"/>
  <c r="V8" i="45" s="1"/>
  <c r="Y86" i="53"/>
  <c r="X86" i="52"/>
  <c r="H17" i="1"/>
  <c r="N21" i="1"/>
  <c r="Q43" i="1"/>
  <c r="M25" i="1"/>
  <c r="S17" i="1"/>
  <c r="O43" i="1"/>
  <c r="H43" i="1"/>
  <c r="H32" i="1" s="1"/>
  <c r="H79" i="1" s="1"/>
  <c r="I21" i="1"/>
  <c r="R25" i="1"/>
  <c r="V21" i="1"/>
  <c r="K17" i="1"/>
  <c r="K43" i="1"/>
  <c r="G21" i="1"/>
  <c r="N43" i="1"/>
  <c r="R43" i="1"/>
  <c r="R32" i="1" s="1"/>
  <c r="R79" i="1" s="1"/>
  <c r="N11" i="1"/>
  <c r="G17" i="1"/>
  <c r="H25" i="1"/>
  <c r="D68" i="1"/>
  <c r="I43" i="1"/>
  <c r="J21" i="1"/>
  <c r="P21" i="1"/>
  <c r="Q17" i="1"/>
  <c r="N17" i="1"/>
  <c r="U21" i="1"/>
  <c r="T17" i="1"/>
  <c r="K25" i="1"/>
  <c r="S43" i="1"/>
  <c r="T21" i="1"/>
  <c r="J43" i="1"/>
  <c r="K21" i="1"/>
  <c r="M43" i="1"/>
  <c r="G25" i="1"/>
  <c r="H21" i="1"/>
  <c r="N25" i="1"/>
  <c r="T43" i="1"/>
  <c r="L43" i="1"/>
  <c r="R17" i="1"/>
  <c r="O21" i="1"/>
  <c r="L21" i="1"/>
  <c r="U43" i="1"/>
  <c r="P43" i="1"/>
  <c r="P25" i="1"/>
  <c r="O25" i="1"/>
  <c r="L25" i="1"/>
  <c r="I17" i="1"/>
  <c r="M21" i="1"/>
  <c r="G43" i="1"/>
  <c r="L17" i="1"/>
  <c r="R21" i="1"/>
  <c r="U17" i="1"/>
  <c r="Q25" i="1"/>
  <c r="V17" i="1"/>
  <c r="P17" i="1"/>
  <c r="V43" i="1"/>
  <c r="J25" i="1"/>
  <c r="V25" i="1"/>
  <c r="Q21" i="1"/>
  <c r="M17" i="1"/>
  <c r="I25" i="1"/>
  <c r="U25" i="1"/>
  <c r="S21" i="1"/>
  <c r="J17" i="1"/>
  <c r="O17" i="1"/>
  <c r="P84" i="52" l="1"/>
  <c r="E33" i="3"/>
  <c r="F34" i="52"/>
  <c r="D34" i="53"/>
  <c r="F48" i="35"/>
  <c r="U84" i="52"/>
  <c r="L84" i="53"/>
  <c r="S32" i="43"/>
  <c r="S8" i="43" s="1"/>
  <c r="R84" i="52"/>
  <c r="R85" i="4"/>
  <c r="T84" i="53"/>
  <c r="D32" i="30"/>
  <c r="H32" i="30" s="1"/>
  <c r="F39" i="35"/>
  <c r="V84" i="53"/>
  <c r="M84" i="52"/>
  <c r="S84" i="53"/>
  <c r="T84" i="52"/>
  <c r="K84" i="52"/>
  <c r="N85" i="4"/>
  <c r="K32" i="43"/>
  <c r="K8" i="43" s="1"/>
  <c r="N84" i="53"/>
  <c r="U84" i="53"/>
  <c r="F63" i="35"/>
  <c r="I32" i="43"/>
  <c r="I8" i="43" s="1"/>
  <c r="Z84" i="52"/>
  <c r="W43" i="35"/>
  <c r="W85" i="4"/>
  <c r="N9" i="1"/>
  <c r="R32" i="43"/>
  <c r="R8" i="43" s="1"/>
  <c r="N32" i="43"/>
  <c r="N8" i="43" s="1"/>
  <c r="X32" i="43"/>
  <c r="X8" i="43" s="1"/>
  <c r="F72" i="35"/>
  <c r="W32" i="43"/>
  <c r="W8" i="43" s="1"/>
  <c r="Q84" i="52"/>
  <c r="L32" i="43"/>
  <c r="L8" i="43" s="1"/>
  <c r="V32" i="43"/>
  <c r="V8" i="43" s="1"/>
  <c r="U32" i="43"/>
  <c r="U8" i="43" s="1"/>
  <c r="P84" i="53"/>
  <c r="L84" i="52"/>
  <c r="O85" i="4"/>
  <c r="L85" i="4"/>
  <c r="X84" i="52"/>
  <c r="F51" i="35"/>
  <c r="U85" i="4"/>
  <c r="F49" i="35"/>
  <c r="M85" i="4"/>
  <c r="J85" i="4"/>
  <c r="F73" i="35"/>
  <c r="X85" i="4"/>
  <c r="Y84" i="52"/>
  <c r="R84" i="53"/>
  <c r="O84" i="53"/>
  <c r="V85" i="4"/>
  <c r="F54" i="35"/>
  <c r="W84" i="52"/>
  <c r="O84" i="52"/>
  <c r="M84" i="53"/>
  <c r="F50" i="35"/>
  <c r="Q32" i="43"/>
  <c r="Q8" i="43" s="1"/>
  <c r="AA84" i="53"/>
  <c r="Z84" i="53"/>
  <c r="F74" i="35"/>
  <c r="O32" i="43"/>
  <c r="O8" i="43" s="1"/>
  <c r="N84" i="52"/>
  <c r="X43" i="35"/>
  <c r="F52" i="35"/>
  <c r="Y84" i="53"/>
  <c r="X84" i="53"/>
  <c r="M32" i="43"/>
  <c r="M8" i="43" s="1"/>
  <c r="J32" i="43"/>
  <c r="J8" i="43" s="1"/>
  <c r="D22" i="1"/>
  <c r="F21" i="1"/>
  <c r="F17" i="1"/>
  <c r="D18" i="1"/>
  <c r="BS67" i="8"/>
  <c r="F68" i="52"/>
  <c r="E67" i="3"/>
  <c r="F67" i="3" s="1"/>
  <c r="H58" i="47"/>
  <c r="I58" i="47" s="1"/>
  <c r="L58" i="47" s="1"/>
  <c r="F43" i="40"/>
  <c r="D66" i="48"/>
  <c r="H66" i="48" s="1"/>
  <c r="D68" i="53"/>
  <c r="D66" i="30"/>
  <c r="H66" i="30" s="1"/>
  <c r="D67" i="46"/>
  <c r="F67" i="46" s="1"/>
  <c r="F58" i="40"/>
  <c r="D45" i="1"/>
  <c r="AR48" i="35"/>
  <c r="AQ38" i="35"/>
  <c r="V43" i="35"/>
  <c r="F47" i="35"/>
  <c r="AR50" i="35"/>
  <c r="AR52" i="35"/>
  <c r="AR49" i="35"/>
  <c r="H25" i="40"/>
  <c r="I25" i="40"/>
  <c r="K25" i="40" s="1"/>
  <c r="G34" i="3"/>
  <c r="F34" i="3"/>
  <c r="H34" i="46"/>
  <c r="K34" i="46"/>
  <c r="F34" i="46"/>
  <c r="F35" i="31"/>
  <c r="I48" i="40"/>
  <c r="K48" i="40" s="1"/>
  <c r="H48" i="40"/>
  <c r="F57" i="46"/>
  <c r="H57" i="46"/>
  <c r="H58" i="53"/>
  <c r="F59" i="4"/>
  <c r="G58" i="52"/>
  <c r="F58" i="31"/>
  <c r="AY57" i="8"/>
  <c r="AY76" i="8" s="1"/>
  <c r="BS57" i="8"/>
  <c r="H59" i="40"/>
  <c r="I59" i="40"/>
  <c r="K59" i="40" s="1"/>
  <c r="BS68" i="8"/>
  <c r="BJ68" i="8"/>
  <c r="BJ76" i="8" s="1"/>
  <c r="H69" i="53"/>
  <c r="F69" i="34"/>
  <c r="F70" i="4"/>
  <c r="F69" i="31"/>
  <c r="G69" i="52"/>
  <c r="F64" i="31"/>
  <c r="G28" i="3"/>
  <c r="F28" i="3"/>
  <c r="H19" i="40"/>
  <c r="I19" i="40"/>
  <c r="K19" i="40" s="1"/>
  <c r="F69" i="3"/>
  <c r="G69" i="3"/>
  <c r="H60" i="40"/>
  <c r="I60" i="40"/>
  <c r="K60" i="40" s="1"/>
  <c r="G48" i="3"/>
  <c r="F48" i="3"/>
  <c r="F48" i="46"/>
  <c r="K48" i="46"/>
  <c r="H48" i="46"/>
  <c r="I39" i="40"/>
  <c r="K39" i="40" s="1"/>
  <c r="H39" i="40"/>
  <c r="F49" i="34"/>
  <c r="F49" i="31"/>
  <c r="H49" i="53"/>
  <c r="F50" i="4"/>
  <c r="G49" i="52"/>
  <c r="AP48" i="8"/>
  <c r="AP76" i="8" s="1"/>
  <c r="BS48" i="8"/>
  <c r="F41" i="3"/>
  <c r="G41" i="3"/>
  <c r="H32" i="40"/>
  <c r="I32" i="40"/>
  <c r="K32" i="40" s="1"/>
  <c r="BS41" i="8"/>
  <c r="AJ41" i="8"/>
  <c r="AJ76" i="8" s="1"/>
  <c r="F42" i="31"/>
  <c r="G42" i="52"/>
  <c r="H42" i="53"/>
  <c r="F43" i="4"/>
  <c r="I62" i="40"/>
  <c r="K62" i="40" s="1"/>
  <c r="H62" i="40"/>
  <c r="F72" i="31"/>
  <c r="F41" i="31"/>
  <c r="H21" i="40"/>
  <c r="I21" i="40"/>
  <c r="K21" i="40" s="1"/>
  <c r="F30" i="3"/>
  <c r="G30" i="3"/>
  <c r="L30" i="3"/>
  <c r="F31" i="31"/>
  <c r="H22" i="46"/>
  <c r="K22" i="46"/>
  <c r="F22" i="46"/>
  <c r="R22" i="8"/>
  <c r="R76" i="8" s="1"/>
  <c r="BS22" i="8"/>
  <c r="G23" i="52"/>
  <c r="H23" i="53"/>
  <c r="F23" i="31"/>
  <c r="F23" i="42"/>
  <c r="F24" i="4"/>
  <c r="I47" i="40"/>
  <c r="K47" i="40" s="1"/>
  <c r="H47" i="40"/>
  <c r="G56" i="3"/>
  <c r="F56" i="3"/>
  <c r="BS56" i="8"/>
  <c r="AX56" i="8"/>
  <c r="AX76" i="8" s="1"/>
  <c r="H57" i="53"/>
  <c r="F58" i="4"/>
  <c r="F57" i="31"/>
  <c r="G57" i="52"/>
  <c r="I42" i="40"/>
  <c r="K42" i="40" s="1"/>
  <c r="H42" i="40"/>
  <c r="G51" i="3"/>
  <c r="F51" i="3"/>
  <c r="K51" i="46"/>
  <c r="F51" i="46"/>
  <c r="H51" i="46"/>
  <c r="BS51" i="8"/>
  <c r="AS51" i="8"/>
  <c r="AS76" i="8" s="1"/>
  <c r="H52" i="53"/>
  <c r="G52" i="52"/>
  <c r="F53" i="4"/>
  <c r="F52" i="31"/>
  <c r="F52" i="34"/>
  <c r="F35" i="46"/>
  <c r="K35" i="46"/>
  <c r="H35" i="46"/>
  <c r="BS35" i="8"/>
  <c r="AD35" i="8"/>
  <c r="AD76" i="8" s="1"/>
  <c r="F46" i="3"/>
  <c r="G46" i="3"/>
  <c r="H37" i="40"/>
  <c r="I37" i="40"/>
  <c r="K37" i="40" s="1"/>
  <c r="H46" i="46"/>
  <c r="F46" i="46"/>
  <c r="K46" i="46"/>
  <c r="F58" i="46"/>
  <c r="H58" i="46"/>
  <c r="H49" i="40"/>
  <c r="I49" i="40"/>
  <c r="K49" i="40" s="1"/>
  <c r="F59" i="34"/>
  <c r="H59" i="53"/>
  <c r="F60" i="4"/>
  <c r="F59" i="31"/>
  <c r="G59" i="52"/>
  <c r="AZ58" i="8"/>
  <c r="AZ76" i="8" s="1"/>
  <c r="BS58" i="8"/>
  <c r="G54" i="3"/>
  <c r="F54" i="3"/>
  <c r="I45" i="40"/>
  <c r="K45" i="40" s="1"/>
  <c r="H45" i="40"/>
  <c r="G55" i="52"/>
  <c r="F55" i="31"/>
  <c r="F56" i="4"/>
  <c r="H55" i="53"/>
  <c r="AV54" i="8"/>
  <c r="AV76" i="8" s="1"/>
  <c r="BS54" i="8"/>
  <c r="K18" i="46"/>
  <c r="F18" i="46"/>
  <c r="H18" i="46"/>
  <c r="F19" i="31"/>
  <c r="F20" i="4"/>
  <c r="H19" i="53"/>
  <c r="G19" i="52"/>
  <c r="F19" i="42"/>
  <c r="BS18" i="8"/>
  <c r="N18" i="8"/>
  <c r="N76" i="8" s="1"/>
  <c r="F49" i="3"/>
  <c r="G49" i="3"/>
  <c r="H49" i="46"/>
  <c r="F49" i="46"/>
  <c r="K49" i="46"/>
  <c r="H40" i="40"/>
  <c r="I40" i="40"/>
  <c r="K40" i="40" s="1"/>
  <c r="F51" i="4"/>
  <c r="F50" i="31"/>
  <c r="F50" i="34"/>
  <c r="H50" i="53"/>
  <c r="G50" i="52"/>
  <c r="BS49" i="8"/>
  <c r="AQ49" i="8"/>
  <c r="AQ76" i="8" s="1"/>
  <c r="F60" i="46"/>
  <c r="H60" i="46"/>
  <c r="G60" i="3"/>
  <c r="F60" i="3"/>
  <c r="I51" i="40"/>
  <c r="K51" i="40" s="1"/>
  <c r="H51" i="40"/>
  <c r="F61" i="31"/>
  <c r="G47" i="3"/>
  <c r="F47" i="3"/>
  <c r="F47" i="46"/>
  <c r="H47" i="46"/>
  <c r="K47" i="46"/>
  <c r="H38" i="40"/>
  <c r="I38" i="40"/>
  <c r="K38" i="40" s="1"/>
  <c r="BS47" i="8"/>
  <c r="AO47" i="8"/>
  <c r="AO76" i="8" s="1"/>
  <c r="F48" i="31"/>
  <c r="F49" i="4"/>
  <c r="F48" i="34"/>
  <c r="G48" i="52"/>
  <c r="H48" i="53"/>
  <c r="F33" i="3"/>
  <c r="G33" i="3"/>
  <c r="I24" i="40"/>
  <c r="K24" i="40" s="1"/>
  <c r="H24" i="40"/>
  <c r="H33" i="46"/>
  <c r="K33" i="46"/>
  <c r="F33" i="46"/>
  <c r="AB33" i="8"/>
  <c r="AB76" i="8" s="1"/>
  <c r="BS33" i="8"/>
  <c r="I64" i="40"/>
  <c r="K64" i="40" s="1"/>
  <c r="H64" i="40"/>
  <c r="BO73" i="8"/>
  <c r="BO76" i="8" s="1"/>
  <c r="BS73" i="8"/>
  <c r="H74" i="53"/>
  <c r="F74" i="31"/>
  <c r="G74" i="52"/>
  <c r="F75" i="4"/>
  <c r="F52" i="46"/>
  <c r="K52" i="46"/>
  <c r="H52" i="46"/>
  <c r="AT52" i="8"/>
  <c r="AT76" i="8" s="1"/>
  <c r="BS52" i="8"/>
  <c r="G53" i="52"/>
  <c r="H53" i="53"/>
  <c r="F54" i="4"/>
  <c r="I29" i="40"/>
  <c r="K29" i="40" s="1"/>
  <c r="H29" i="40"/>
  <c r="F38" i="3"/>
  <c r="G38" i="3"/>
  <c r="K19" i="46"/>
  <c r="F19" i="46"/>
  <c r="H19" i="46"/>
  <c r="F20" i="31"/>
  <c r="F53" i="3"/>
  <c r="G53" i="3"/>
  <c r="H44" i="40"/>
  <c r="I44" i="40"/>
  <c r="K44" i="40" s="1"/>
  <c r="F53" i="46"/>
  <c r="K53" i="46"/>
  <c r="AU53" i="8"/>
  <c r="AU76" i="8" s="1"/>
  <c r="BS53" i="8"/>
  <c r="G54" i="52"/>
  <c r="F54" i="31"/>
  <c r="F55" i="4"/>
  <c r="H54" i="53"/>
  <c r="E59" i="3"/>
  <c r="F50" i="40"/>
  <c r="D58" i="30"/>
  <c r="H58" i="30" s="1"/>
  <c r="H50" i="47"/>
  <c r="I50" i="47" s="1"/>
  <c r="L50" i="47" s="1"/>
  <c r="D59" i="46"/>
  <c r="F59" i="46" s="1"/>
  <c r="D60" i="53"/>
  <c r="F60" i="52"/>
  <c r="D58" i="48"/>
  <c r="H58" i="48" s="1"/>
  <c r="F60" i="31"/>
  <c r="F37" i="3"/>
  <c r="G37" i="3"/>
  <c r="H28" i="40"/>
  <c r="I28" i="40"/>
  <c r="K28" i="40" s="1"/>
  <c r="F37" i="46"/>
  <c r="H37" i="46"/>
  <c r="K37" i="46"/>
  <c r="F38" i="31"/>
  <c r="H46" i="40"/>
  <c r="I46" i="40"/>
  <c r="K46" i="40" s="1"/>
  <c r="AW55" i="8"/>
  <c r="AW76" i="8" s="1"/>
  <c r="BS55" i="8"/>
  <c r="G56" i="52"/>
  <c r="F57" i="4"/>
  <c r="F56" i="34"/>
  <c r="H56" i="53"/>
  <c r="F56" i="31"/>
  <c r="H36" i="46"/>
  <c r="F36" i="46"/>
  <c r="K36" i="46"/>
  <c r="AE36" i="8"/>
  <c r="AE76" i="8" s="1"/>
  <c r="BS36" i="8"/>
  <c r="F38" i="4"/>
  <c r="F37" i="43"/>
  <c r="F37" i="31"/>
  <c r="H37" i="53"/>
  <c r="G37" i="52"/>
  <c r="H27" i="46"/>
  <c r="K27" i="46"/>
  <c r="F27" i="46"/>
  <c r="H28" i="53"/>
  <c r="G28" i="52"/>
  <c r="F28" i="42"/>
  <c r="F28" i="31"/>
  <c r="F29" i="4"/>
  <c r="BS27" i="8"/>
  <c r="W27" i="8"/>
  <c r="W76" i="8" s="1"/>
  <c r="K50" i="46"/>
  <c r="H50" i="46"/>
  <c r="F50" i="46"/>
  <c r="H41" i="40"/>
  <c r="I41" i="40"/>
  <c r="K41" i="40" s="1"/>
  <c r="G50" i="3"/>
  <c r="F50" i="3"/>
  <c r="H52" i="40"/>
  <c r="I52" i="40"/>
  <c r="K52" i="40" s="1"/>
  <c r="F61" i="46"/>
  <c r="H61" i="46"/>
  <c r="F61" i="3"/>
  <c r="G61" i="3"/>
  <c r="BS61" i="8"/>
  <c r="BC61" i="8"/>
  <c r="BC76" i="8" s="1"/>
  <c r="H62" i="53"/>
  <c r="F63" i="4"/>
  <c r="F62" i="34"/>
  <c r="F62" i="31"/>
  <c r="G62" i="52"/>
  <c r="I63" i="40"/>
  <c r="K63" i="40" s="1"/>
  <c r="H63" i="40"/>
  <c r="BN72" i="8"/>
  <c r="BN76" i="8" s="1"/>
  <c r="BS72" i="8"/>
  <c r="G73" i="52"/>
  <c r="F73" i="31"/>
  <c r="F74" i="4"/>
  <c r="H73" i="53"/>
  <c r="F13" i="46"/>
  <c r="H13" i="46"/>
  <c r="K13" i="46"/>
  <c r="H13" i="40"/>
  <c r="I13" i="40"/>
  <c r="K13" i="40" s="1"/>
  <c r="F15" i="4"/>
  <c r="G14" i="52"/>
  <c r="F14" i="31"/>
  <c r="H14" i="53"/>
  <c r="I13" i="8"/>
  <c r="I76" i="8" s="1"/>
  <c r="BS13" i="8"/>
  <c r="H30" i="40"/>
  <c r="I30" i="40"/>
  <c r="K30" i="40" s="1"/>
  <c r="G39" i="3"/>
  <c r="F39" i="3"/>
  <c r="H20" i="40"/>
  <c r="I20" i="40"/>
  <c r="K20" i="40" s="1"/>
  <c r="H29" i="46"/>
  <c r="F29" i="46"/>
  <c r="H30" i="53"/>
  <c r="F30" i="31"/>
  <c r="F31" i="4"/>
  <c r="G30" i="52"/>
  <c r="Y29" i="8"/>
  <c r="Y76" i="8" s="1"/>
  <c r="BS29" i="8"/>
  <c r="F62" i="3"/>
  <c r="G62" i="3"/>
  <c r="I53" i="40"/>
  <c r="K53" i="40" s="1"/>
  <c r="H53" i="40"/>
  <c r="F64" i="4"/>
  <c r="G63" i="52"/>
  <c r="F63" i="31"/>
  <c r="H63" i="53"/>
  <c r="F63" i="34"/>
  <c r="BS62" i="8"/>
  <c r="BD62" i="8"/>
  <c r="BD76" i="8" s="1"/>
  <c r="E25" i="3"/>
  <c r="D24" i="48"/>
  <c r="H24" i="48" s="1"/>
  <c r="F26" i="52"/>
  <c r="D25" i="46"/>
  <c r="D26" i="53"/>
  <c r="D24" i="30"/>
  <c r="H24" i="30" s="1"/>
  <c r="U25" i="8"/>
  <c r="U76" i="8" s="1"/>
  <c r="BS25" i="8"/>
  <c r="G70" i="3"/>
  <c r="F70" i="3"/>
  <c r="H61" i="40"/>
  <c r="I61" i="40"/>
  <c r="K61" i="40" s="1"/>
  <c r="G71" i="52"/>
  <c r="F72" i="4"/>
  <c r="H71" i="53"/>
  <c r="F71" i="31"/>
  <c r="BS70" i="8"/>
  <c r="BL70" i="8"/>
  <c r="BL76" i="8" s="1"/>
  <c r="K23" i="46"/>
  <c r="F23" i="46"/>
  <c r="H23" i="46"/>
  <c r="F24" i="31"/>
  <c r="H56" i="40"/>
  <c r="I56" i="40"/>
  <c r="K56" i="40" s="1"/>
  <c r="F66" i="31"/>
  <c r="K11" i="1"/>
  <c r="K9" i="1" s="1"/>
  <c r="J11" i="1"/>
  <c r="J9" i="1" s="1"/>
  <c r="M11" i="1"/>
  <c r="H11" i="1"/>
  <c r="H9" i="1" s="1"/>
  <c r="H7" i="1" s="1"/>
  <c r="R11" i="1"/>
  <c r="R9" i="1" s="1"/>
  <c r="R7" i="1" s="1"/>
  <c r="D75" i="1"/>
  <c r="O11" i="1"/>
  <c r="O9" i="1" s="1"/>
  <c r="U11" i="1"/>
  <c r="U9" i="1" s="1"/>
  <c r="G11" i="1"/>
  <c r="G9" i="1" s="1"/>
  <c r="L11" i="1"/>
  <c r="L9" i="1" s="1"/>
  <c r="V11" i="1"/>
  <c r="V9" i="1" s="1"/>
  <c r="P11" i="1"/>
  <c r="P9" i="1" s="1"/>
  <c r="T11" i="1"/>
  <c r="I11" i="1"/>
  <c r="S11" i="1"/>
  <c r="AR51" i="35" l="1"/>
  <c r="F43" i="35"/>
  <c r="E74" i="3"/>
  <c r="F65" i="40"/>
  <c r="D74" i="46"/>
  <c r="D75" i="53"/>
  <c r="H65" i="47"/>
  <c r="I65" i="47" s="1"/>
  <c r="L65" i="47" s="1"/>
  <c r="D73" i="30"/>
  <c r="H73" i="30" s="1"/>
  <c r="D73" i="48"/>
  <c r="H73" i="48" s="1"/>
  <c r="F75" i="52"/>
  <c r="I53" i="50"/>
  <c r="F11" i="1"/>
  <c r="D12" i="1"/>
  <c r="I71" i="53"/>
  <c r="G71" i="53"/>
  <c r="E72" i="4"/>
  <c r="F50" i="50"/>
  <c r="J69" i="30"/>
  <c r="K69" i="30" s="1"/>
  <c r="C28" i="51"/>
  <c r="J69" i="48"/>
  <c r="K69" i="48" s="1"/>
  <c r="N70" i="46"/>
  <c r="E71" i="52"/>
  <c r="H71" i="52"/>
  <c r="G26" i="52"/>
  <c r="F26" i="42"/>
  <c r="H26" i="53"/>
  <c r="F27" i="4"/>
  <c r="F26" i="31"/>
  <c r="H25" i="46"/>
  <c r="K25" i="46"/>
  <c r="F25" i="46"/>
  <c r="G25" i="3"/>
  <c r="F25" i="3"/>
  <c r="G63" i="53"/>
  <c r="I63" i="53"/>
  <c r="E63" i="52"/>
  <c r="H63" i="52"/>
  <c r="F43" i="50"/>
  <c r="J61" i="48"/>
  <c r="K61" i="48" s="1"/>
  <c r="N62" i="46"/>
  <c r="C23" i="51"/>
  <c r="E64" i="4"/>
  <c r="J61" i="30"/>
  <c r="K61" i="30" s="1"/>
  <c r="E30" i="52"/>
  <c r="H30" i="52"/>
  <c r="N29" i="46"/>
  <c r="J28" i="48"/>
  <c r="E31" i="4"/>
  <c r="J28" i="30"/>
  <c r="G30" i="53"/>
  <c r="I30" i="53"/>
  <c r="G14" i="53"/>
  <c r="I14" i="53"/>
  <c r="H14" i="52"/>
  <c r="E14" i="52"/>
  <c r="N13" i="46"/>
  <c r="J12" i="30"/>
  <c r="E15" i="4"/>
  <c r="J12" i="48"/>
  <c r="G73" i="53"/>
  <c r="I73" i="53"/>
  <c r="J71" i="48"/>
  <c r="K71" i="48" s="1"/>
  <c r="J71" i="30"/>
  <c r="K71" i="30" s="1"/>
  <c r="N72" i="46"/>
  <c r="E74" i="4"/>
  <c r="E73" i="52"/>
  <c r="H73" i="52"/>
  <c r="H62" i="52"/>
  <c r="E62" i="52"/>
  <c r="E63" i="4"/>
  <c r="J60" i="48"/>
  <c r="K60" i="48" s="1"/>
  <c r="N61" i="46"/>
  <c r="F42" i="50"/>
  <c r="J60" i="30"/>
  <c r="K60" i="30" s="1"/>
  <c r="G62" i="53"/>
  <c r="I62" i="53"/>
  <c r="J26" i="48"/>
  <c r="N27" i="46"/>
  <c r="E29" i="4"/>
  <c r="J26" i="30"/>
  <c r="H28" i="52"/>
  <c r="E28" i="52"/>
  <c r="I28" i="53"/>
  <c r="G28" i="53"/>
  <c r="E37" i="52"/>
  <c r="H37" i="52"/>
  <c r="G37" i="53"/>
  <c r="I37" i="53"/>
  <c r="E38" i="4"/>
  <c r="N36" i="46"/>
  <c r="J35" i="48"/>
  <c r="J35" i="30"/>
  <c r="G56" i="53"/>
  <c r="I56" i="53"/>
  <c r="F38" i="50"/>
  <c r="J54" i="30"/>
  <c r="K54" i="30" s="1"/>
  <c r="J54" i="48"/>
  <c r="K54" i="48" s="1"/>
  <c r="E57" i="4"/>
  <c r="N55" i="46"/>
  <c r="H56" i="52"/>
  <c r="E56" i="52"/>
  <c r="I50" i="40"/>
  <c r="K50" i="40" s="1"/>
  <c r="H50" i="40"/>
  <c r="G59" i="3"/>
  <c r="F59" i="3"/>
  <c r="G54" i="53"/>
  <c r="I54" i="53"/>
  <c r="F36" i="50"/>
  <c r="J52" i="48"/>
  <c r="C18" i="51"/>
  <c r="J52" i="30"/>
  <c r="K52" i="30" s="1"/>
  <c r="E55" i="4"/>
  <c r="N53" i="46"/>
  <c r="H54" i="52"/>
  <c r="E54" i="52"/>
  <c r="H87" i="4"/>
  <c r="H32" i="45"/>
  <c r="H8" i="45" s="1"/>
  <c r="J86" i="52"/>
  <c r="K86" i="53"/>
  <c r="F39" i="31"/>
  <c r="H86" i="31"/>
  <c r="F86" i="31" s="1"/>
  <c r="N52" i="46"/>
  <c r="J51" i="48"/>
  <c r="E54" i="4"/>
  <c r="J51" i="30"/>
  <c r="I53" i="53"/>
  <c r="G53" i="53"/>
  <c r="E53" i="52"/>
  <c r="H53" i="52"/>
  <c r="E75" i="4"/>
  <c r="F52" i="50"/>
  <c r="J72" i="30"/>
  <c r="K72" i="30" s="1"/>
  <c r="N73" i="46"/>
  <c r="J72" i="48"/>
  <c r="K72" i="48" s="1"/>
  <c r="E74" i="52"/>
  <c r="H74" i="52"/>
  <c r="G74" i="53"/>
  <c r="I74" i="53"/>
  <c r="F34" i="31"/>
  <c r="F35" i="4"/>
  <c r="G34" i="52"/>
  <c r="H34" i="53"/>
  <c r="I48" i="53"/>
  <c r="G48" i="53"/>
  <c r="E48" i="52"/>
  <c r="H48" i="52"/>
  <c r="AR48" i="34"/>
  <c r="E49" i="4"/>
  <c r="N47" i="46"/>
  <c r="C13" i="51"/>
  <c r="J46" i="48"/>
  <c r="J46" i="30"/>
  <c r="F31" i="50"/>
  <c r="AR48" i="31"/>
  <c r="E50" i="52"/>
  <c r="H50" i="52"/>
  <c r="I50" i="53"/>
  <c r="G50" i="53"/>
  <c r="AR50" i="34"/>
  <c r="AR50" i="31"/>
  <c r="J48" i="48"/>
  <c r="J48" i="30"/>
  <c r="E51" i="4"/>
  <c r="F33" i="50"/>
  <c r="N49" i="46"/>
  <c r="C15" i="51"/>
  <c r="H19" i="52"/>
  <c r="E19" i="52"/>
  <c r="I19" i="53"/>
  <c r="G19" i="53"/>
  <c r="E20" i="4"/>
  <c r="N18" i="46"/>
  <c r="J17" i="30"/>
  <c r="J17" i="48"/>
  <c r="I55" i="53"/>
  <c r="G55" i="53"/>
  <c r="J53" i="48"/>
  <c r="K53" i="48" s="1"/>
  <c r="E56" i="4"/>
  <c r="J53" i="30"/>
  <c r="K53" i="30" s="1"/>
  <c r="N54" i="46"/>
  <c r="F37" i="50"/>
  <c r="C19" i="51"/>
  <c r="H55" i="52"/>
  <c r="E55" i="52"/>
  <c r="E59" i="52"/>
  <c r="H59" i="52"/>
  <c r="J57" i="48"/>
  <c r="K57" i="48" s="1"/>
  <c r="E60" i="4"/>
  <c r="N58" i="46"/>
  <c r="J57" i="30"/>
  <c r="K57" i="30" s="1"/>
  <c r="I59" i="53"/>
  <c r="G59" i="53"/>
  <c r="F37" i="4"/>
  <c r="H85" i="4"/>
  <c r="H84" i="31"/>
  <c r="F84" i="31" s="1"/>
  <c r="F36" i="31"/>
  <c r="F36" i="43"/>
  <c r="H32" i="43"/>
  <c r="H8" i="43" s="1"/>
  <c r="H36" i="53"/>
  <c r="K84" i="53"/>
  <c r="G36" i="52"/>
  <c r="J84" i="52"/>
  <c r="AR52" i="34"/>
  <c r="AR52" i="31"/>
  <c r="E53" i="4"/>
  <c r="F35" i="50"/>
  <c r="J50" i="48"/>
  <c r="J50" i="30"/>
  <c r="C17" i="51"/>
  <c r="N51" i="46"/>
  <c r="E52" i="52"/>
  <c r="H52" i="52"/>
  <c r="I52" i="53"/>
  <c r="G52" i="53"/>
  <c r="E57" i="52"/>
  <c r="H57" i="52"/>
  <c r="C20" i="51"/>
  <c r="F39" i="50"/>
  <c r="J55" i="30"/>
  <c r="K55" i="30" s="1"/>
  <c r="E58" i="4"/>
  <c r="J55" i="48"/>
  <c r="K55" i="48" s="1"/>
  <c r="N56" i="46"/>
  <c r="G57" i="53"/>
  <c r="I57" i="53"/>
  <c r="N22" i="46"/>
  <c r="J21" i="30"/>
  <c r="E24" i="4"/>
  <c r="J21" i="48"/>
  <c r="G23" i="53"/>
  <c r="I23" i="53"/>
  <c r="E23" i="52"/>
  <c r="H23" i="52"/>
  <c r="J40" i="30"/>
  <c r="K40" i="30" s="1"/>
  <c r="J40" i="48"/>
  <c r="K40" i="48" s="1"/>
  <c r="E43" i="4"/>
  <c r="F25" i="50"/>
  <c r="C8" i="51"/>
  <c r="N41" i="46"/>
  <c r="G42" i="53"/>
  <c r="I42" i="53"/>
  <c r="H42" i="52"/>
  <c r="E42" i="52"/>
  <c r="H49" i="52"/>
  <c r="E49" i="52"/>
  <c r="C14" i="51"/>
  <c r="N48" i="46"/>
  <c r="J47" i="30"/>
  <c r="E50" i="4"/>
  <c r="F32" i="50"/>
  <c r="J47" i="48"/>
  <c r="I49" i="53"/>
  <c r="G49" i="53"/>
  <c r="AR49" i="31"/>
  <c r="AR49" i="34"/>
  <c r="AR73" i="31"/>
  <c r="H69" i="52"/>
  <c r="E69" i="52"/>
  <c r="N68" i="46"/>
  <c r="F48" i="50"/>
  <c r="J67" i="30"/>
  <c r="K67" i="30" s="1"/>
  <c r="J67" i="48"/>
  <c r="K67" i="48" s="1"/>
  <c r="E70" i="4"/>
  <c r="I69" i="53"/>
  <c r="G69" i="53"/>
  <c r="E58" i="52"/>
  <c r="H58" i="52"/>
  <c r="E59" i="4"/>
  <c r="J56" i="48"/>
  <c r="K56" i="48" s="1"/>
  <c r="J56" i="30"/>
  <c r="K56" i="30" s="1"/>
  <c r="N57" i="46"/>
  <c r="G58" i="53"/>
  <c r="I58" i="53"/>
  <c r="AR47" i="35"/>
  <c r="S21" i="53"/>
  <c r="S83" i="53" s="1"/>
  <c r="P21" i="42"/>
  <c r="R21" i="52"/>
  <c r="R83" i="52" s="1"/>
  <c r="P22" i="4"/>
  <c r="P84" i="4" s="1"/>
  <c r="O26" i="4"/>
  <c r="Q25" i="52"/>
  <c r="R25" i="53"/>
  <c r="O25" i="42"/>
  <c r="X17" i="53"/>
  <c r="U18" i="4"/>
  <c r="W17" i="52"/>
  <c r="U17" i="42"/>
  <c r="K22" i="4"/>
  <c r="K84" i="4" s="1"/>
  <c r="K21" i="42"/>
  <c r="M21" i="52"/>
  <c r="M83" i="52" s="1"/>
  <c r="N21" i="53"/>
  <c r="N83" i="53" s="1"/>
  <c r="Z21" i="52"/>
  <c r="Z83" i="52" s="1"/>
  <c r="X22" i="4"/>
  <c r="X84" i="4" s="1"/>
  <c r="X21" i="42"/>
  <c r="AA21" i="53"/>
  <c r="AA83" i="53" s="1"/>
  <c r="M17" i="42"/>
  <c r="P17" i="53"/>
  <c r="M18" i="4"/>
  <c r="O17" i="52"/>
  <c r="M43" i="34"/>
  <c r="D44" i="46"/>
  <c r="F45" i="52"/>
  <c r="I28" i="50"/>
  <c r="H35" i="47"/>
  <c r="I35" i="47" s="1"/>
  <c r="L35" i="47" s="1"/>
  <c r="F35" i="40"/>
  <c r="D45" i="53"/>
  <c r="D43" i="30"/>
  <c r="H43" i="30" s="1"/>
  <c r="E44" i="3"/>
  <c r="D43" i="48"/>
  <c r="H43" i="48" s="1"/>
  <c r="AL44" i="8"/>
  <c r="P43" i="34"/>
  <c r="W43" i="53"/>
  <c r="T43" i="34"/>
  <c r="V43" i="52"/>
  <c r="T44" i="4"/>
  <c r="P11" i="41"/>
  <c r="I18" i="4"/>
  <c r="K17" i="52"/>
  <c r="I17" i="42"/>
  <c r="L17" i="53"/>
  <c r="H58" i="40"/>
  <c r="I58" i="40"/>
  <c r="K58" i="40" s="1"/>
  <c r="H43" i="40"/>
  <c r="I43" i="40"/>
  <c r="K43" i="40" s="1"/>
  <c r="BH31" i="8"/>
  <c r="BH75" i="8" s="1"/>
  <c r="BR66" i="8" s="1"/>
  <c r="F68" i="31"/>
  <c r="F69" i="4"/>
  <c r="G68" i="52"/>
  <c r="H68" i="53"/>
  <c r="F68" i="34"/>
  <c r="K43" i="34"/>
  <c r="L21" i="42"/>
  <c r="N21" i="52"/>
  <c r="N83" i="52" s="1"/>
  <c r="O21" i="53"/>
  <c r="O83" i="53" s="1"/>
  <c r="L22" i="4"/>
  <c r="L84" i="4" s="1"/>
  <c r="R22" i="4"/>
  <c r="R84" i="4" s="1"/>
  <c r="R21" i="42"/>
  <c r="U21" i="53"/>
  <c r="U83" i="53" s="1"/>
  <c r="T21" i="52"/>
  <c r="T83" i="52" s="1"/>
  <c r="S18" i="4"/>
  <c r="S17" i="42"/>
  <c r="U17" i="52"/>
  <c r="V17" i="53"/>
  <c r="P18" i="4"/>
  <c r="S17" i="53"/>
  <c r="P17" i="42"/>
  <c r="R17" i="52"/>
  <c r="W22" i="4"/>
  <c r="W84" i="4" s="1"/>
  <c r="Z21" i="53"/>
  <c r="Z83" i="53" s="1"/>
  <c r="Y21" i="52"/>
  <c r="Y83" i="52" s="1"/>
  <c r="W21" i="42"/>
  <c r="V17" i="42"/>
  <c r="Y17" i="53"/>
  <c r="V18" i="4"/>
  <c r="X17" i="52"/>
  <c r="M26" i="4"/>
  <c r="O25" i="52"/>
  <c r="P25" i="53"/>
  <c r="M25" i="42"/>
  <c r="Y21" i="53"/>
  <c r="Y83" i="53" s="1"/>
  <c r="V22" i="4"/>
  <c r="V84" i="4" s="1"/>
  <c r="V21" i="42"/>
  <c r="X21" i="52"/>
  <c r="X83" i="52" s="1"/>
  <c r="L43" i="34"/>
  <c r="O43" i="53"/>
  <c r="N43" i="52"/>
  <c r="L44" i="4"/>
  <c r="D18" i="53"/>
  <c r="D16" i="30"/>
  <c r="H16" i="30" s="1"/>
  <c r="D16" i="48"/>
  <c r="H16" i="48" s="1"/>
  <c r="E17" i="3"/>
  <c r="D17" i="46"/>
  <c r="D17" i="1"/>
  <c r="M17" i="8"/>
  <c r="M76" i="8" s="1"/>
  <c r="BS17" i="8"/>
  <c r="D16" i="8"/>
  <c r="J22" i="4"/>
  <c r="J84" i="4" s="1"/>
  <c r="L21" i="52"/>
  <c r="L83" i="52" s="1"/>
  <c r="M21" i="53"/>
  <c r="M83" i="53" s="1"/>
  <c r="J21" i="42"/>
  <c r="D21" i="1"/>
  <c r="E22" i="1" s="1"/>
  <c r="D21" i="46"/>
  <c r="E21" i="3"/>
  <c r="F21" i="3" s="1"/>
  <c r="D20" i="48"/>
  <c r="H20" i="48" s="1"/>
  <c r="D22" i="53"/>
  <c r="D20" i="30"/>
  <c r="H20" i="30" s="1"/>
  <c r="Q21" i="8"/>
  <c r="Q76" i="8" s="1"/>
  <c r="D20" i="8"/>
  <c r="BS21" i="8"/>
  <c r="Y43" i="53"/>
  <c r="V43" i="34"/>
  <c r="V44" i="4"/>
  <c r="X43" i="52"/>
  <c r="N43" i="34"/>
  <c r="T17" i="42"/>
  <c r="W17" i="53"/>
  <c r="V17" i="52"/>
  <c r="T18" i="4"/>
  <c r="Q21" i="42"/>
  <c r="Q22" i="4"/>
  <c r="Q84" i="4" s="1"/>
  <c r="S21" i="52"/>
  <c r="S83" i="52" s="1"/>
  <c r="T21" i="53"/>
  <c r="T83" i="53" s="1"/>
  <c r="N21" i="42"/>
  <c r="N22" i="4"/>
  <c r="N84" i="4" s="1"/>
  <c r="P21" i="52"/>
  <c r="P83" i="52" s="1"/>
  <c r="Q21" i="53"/>
  <c r="Q83" i="53" s="1"/>
  <c r="W43" i="34"/>
  <c r="P25" i="52"/>
  <c r="N25" i="42"/>
  <c r="Q25" i="53"/>
  <c r="N26" i="4"/>
  <c r="N17" i="53"/>
  <c r="K17" i="42"/>
  <c r="K18" i="4"/>
  <c r="M17" i="52"/>
  <c r="O21" i="42"/>
  <c r="R21" i="53"/>
  <c r="R83" i="53" s="1"/>
  <c r="Q21" i="52"/>
  <c r="Q83" i="52" s="1"/>
  <c r="O22" i="4"/>
  <c r="O84" i="4" s="1"/>
  <c r="P17" i="52"/>
  <c r="N17" i="42"/>
  <c r="N18" i="4"/>
  <c r="Q17" i="53"/>
  <c r="T22" i="4"/>
  <c r="T84" i="4" s="1"/>
  <c r="W21" i="53"/>
  <c r="W83" i="53" s="1"/>
  <c r="V21" i="52"/>
  <c r="V83" i="52" s="1"/>
  <c r="T21" i="42"/>
  <c r="Z17" i="53"/>
  <c r="W18" i="4"/>
  <c r="Y17" i="52"/>
  <c r="W17" i="42"/>
  <c r="X17" i="42"/>
  <c r="AA17" i="53"/>
  <c r="Z17" i="52"/>
  <c r="X18" i="4"/>
  <c r="R17" i="42"/>
  <c r="U17" i="53"/>
  <c r="T17" i="52"/>
  <c r="R18" i="4"/>
  <c r="V21" i="53"/>
  <c r="V83" i="53" s="1"/>
  <c r="S21" i="42"/>
  <c r="U21" i="52"/>
  <c r="U83" i="52" s="1"/>
  <c r="S22" i="4"/>
  <c r="S84" i="4" s="1"/>
  <c r="Q17" i="52"/>
  <c r="R17" i="53"/>
  <c r="O17" i="42"/>
  <c r="O18" i="4"/>
  <c r="U21" i="42"/>
  <c r="U22" i="4"/>
  <c r="U84" i="4" s="1"/>
  <c r="W21" i="52"/>
  <c r="W83" i="52" s="1"/>
  <c r="X21" i="53"/>
  <c r="X83" i="53" s="1"/>
  <c r="O17" i="53"/>
  <c r="N17" i="52"/>
  <c r="L18" i="4"/>
  <c r="L17" i="42"/>
  <c r="Q17" i="42"/>
  <c r="T17" i="53"/>
  <c r="S17" i="52"/>
  <c r="Q18" i="4"/>
  <c r="D67" i="1"/>
  <c r="O82" i="4" l="1"/>
  <c r="O9" i="42"/>
  <c r="O8" i="42" s="1"/>
  <c r="Q81" i="53"/>
  <c r="R81" i="53"/>
  <c r="N82" i="4"/>
  <c r="N9" i="42"/>
  <c r="N8" i="42" s="1"/>
  <c r="M82" i="4"/>
  <c r="S43" i="53"/>
  <c r="O43" i="52"/>
  <c r="P43" i="52"/>
  <c r="N44" i="4"/>
  <c r="N43" i="53"/>
  <c r="R43" i="52"/>
  <c r="P81" i="53"/>
  <c r="W44" i="4"/>
  <c r="Y43" i="52"/>
  <c r="Q43" i="53"/>
  <c r="E19" i="1"/>
  <c r="E20" i="1"/>
  <c r="M43" i="52"/>
  <c r="P44" i="4"/>
  <c r="P43" i="53"/>
  <c r="M9" i="42"/>
  <c r="M8" i="42" s="1"/>
  <c r="E24" i="1"/>
  <c r="E23" i="1"/>
  <c r="Q81" i="52"/>
  <c r="P81" i="52"/>
  <c r="Z43" i="53"/>
  <c r="E18" i="1"/>
  <c r="K44" i="4"/>
  <c r="M44" i="4"/>
  <c r="O81" i="52"/>
  <c r="I47" i="50"/>
  <c r="H57" i="47"/>
  <c r="I57" i="47" s="1"/>
  <c r="L57" i="47" s="1"/>
  <c r="E66" i="3"/>
  <c r="D65" i="48"/>
  <c r="H65" i="48" s="1"/>
  <c r="D65" i="30"/>
  <c r="H65" i="30" s="1"/>
  <c r="F57" i="40"/>
  <c r="F67" i="52"/>
  <c r="D66" i="46"/>
  <c r="F66" i="46" s="1"/>
  <c r="D67" i="53"/>
  <c r="J21" i="52"/>
  <c r="G22" i="52"/>
  <c r="K21" i="53"/>
  <c r="H22" i="53"/>
  <c r="F22" i="31"/>
  <c r="H21" i="31"/>
  <c r="F21" i="31" s="1"/>
  <c r="H22" i="4"/>
  <c r="F23" i="4"/>
  <c r="H21" i="42"/>
  <c r="F22" i="42"/>
  <c r="H21" i="46"/>
  <c r="F21" i="46"/>
  <c r="K21" i="46"/>
  <c r="D21" i="53"/>
  <c r="D19" i="30"/>
  <c r="H19" i="30" s="1"/>
  <c r="D20" i="46"/>
  <c r="E20" i="3"/>
  <c r="I12" i="50"/>
  <c r="F17" i="40"/>
  <c r="D19" i="48"/>
  <c r="H19" i="48" s="1"/>
  <c r="F21" i="52"/>
  <c r="H17" i="47"/>
  <c r="I17" i="47" s="1"/>
  <c r="L17" i="47" s="1"/>
  <c r="J17" i="52"/>
  <c r="G18" i="52"/>
  <c r="H18" i="53"/>
  <c r="K17" i="53"/>
  <c r="H17" i="31"/>
  <c r="F18" i="31"/>
  <c r="F18" i="42"/>
  <c r="H17" i="42"/>
  <c r="H18" i="4"/>
  <c r="F19" i="4"/>
  <c r="F17" i="52"/>
  <c r="I11" i="50"/>
  <c r="D16" i="46"/>
  <c r="E16" i="3"/>
  <c r="F16" i="40"/>
  <c r="H16" i="47"/>
  <c r="I16" i="47" s="1"/>
  <c r="L16" i="47" s="1"/>
  <c r="D15" i="48"/>
  <c r="H15" i="48" s="1"/>
  <c r="D15" i="30"/>
  <c r="D17" i="53"/>
  <c r="F17" i="46"/>
  <c r="K17" i="46"/>
  <c r="H17" i="46"/>
  <c r="I68" i="53"/>
  <c r="G68" i="53"/>
  <c r="E68" i="52"/>
  <c r="H68" i="52"/>
  <c r="J66" i="48"/>
  <c r="K66" i="48" s="1"/>
  <c r="E69" i="4"/>
  <c r="N67" i="46"/>
  <c r="J66" i="30"/>
  <c r="K66" i="30" s="1"/>
  <c r="F45" i="31"/>
  <c r="G44" i="3"/>
  <c r="F44" i="3"/>
  <c r="H35" i="40"/>
  <c r="I35" i="40"/>
  <c r="K35" i="40" s="1"/>
  <c r="F44" i="46"/>
  <c r="H44" i="46"/>
  <c r="K44" i="46"/>
  <c r="P57" i="46"/>
  <c r="O57" i="46"/>
  <c r="H48" i="50"/>
  <c r="K48" i="50"/>
  <c r="P68" i="46"/>
  <c r="O68" i="46"/>
  <c r="K47" i="48"/>
  <c r="L47" i="48"/>
  <c r="H32" i="50"/>
  <c r="K32" i="50"/>
  <c r="M32" i="50" s="1"/>
  <c r="K47" i="30"/>
  <c r="L47" i="30"/>
  <c r="P48" i="46"/>
  <c r="O48" i="46"/>
  <c r="Q48" i="46"/>
  <c r="P41" i="46"/>
  <c r="O41" i="46"/>
  <c r="K25" i="50"/>
  <c r="M25" i="50" s="1"/>
  <c r="H25" i="50"/>
  <c r="L21" i="48"/>
  <c r="K21" i="48"/>
  <c r="L21" i="30"/>
  <c r="K21" i="30"/>
  <c r="Q22" i="46"/>
  <c r="P22" i="46"/>
  <c r="O22" i="46"/>
  <c r="O56" i="46"/>
  <c r="P56" i="46"/>
  <c r="K39" i="50"/>
  <c r="M39" i="50" s="1"/>
  <c r="H39" i="50"/>
  <c r="Q51" i="46"/>
  <c r="O51" i="46"/>
  <c r="P51" i="46"/>
  <c r="L50" i="30"/>
  <c r="K50" i="30"/>
  <c r="K50" i="48"/>
  <c r="L50" i="48"/>
  <c r="K35" i="50"/>
  <c r="M35" i="50" s="1"/>
  <c r="H35" i="50"/>
  <c r="H36" i="52"/>
  <c r="E36" i="52"/>
  <c r="G36" i="53"/>
  <c r="I36" i="53"/>
  <c r="F20" i="50"/>
  <c r="E37" i="4"/>
  <c r="N35" i="46"/>
  <c r="J34" i="30"/>
  <c r="J34" i="48"/>
  <c r="P58" i="46"/>
  <c r="O58" i="46"/>
  <c r="K37" i="50"/>
  <c r="M37" i="50" s="1"/>
  <c r="H37" i="50"/>
  <c r="O54" i="46"/>
  <c r="P54" i="46"/>
  <c r="K17" i="48"/>
  <c r="L17" i="48"/>
  <c r="K17" i="30"/>
  <c r="L17" i="30"/>
  <c r="O18" i="46"/>
  <c r="Q18" i="46"/>
  <c r="P18" i="46"/>
  <c r="Q49" i="46"/>
  <c r="P49" i="46"/>
  <c r="O49" i="46"/>
  <c r="H33" i="50"/>
  <c r="K33" i="50"/>
  <c r="M33" i="50" s="1"/>
  <c r="L48" i="30"/>
  <c r="K48" i="30"/>
  <c r="L48" i="48"/>
  <c r="K48" i="48"/>
  <c r="H31" i="50"/>
  <c r="K31" i="50"/>
  <c r="M31" i="50" s="1"/>
  <c r="L46" i="30"/>
  <c r="K46" i="30"/>
  <c r="L46" i="48"/>
  <c r="K46" i="48"/>
  <c r="O47" i="46"/>
  <c r="Q47" i="46"/>
  <c r="P47" i="46"/>
  <c r="I34" i="53"/>
  <c r="G34" i="53"/>
  <c r="H34" i="52"/>
  <c r="E34" i="52"/>
  <c r="J32" i="48"/>
  <c r="E35" i="4"/>
  <c r="J32" i="30"/>
  <c r="F18" i="50"/>
  <c r="C2" i="51"/>
  <c r="N33" i="46"/>
  <c r="P73" i="46"/>
  <c r="O73" i="46"/>
  <c r="K52" i="50"/>
  <c r="M52" i="50" s="1"/>
  <c r="H52" i="50"/>
  <c r="L51" i="30"/>
  <c r="K51" i="30"/>
  <c r="K51" i="48"/>
  <c r="L51" i="48"/>
  <c r="Q52" i="46"/>
  <c r="P52" i="46"/>
  <c r="O52" i="46"/>
  <c r="P53" i="46"/>
  <c r="Q53" i="46"/>
  <c r="O53" i="46"/>
  <c r="L52" i="48"/>
  <c r="K52" i="48"/>
  <c r="H36" i="50"/>
  <c r="K36" i="50"/>
  <c r="M36" i="50" s="1"/>
  <c r="O55" i="46"/>
  <c r="P55" i="46"/>
  <c r="H38" i="50"/>
  <c r="K38" i="50"/>
  <c r="M38" i="50" s="1"/>
  <c r="L35" i="30"/>
  <c r="K35" i="30"/>
  <c r="K35" i="48"/>
  <c r="L35" i="48"/>
  <c r="P36" i="46"/>
  <c r="O36" i="46"/>
  <c r="Q36" i="46"/>
  <c r="K26" i="30"/>
  <c r="L26" i="30"/>
  <c r="O27" i="46"/>
  <c r="Q27" i="46"/>
  <c r="P27" i="46"/>
  <c r="K26" i="48"/>
  <c r="L26" i="48"/>
  <c r="H42" i="50"/>
  <c r="K42" i="50"/>
  <c r="M42" i="50" s="1"/>
  <c r="O61" i="46"/>
  <c r="P61" i="46"/>
  <c r="O72" i="46"/>
  <c r="P72" i="46"/>
  <c r="L12" i="48"/>
  <c r="K12" i="48"/>
  <c r="L12" i="30"/>
  <c r="K12" i="30"/>
  <c r="P13" i="46"/>
  <c r="Q13" i="46"/>
  <c r="O13" i="46"/>
  <c r="K28" i="30"/>
  <c r="L28" i="30"/>
  <c r="K28" i="48"/>
  <c r="L28" i="48"/>
  <c r="P29" i="46"/>
  <c r="O29" i="46"/>
  <c r="O62" i="46"/>
  <c r="P62" i="46"/>
  <c r="H43" i="50"/>
  <c r="K43" i="50"/>
  <c r="M43" i="50" s="1"/>
  <c r="J24" i="30"/>
  <c r="N25" i="46"/>
  <c r="E27" i="4"/>
  <c r="J24" i="48"/>
  <c r="I26" i="53"/>
  <c r="G26" i="53"/>
  <c r="E26" i="52"/>
  <c r="H26" i="52"/>
  <c r="O70" i="46"/>
  <c r="P70" i="46"/>
  <c r="K50" i="50"/>
  <c r="M50" i="50" s="1"/>
  <c r="H50" i="50"/>
  <c r="M11" i="41"/>
  <c r="L11" i="41"/>
  <c r="O11" i="41"/>
  <c r="J11" i="41"/>
  <c r="D10" i="30"/>
  <c r="H10" i="30" s="1"/>
  <c r="D12" i="53"/>
  <c r="I8" i="50"/>
  <c r="F11" i="40"/>
  <c r="D11" i="46"/>
  <c r="E11" i="3"/>
  <c r="H11" i="47"/>
  <c r="I11" i="47" s="1"/>
  <c r="L11" i="47" s="1"/>
  <c r="F12" i="52"/>
  <c r="D10" i="48"/>
  <c r="H10" i="48" s="1"/>
  <c r="F74" i="46"/>
  <c r="H74" i="46"/>
  <c r="K74" i="46"/>
  <c r="H65" i="40"/>
  <c r="I65" i="40"/>
  <c r="K65" i="40" s="1"/>
  <c r="N4" i="40"/>
  <c r="G74" i="3"/>
  <c r="F74" i="3"/>
  <c r="F75" i="31"/>
  <c r="W11" i="41"/>
  <c r="W9" i="41" s="1"/>
  <c r="W8" i="41" s="1"/>
  <c r="I11" i="41"/>
  <c r="P80" i="52"/>
  <c r="N81" i="4"/>
  <c r="Q80" i="53"/>
  <c r="N11" i="41"/>
  <c r="N9" i="41" s="1"/>
  <c r="N8" i="41" s="1"/>
  <c r="X11" i="41"/>
  <c r="X9" i="41" s="1"/>
  <c r="X8" i="41" s="1"/>
  <c r="Z80" i="52"/>
  <c r="AA80" i="53"/>
  <c r="X81" i="4"/>
  <c r="R11" i="41"/>
  <c r="K11" i="41"/>
  <c r="W80" i="52"/>
  <c r="X80" i="53"/>
  <c r="U11" i="41"/>
  <c r="U9" i="41" s="1"/>
  <c r="U8" i="41" s="1"/>
  <c r="U81" i="4"/>
  <c r="W81" i="4" l="1"/>
  <c r="W12" i="4"/>
  <c r="Z11" i="53"/>
  <c r="Z80" i="53"/>
  <c r="Y11" i="52"/>
  <c r="Y80" i="52"/>
  <c r="F12" i="31"/>
  <c r="H11" i="41"/>
  <c r="G11" i="3"/>
  <c r="F11" i="3"/>
  <c r="H11" i="46"/>
  <c r="K11" i="46"/>
  <c r="F11" i="46"/>
  <c r="H11" i="40"/>
  <c r="I11" i="40"/>
  <c r="K11" i="40" s="1"/>
  <c r="K24" i="48"/>
  <c r="L24" i="48"/>
  <c r="P25" i="46"/>
  <c r="O25" i="46"/>
  <c r="Q25" i="46"/>
  <c r="K24" i="30"/>
  <c r="L24" i="30"/>
  <c r="Q33" i="46"/>
  <c r="P33" i="46"/>
  <c r="O33" i="46"/>
  <c r="H18" i="50"/>
  <c r="K18" i="50"/>
  <c r="M18" i="50" s="1"/>
  <c r="L32" i="30"/>
  <c r="K32" i="30"/>
  <c r="K32" i="48"/>
  <c r="L32" i="48"/>
  <c r="L34" i="48"/>
  <c r="K34" i="48"/>
  <c r="K34" i="30"/>
  <c r="L34" i="30"/>
  <c r="P35" i="46"/>
  <c r="O35" i="46"/>
  <c r="Q35" i="46"/>
  <c r="H20" i="50"/>
  <c r="M20" i="50"/>
  <c r="K20" i="50"/>
  <c r="AR45" i="31"/>
  <c r="P67" i="46"/>
  <c r="O67" i="46"/>
  <c r="H15" i="30"/>
  <c r="O15" i="30"/>
  <c r="I16" i="40"/>
  <c r="K16" i="40" s="1"/>
  <c r="H16" i="40"/>
  <c r="F16" i="3"/>
  <c r="G16" i="3"/>
  <c r="H16" i="46"/>
  <c r="K16" i="46"/>
  <c r="F16" i="46"/>
  <c r="N17" i="46"/>
  <c r="E19" i="4"/>
  <c r="J16" i="30"/>
  <c r="J16" i="48"/>
  <c r="F17" i="31"/>
  <c r="G18" i="53"/>
  <c r="I18" i="53"/>
  <c r="E18" i="52"/>
  <c r="H18" i="52"/>
  <c r="I17" i="40"/>
  <c r="K17" i="40" s="1"/>
  <c r="H17" i="40"/>
  <c r="F20" i="3"/>
  <c r="G20" i="3"/>
  <c r="H20" i="46"/>
  <c r="F20" i="46"/>
  <c r="K20" i="46"/>
  <c r="E23" i="4"/>
  <c r="J20" i="48"/>
  <c r="N21" i="46"/>
  <c r="J20" i="30"/>
  <c r="H84" i="4"/>
  <c r="G22" i="53"/>
  <c r="I22" i="53"/>
  <c r="K83" i="53"/>
  <c r="H22" i="52"/>
  <c r="E22" i="52"/>
  <c r="J83" i="52"/>
  <c r="I57" i="40"/>
  <c r="K57" i="40" s="1"/>
  <c r="H57" i="40"/>
  <c r="F66" i="3"/>
  <c r="BH66" i="8"/>
  <c r="BH76" i="8" s="1"/>
  <c r="BS66" i="8"/>
  <c r="F67" i="34"/>
  <c r="H67" i="53"/>
  <c r="F68" i="4"/>
  <c r="F67" i="31"/>
  <c r="G67" i="52"/>
  <c r="H67" i="52" l="1"/>
  <c r="E67" i="52"/>
  <c r="C27" i="51"/>
  <c r="N66" i="46"/>
  <c r="F47" i="50"/>
  <c r="J65" i="30"/>
  <c r="K65" i="30" s="1"/>
  <c r="E68" i="4"/>
  <c r="J65" i="48"/>
  <c r="K65" i="48" s="1"/>
  <c r="G67" i="53"/>
  <c r="I67" i="53"/>
  <c r="L20" i="30"/>
  <c r="K20" i="30"/>
  <c r="O21" i="46"/>
  <c r="Q21" i="46"/>
  <c r="P21" i="46"/>
  <c r="L20" i="48"/>
  <c r="K20" i="48"/>
  <c r="K16" i="48"/>
  <c r="L16" i="48"/>
  <c r="L16" i="30"/>
  <c r="K16" i="30"/>
  <c r="O17" i="46"/>
  <c r="P17" i="46"/>
  <c r="Q17" i="46"/>
  <c r="V32" i="1"/>
  <c r="V7" i="1" s="1"/>
  <c r="U32" i="1"/>
  <c r="U7" i="1" s="1"/>
  <c r="K47" i="50" l="1"/>
  <c r="M47" i="50" s="1"/>
  <c r="H47" i="50"/>
  <c r="P66" i="46"/>
  <c r="O66" i="46"/>
  <c r="N32" i="1"/>
  <c r="P32" i="1"/>
  <c r="O32" i="1"/>
  <c r="K32" i="1"/>
  <c r="J32" i="1"/>
  <c r="L32" i="1"/>
  <c r="L79" i="1" l="1"/>
  <c r="L7" i="1"/>
  <c r="K79" i="1"/>
  <c r="K7" i="1"/>
  <c r="O79" i="1"/>
  <c r="O7" i="1"/>
  <c r="P79" i="1"/>
  <c r="P7" i="1"/>
  <c r="J79" i="1"/>
  <c r="J7" i="1"/>
  <c r="G32" i="1"/>
  <c r="D41" i="1"/>
  <c r="N79" i="1"/>
  <c r="N7" i="1"/>
  <c r="E40" i="3" l="1"/>
  <c r="F40" i="3" s="1"/>
  <c r="D39" i="30"/>
  <c r="H39" i="30" s="1"/>
  <c r="D40" i="46"/>
  <c r="F41" i="52"/>
  <c r="D41" i="53"/>
  <c r="I24" i="50"/>
  <c r="D39" i="48"/>
  <c r="H39" i="48" s="1"/>
  <c r="G79" i="1"/>
  <c r="G7" i="1"/>
  <c r="AI40" i="8"/>
  <c r="F40" i="46" l="1"/>
  <c r="H40" i="46"/>
  <c r="AF10" i="8" l="1"/>
  <c r="AF24" i="8"/>
  <c r="D29" i="7"/>
  <c r="S9" i="7"/>
  <c r="S8" i="7" s="1"/>
  <c r="R21" i="5"/>
  <c r="AF8" i="8" l="1"/>
  <c r="AA63" i="8"/>
  <c r="BQ63" i="8" s="1"/>
  <c r="AF31" i="8"/>
  <c r="AF75" i="8" s="1"/>
  <c r="F67" i="4"/>
  <c r="F66" i="34"/>
  <c r="H66" i="53"/>
  <c r="G66" i="52"/>
  <c r="AA65" i="8"/>
  <c r="BQ65" i="8" s="1"/>
  <c r="AC31" i="8"/>
  <c r="BR37" i="8" l="1"/>
  <c r="BS37" i="8" s="1"/>
  <c r="AF76" i="8"/>
  <c r="BR65" i="8"/>
  <c r="BS65" i="8" s="1"/>
  <c r="BG65" i="8"/>
  <c r="BG76" i="8" s="1"/>
  <c r="E66" i="52"/>
  <c r="H66" i="52"/>
  <c r="G66" i="53"/>
  <c r="I66" i="53"/>
  <c r="N65" i="46"/>
  <c r="F46" i="50"/>
  <c r="J64" i="48"/>
  <c r="K64" i="48" s="1"/>
  <c r="J64" i="30"/>
  <c r="K64" i="30" s="1"/>
  <c r="C26" i="51"/>
  <c r="E67" i="4"/>
  <c r="F75" i="35" l="1"/>
  <c r="H46" i="50"/>
  <c r="K46" i="50"/>
  <c r="M46" i="50" s="1"/>
  <c r="O65" i="46"/>
  <c r="P65" i="46"/>
  <c r="W84" i="53" l="1"/>
  <c r="H84" i="53" s="1"/>
  <c r="H38" i="53"/>
  <c r="T85" i="4"/>
  <c r="F85" i="4" s="1"/>
  <c r="F39" i="4"/>
  <c r="T11" i="41"/>
  <c r="T32" i="43" l="1"/>
  <c r="T8" i="43" s="1"/>
  <c r="F38" i="43"/>
  <c r="I38" i="53"/>
  <c r="G38" i="53"/>
  <c r="V84" i="52"/>
  <c r="G84" i="52" s="1"/>
  <c r="G38" i="52"/>
  <c r="J36" i="30"/>
  <c r="N37" i="46"/>
  <c r="C4" i="51"/>
  <c r="E39" i="4"/>
  <c r="F21" i="50"/>
  <c r="J36" i="48"/>
  <c r="G84" i="53"/>
  <c r="E85" i="4"/>
  <c r="BF10" i="8"/>
  <c r="BF24" i="8"/>
  <c r="AM24" i="8"/>
  <c r="AK11" i="8"/>
  <c r="K36" i="48" l="1"/>
  <c r="L36" i="48"/>
  <c r="H38" i="52"/>
  <c r="E38" i="52"/>
  <c r="M80" i="53"/>
  <c r="H21" i="50"/>
  <c r="K21" i="50"/>
  <c r="M21" i="50" s="1"/>
  <c r="P37" i="46"/>
  <c r="O37" i="46"/>
  <c r="Q37" i="46"/>
  <c r="F32" i="43"/>
  <c r="BF8" i="8"/>
  <c r="BF75" i="8" s="1"/>
  <c r="BR64" i="8" s="1"/>
  <c r="L36" i="30"/>
  <c r="K36" i="30"/>
  <c r="E84" i="52"/>
  <c r="T25" i="52"/>
  <c r="T81" i="52" s="1"/>
  <c r="J8" i="5"/>
  <c r="R26" i="4"/>
  <c r="R82" i="4" s="1"/>
  <c r="X31" i="8"/>
  <c r="E31" i="8" s="1"/>
  <c r="BQ31" i="8" s="1"/>
  <c r="E69" i="8"/>
  <c r="P21" i="5"/>
  <c r="L21" i="5"/>
  <c r="H21" i="5"/>
  <c r="F21" i="5"/>
  <c r="T81" i="4"/>
  <c r="T9" i="41"/>
  <c r="T8" i="41" s="1"/>
  <c r="V80" i="52"/>
  <c r="W80" i="53"/>
  <c r="N80" i="52"/>
  <c r="O80" i="53"/>
  <c r="L81" i="4"/>
  <c r="L9" i="41"/>
  <c r="L8" i="41" s="1"/>
  <c r="J9" i="41"/>
  <c r="J8" i="41" s="1"/>
  <c r="L80" i="52"/>
  <c r="J81" i="4"/>
  <c r="U25" i="53" l="1"/>
  <c r="U81" i="53" s="1"/>
  <c r="R25" i="42"/>
  <c r="R9" i="42" s="1"/>
  <c r="R8" i="42" s="1"/>
  <c r="F8" i="43"/>
  <c r="G32" i="43" s="1"/>
  <c r="F16" i="31"/>
  <c r="E21" i="5"/>
  <c r="O8" i="5"/>
  <c r="F29" i="31" l="1"/>
  <c r="K80" i="53"/>
  <c r="I12" i="4"/>
  <c r="L11" i="53"/>
  <c r="K11" i="52"/>
  <c r="K12" i="4"/>
  <c r="N11" i="53"/>
  <c r="M11" i="52"/>
  <c r="J80" i="52"/>
  <c r="H81" i="4"/>
  <c r="H9" i="41"/>
  <c r="H8" i="41" s="1"/>
  <c r="G37" i="43"/>
  <c r="G36" i="43"/>
  <c r="G9" i="43"/>
  <c r="G38" i="43"/>
  <c r="O89" i="53"/>
  <c r="L90" i="4"/>
  <c r="N89" i="52"/>
  <c r="M9" i="1" l="1"/>
  <c r="S11" i="41"/>
  <c r="T25" i="1"/>
  <c r="T9" i="1" s="1"/>
  <c r="D65" i="1"/>
  <c r="S25" i="1"/>
  <c r="S9" i="1" s="1"/>
  <c r="U43" i="34"/>
  <c r="R43" i="34"/>
  <c r="R32" i="34" s="1"/>
  <c r="R8" i="34" s="1"/>
  <c r="M32" i="34"/>
  <c r="M8" i="34" s="1"/>
  <c r="I9" i="1" l="1"/>
  <c r="U43" i="53"/>
  <c r="U32" i="53" s="1"/>
  <c r="U89" i="53"/>
  <c r="D16" i="1"/>
  <c r="U44" i="4"/>
  <c r="D15" i="1"/>
  <c r="Q11" i="41"/>
  <c r="Q12" i="4"/>
  <c r="P89" i="53"/>
  <c r="P32" i="53"/>
  <c r="R44" i="4"/>
  <c r="R33" i="4" s="1"/>
  <c r="R90" i="4"/>
  <c r="O89" i="52"/>
  <c r="O32" i="52"/>
  <c r="T43" i="52"/>
  <c r="T32" i="52" s="1"/>
  <c r="T89" i="52"/>
  <c r="W43" i="52"/>
  <c r="D64" i="46"/>
  <c r="F55" i="40"/>
  <c r="D65" i="53"/>
  <c r="D63" i="30"/>
  <c r="F65" i="52"/>
  <c r="D63" i="48"/>
  <c r="E64" i="3"/>
  <c r="I45" i="50"/>
  <c r="H55" i="47"/>
  <c r="I55" i="47" s="1"/>
  <c r="L55" i="47" s="1"/>
  <c r="T11" i="53"/>
  <c r="M90" i="4"/>
  <c r="M33" i="4"/>
  <c r="X43" i="53"/>
  <c r="S11" i="52"/>
  <c r="M32" i="1"/>
  <c r="M79" i="1" s="1"/>
  <c r="S8" i="5"/>
  <c r="AC10" i="8"/>
  <c r="AA11" i="8"/>
  <c r="BQ11" i="8" s="1"/>
  <c r="G11" i="8" s="1"/>
  <c r="G76" i="8" s="1"/>
  <c r="G64" i="3" l="1"/>
  <c r="F64" i="3"/>
  <c r="H63" i="30"/>
  <c r="O63" i="30"/>
  <c r="F76" i="30"/>
  <c r="D27" i="1"/>
  <c r="F25" i="1"/>
  <c r="F9" i="1" s="1"/>
  <c r="S32" i="1"/>
  <c r="BF64" i="8"/>
  <c r="BF76" i="8" s="1"/>
  <c r="BS64" i="8"/>
  <c r="Y25" i="53"/>
  <c r="Y81" i="53" s="1"/>
  <c r="V26" i="4"/>
  <c r="V82" i="4" s="1"/>
  <c r="X25" i="52"/>
  <c r="X81" i="52" s="1"/>
  <c r="V25" i="42"/>
  <c r="V9" i="42" s="1"/>
  <c r="V8" i="42" s="1"/>
  <c r="N80" i="53"/>
  <c r="M80" i="52"/>
  <c r="K81" i="4"/>
  <c r="K9" i="41"/>
  <c r="K8" i="41" s="1"/>
  <c r="Q80" i="52"/>
  <c r="O81" i="4"/>
  <c r="R80" i="53"/>
  <c r="O9" i="41"/>
  <c r="O8" i="41" s="1"/>
  <c r="D14" i="30"/>
  <c r="H14" i="30" s="1"/>
  <c r="F16" i="52"/>
  <c r="D15" i="46"/>
  <c r="F15" i="46" s="1"/>
  <c r="I10" i="50"/>
  <c r="D14" i="48"/>
  <c r="H14" i="48" s="1"/>
  <c r="E15" i="3"/>
  <c r="F15" i="40"/>
  <c r="D16" i="53"/>
  <c r="H15" i="47"/>
  <c r="I15" i="47" s="1"/>
  <c r="L15" i="47" s="1"/>
  <c r="F65" i="31"/>
  <c r="Q32" i="1"/>
  <c r="Q79" i="1" s="1"/>
  <c r="F76" i="48"/>
  <c r="O63" i="48"/>
  <c r="H63" i="48"/>
  <c r="H55" i="40"/>
  <c r="I55" i="40"/>
  <c r="K55" i="40" s="1"/>
  <c r="M7" i="1"/>
  <c r="H14" i="47"/>
  <c r="I14" i="47" s="1"/>
  <c r="L14" i="47" s="1"/>
  <c r="D15" i="53"/>
  <c r="D13" i="30"/>
  <c r="H13" i="30" s="1"/>
  <c r="E14" i="3"/>
  <c r="D13" i="48"/>
  <c r="H13" i="48" s="1"/>
  <c r="I9" i="50"/>
  <c r="F15" i="52"/>
  <c r="D14" i="46"/>
  <c r="F14" i="46" s="1"/>
  <c r="F14" i="40"/>
  <c r="D13" i="1"/>
  <c r="Q11" i="1"/>
  <c r="Q9" i="1" s="1"/>
  <c r="T32" i="1"/>
  <c r="T7" i="1" s="1"/>
  <c r="I32" i="1"/>
  <c r="H64" i="46"/>
  <c r="K64" i="46"/>
  <c r="F64" i="46"/>
  <c r="BR11" i="8"/>
  <c r="AC8" i="8"/>
  <c r="D64" i="1" l="1"/>
  <c r="Q7" i="1"/>
  <c r="AC75" i="8"/>
  <c r="H54" i="47"/>
  <c r="I54" i="47" s="1"/>
  <c r="L54" i="47" s="1"/>
  <c r="D63" i="46"/>
  <c r="F64" i="52"/>
  <c r="D62" i="48"/>
  <c r="E63" i="3"/>
  <c r="I44" i="50"/>
  <c r="D62" i="30"/>
  <c r="D64" i="53"/>
  <c r="F54" i="40"/>
  <c r="D24" i="8"/>
  <c r="H65" i="53"/>
  <c r="K79" i="53"/>
  <c r="H79" i="53" s="1"/>
  <c r="BS11" i="8"/>
  <c r="D13" i="53"/>
  <c r="D11" i="30"/>
  <c r="H11" i="30" s="1"/>
  <c r="D12" i="46"/>
  <c r="D11" i="48"/>
  <c r="H11" i="48" s="1"/>
  <c r="E12" i="3"/>
  <c r="F12" i="3" s="1"/>
  <c r="F12" i="40"/>
  <c r="D11" i="1"/>
  <c r="E13" i="1" s="1"/>
  <c r="G14" i="3"/>
  <c r="F14" i="3"/>
  <c r="H80" i="4"/>
  <c r="F80" i="4" s="1"/>
  <c r="F66" i="4"/>
  <c r="M14" i="40"/>
  <c r="I15" i="40"/>
  <c r="K15" i="40" s="1"/>
  <c r="H15" i="40"/>
  <c r="D25" i="1"/>
  <c r="E27" i="1" s="1"/>
  <c r="D25" i="30"/>
  <c r="H25" i="30" s="1"/>
  <c r="E26" i="3"/>
  <c r="D26" i="46"/>
  <c r="D25" i="48"/>
  <c r="H25" i="48" s="1"/>
  <c r="D27" i="53"/>
  <c r="H14" i="40"/>
  <c r="I14" i="40"/>
  <c r="K14" i="40" s="1"/>
  <c r="G65" i="52"/>
  <c r="J79" i="52"/>
  <c r="G79" i="52" s="1"/>
  <c r="F15" i="3"/>
  <c r="G15" i="3"/>
  <c r="D10" i="8"/>
  <c r="F15" i="31"/>
  <c r="H80" i="31"/>
  <c r="F80" i="31" s="1"/>
  <c r="S79" i="1"/>
  <c r="S7" i="1"/>
  <c r="I79" i="1"/>
  <c r="I7" i="1"/>
  <c r="S9" i="41"/>
  <c r="S8" i="41" s="1"/>
  <c r="U80" i="52"/>
  <c r="V80" i="53"/>
  <c r="S81" i="4"/>
  <c r="BE63" i="8"/>
  <c r="AG24" i="8"/>
  <c r="AG8" i="8" s="1"/>
  <c r="AG75" i="8" s="1"/>
  <c r="H65" i="52" l="1"/>
  <c r="E65" i="52"/>
  <c r="H26" i="46"/>
  <c r="F26" i="46"/>
  <c r="K26" i="46"/>
  <c r="E28" i="1"/>
  <c r="E26" i="1"/>
  <c r="D23" i="48"/>
  <c r="H23" i="48" s="1"/>
  <c r="F25" i="52"/>
  <c r="I13" i="50"/>
  <c r="D24" i="46"/>
  <c r="D25" i="53"/>
  <c r="F18" i="40"/>
  <c r="D23" i="30"/>
  <c r="H18" i="47"/>
  <c r="I18" i="47" s="1"/>
  <c r="L18" i="47" s="1"/>
  <c r="E24" i="3"/>
  <c r="N16" i="40"/>
  <c r="E14" i="1"/>
  <c r="E12" i="1"/>
  <c r="J8" i="50" s="1"/>
  <c r="E10" i="3"/>
  <c r="F11" i="52"/>
  <c r="H10" i="47"/>
  <c r="I10" i="47" s="1"/>
  <c r="L10" i="47" s="1"/>
  <c r="D9" i="1"/>
  <c r="D9" i="30"/>
  <c r="D10" i="46"/>
  <c r="I7" i="50"/>
  <c r="D11" i="53"/>
  <c r="D9" i="48"/>
  <c r="H9" i="48" s="1"/>
  <c r="F10" i="40"/>
  <c r="K12" i="46"/>
  <c r="F12" i="46"/>
  <c r="H12" i="46"/>
  <c r="G65" i="53"/>
  <c r="I65" i="53"/>
  <c r="H54" i="40"/>
  <c r="I54" i="40"/>
  <c r="K54" i="40" s="1"/>
  <c r="BR34" i="8"/>
  <c r="BS34" i="8" s="1"/>
  <c r="AC76" i="8"/>
  <c r="H35" i="53"/>
  <c r="Q26" i="4"/>
  <c r="Q82" i="4" s="1"/>
  <c r="X89" i="52"/>
  <c r="V32" i="34"/>
  <c r="V8" i="34" s="1"/>
  <c r="Y89" i="53"/>
  <c r="V90" i="4"/>
  <c r="V32" i="35"/>
  <c r="V8" i="35" s="1"/>
  <c r="D46" i="1"/>
  <c r="F43" i="1"/>
  <c r="F32" i="1" s="1"/>
  <c r="G26" i="3"/>
  <c r="F26" i="3"/>
  <c r="C25" i="51"/>
  <c r="J63" i="30"/>
  <c r="J63" i="48"/>
  <c r="E66" i="4"/>
  <c r="N64" i="46"/>
  <c r="F45" i="50"/>
  <c r="H12" i="40"/>
  <c r="I12" i="40"/>
  <c r="K12" i="40" s="1"/>
  <c r="G63" i="3"/>
  <c r="F63" i="3"/>
  <c r="K63" i="46"/>
  <c r="H63" i="46"/>
  <c r="F63" i="46"/>
  <c r="BR38" i="8"/>
  <c r="BS38" i="8" s="1"/>
  <c r="AG76" i="8"/>
  <c r="E80" i="4"/>
  <c r="O62" i="48"/>
  <c r="H62" i="48"/>
  <c r="X32" i="52"/>
  <c r="G35" i="52"/>
  <c r="V33" i="4"/>
  <c r="F36" i="4"/>
  <c r="U26" i="4"/>
  <c r="U82" i="4" s="1"/>
  <c r="E79" i="52"/>
  <c r="G79" i="53"/>
  <c r="H62" i="30"/>
  <c r="O62" i="30"/>
  <c r="F35" i="35"/>
  <c r="Q25" i="42"/>
  <c r="Q9" i="42" s="1"/>
  <c r="Q8" i="42" s="1"/>
  <c r="S25" i="52"/>
  <c r="S81" i="52" s="1"/>
  <c r="V89" i="4" l="1"/>
  <c r="T25" i="53"/>
  <c r="T81" i="53" s="1"/>
  <c r="X88" i="52"/>
  <c r="X25" i="53"/>
  <c r="X81" i="53" s="1"/>
  <c r="H35" i="52"/>
  <c r="E35" i="52"/>
  <c r="K63" i="48"/>
  <c r="L63" i="48"/>
  <c r="I35" i="53"/>
  <c r="G35" i="53"/>
  <c r="N9" i="30"/>
  <c r="H9" i="30"/>
  <c r="E36" i="4"/>
  <c r="C3" i="51"/>
  <c r="F19" i="50"/>
  <c r="J33" i="30"/>
  <c r="J33" i="48"/>
  <c r="N34" i="46"/>
  <c r="V81" i="4"/>
  <c r="F13" i="4"/>
  <c r="H45" i="50"/>
  <c r="K45" i="50"/>
  <c r="M45" i="50" s="1"/>
  <c r="D43" i="1"/>
  <c r="E46" i="1" s="1"/>
  <c r="J29" i="50" s="1"/>
  <c r="I29" i="50"/>
  <c r="H36" i="47"/>
  <c r="I36" i="47" s="1"/>
  <c r="L36" i="47" s="1"/>
  <c r="F36" i="40"/>
  <c r="F46" i="52"/>
  <c r="D44" i="48"/>
  <c r="H44" i="48" s="1"/>
  <c r="D46" i="53"/>
  <c r="D45" i="46"/>
  <c r="F45" i="46" s="1"/>
  <c r="D44" i="30"/>
  <c r="H44" i="30" s="1"/>
  <c r="E45" i="3"/>
  <c r="Y32" i="53"/>
  <c r="I10" i="40"/>
  <c r="K10" i="40" s="1"/>
  <c r="H10" i="40"/>
  <c r="M10" i="40"/>
  <c r="E30" i="1"/>
  <c r="E29" i="1"/>
  <c r="J14" i="50" s="1"/>
  <c r="E31" i="1"/>
  <c r="J15" i="50" s="1"/>
  <c r="E21" i="1"/>
  <c r="J12" i="50" s="1"/>
  <c r="E17" i="1"/>
  <c r="J11" i="50" s="1"/>
  <c r="F9" i="52"/>
  <c r="D7" i="30"/>
  <c r="H7" i="30" s="1"/>
  <c r="I5" i="50"/>
  <c r="D9" i="53"/>
  <c r="E8" i="3"/>
  <c r="F8" i="40"/>
  <c r="D8" i="46"/>
  <c r="H8" i="47"/>
  <c r="I8" i="47" s="1"/>
  <c r="D7" i="48"/>
  <c r="H7" i="48" s="1"/>
  <c r="E16" i="1"/>
  <c r="J10" i="50" s="1"/>
  <c r="E15" i="1"/>
  <c r="J9" i="50" s="1"/>
  <c r="E25" i="1"/>
  <c r="J13" i="50" s="1"/>
  <c r="O23" i="30"/>
  <c r="H23" i="30"/>
  <c r="Y80" i="53"/>
  <c r="H12" i="53"/>
  <c r="F79" i="1"/>
  <c r="F7" i="1"/>
  <c r="G10" i="3"/>
  <c r="F10" i="3"/>
  <c r="X80" i="52"/>
  <c r="G12" i="52"/>
  <c r="O64" i="46"/>
  <c r="Q64" i="46"/>
  <c r="P64" i="46"/>
  <c r="K63" i="30"/>
  <c r="L63" i="30"/>
  <c r="Y88" i="53"/>
  <c r="G24" i="3"/>
  <c r="F24" i="3"/>
  <c r="I18" i="40"/>
  <c r="K18" i="40" s="1"/>
  <c r="H18" i="40"/>
  <c r="AM45" i="8"/>
  <c r="D42" i="8"/>
  <c r="H24" i="46"/>
  <c r="K24" i="46"/>
  <c r="F24" i="46"/>
  <c r="W25" i="52"/>
  <c r="W81" i="52" s="1"/>
  <c r="U25" i="42"/>
  <c r="U9" i="42" s="1"/>
  <c r="U8" i="42" s="1"/>
  <c r="V11" i="41"/>
  <c r="V9" i="41" s="1"/>
  <c r="V8" i="41" s="1"/>
  <c r="F12" i="41"/>
  <c r="E11" i="1"/>
  <c r="J7" i="50" s="1"/>
  <c r="H10" i="46"/>
  <c r="K10" i="46"/>
  <c r="F10" i="46"/>
  <c r="K8" i="46" l="1"/>
  <c r="H8" i="46"/>
  <c r="F8" i="46"/>
  <c r="L33" i="48"/>
  <c r="K33" i="48"/>
  <c r="F46" i="31"/>
  <c r="H12" i="52"/>
  <c r="E12" i="52"/>
  <c r="I12" i="53"/>
  <c r="G12" i="53"/>
  <c r="F8" i="3"/>
  <c r="G8" i="3"/>
  <c r="Q34" i="46"/>
  <c r="P34" i="46"/>
  <c r="O34" i="46"/>
  <c r="L33" i="30"/>
  <c r="K33" i="30"/>
  <c r="H8" i="40"/>
  <c r="I8" i="40"/>
  <c r="E13" i="4"/>
  <c r="J10" i="30"/>
  <c r="N11" i="46"/>
  <c r="F8" i="50"/>
  <c r="J10" i="48"/>
  <c r="K19" i="50"/>
  <c r="M19" i="50" s="1"/>
  <c r="H19" i="50"/>
  <c r="G45" i="3"/>
  <c r="F45" i="3"/>
  <c r="I36" i="40"/>
  <c r="K36" i="40" s="1"/>
  <c r="H36" i="40"/>
  <c r="F11" i="41"/>
  <c r="AK42" i="8"/>
  <c r="D31" i="8"/>
  <c r="L8" i="47"/>
  <c r="P8" i="47"/>
  <c r="O11" i="47"/>
  <c r="O8" i="47"/>
  <c r="N10" i="40"/>
  <c r="E59" i="1"/>
  <c r="E47" i="1"/>
  <c r="J30" i="50" s="1"/>
  <c r="E58" i="1"/>
  <c r="E51" i="1"/>
  <c r="J34" i="50" s="1"/>
  <c r="E54" i="1"/>
  <c r="E53" i="1"/>
  <c r="E48" i="1"/>
  <c r="J31" i="50" s="1"/>
  <c r="E50" i="1"/>
  <c r="J33" i="50" s="1"/>
  <c r="E52" i="1"/>
  <c r="J35" i="50" s="1"/>
  <c r="E49" i="1"/>
  <c r="J32" i="50" s="1"/>
  <c r="E56" i="1"/>
  <c r="E55" i="1"/>
  <c r="J37" i="50" s="1"/>
  <c r="E57" i="1"/>
  <c r="J39" i="50" s="1"/>
  <c r="E60" i="1"/>
  <c r="E45" i="1"/>
  <c r="J28" i="50" s="1"/>
  <c r="E42" i="3"/>
  <c r="F33" i="40"/>
  <c r="I26" i="50"/>
  <c r="D43" i="53"/>
  <c r="D42" i="46"/>
  <c r="D41" i="48"/>
  <c r="H41" i="48" s="1"/>
  <c r="H33" i="47"/>
  <c r="I33" i="47" s="1"/>
  <c r="L33" i="47" s="1"/>
  <c r="F43" i="52"/>
  <c r="D41" i="30"/>
  <c r="H41" i="30" s="1"/>
  <c r="D32" i="1"/>
  <c r="E43" i="1" s="1"/>
  <c r="J26" i="50" s="1"/>
  <c r="Q32" i="45"/>
  <c r="Q8" i="45" s="1"/>
  <c r="U32" i="45"/>
  <c r="U8" i="45" s="1"/>
  <c r="S86" i="52" l="1"/>
  <c r="K87" i="4"/>
  <c r="Q87" i="4"/>
  <c r="H42" i="46"/>
  <c r="K42" i="46"/>
  <c r="F42" i="46"/>
  <c r="H33" i="40"/>
  <c r="I33" i="40"/>
  <c r="K33" i="40" s="1"/>
  <c r="H8" i="50"/>
  <c r="K8" i="50"/>
  <c r="M8" i="50" s="1"/>
  <c r="N86" i="53"/>
  <c r="H39" i="53"/>
  <c r="T86" i="53"/>
  <c r="F42" i="3"/>
  <c r="G42" i="3"/>
  <c r="X86" i="53"/>
  <c r="M86" i="52"/>
  <c r="G39" i="52"/>
  <c r="I40" i="50"/>
  <c r="K10" i="30"/>
  <c r="L10" i="30"/>
  <c r="AR46" i="31"/>
  <c r="K32" i="45"/>
  <c r="K8" i="45" s="1"/>
  <c r="F39" i="45"/>
  <c r="E66" i="1"/>
  <c r="J46" i="50" s="1"/>
  <c r="E73" i="1"/>
  <c r="E39" i="1"/>
  <c r="J22" i="50" s="1"/>
  <c r="E61" i="1"/>
  <c r="J41" i="50" s="1"/>
  <c r="E36" i="1"/>
  <c r="E63" i="1"/>
  <c r="E72" i="1"/>
  <c r="E42" i="1"/>
  <c r="J25" i="50" s="1"/>
  <c r="E35" i="1"/>
  <c r="J19" i="50" s="1"/>
  <c r="E71" i="1"/>
  <c r="J50" i="50" s="1"/>
  <c r="E40" i="1"/>
  <c r="J23" i="50" s="1"/>
  <c r="E62" i="1"/>
  <c r="E37" i="1"/>
  <c r="E74" i="1"/>
  <c r="E69" i="1"/>
  <c r="E38" i="1"/>
  <c r="E34" i="1"/>
  <c r="J18" i="50" s="1"/>
  <c r="E70" i="1"/>
  <c r="J49" i="50" s="1"/>
  <c r="E68" i="1"/>
  <c r="D32" i="53"/>
  <c r="D79" i="1"/>
  <c r="D30" i="48"/>
  <c r="H30" i="48" s="1"/>
  <c r="H22" i="47"/>
  <c r="I22" i="47" s="1"/>
  <c r="L22" i="47" s="1"/>
  <c r="F22" i="40"/>
  <c r="D30" i="30"/>
  <c r="H30" i="30" s="1"/>
  <c r="E31" i="3"/>
  <c r="F32" i="52"/>
  <c r="D31" i="46"/>
  <c r="I16" i="50"/>
  <c r="E67" i="1"/>
  <c r="J47" i="50" s="1"/>
  <c r="E41" i="1"/>
  <c r="J24" i="50" s="1"/>
  <c r="E65" i="1"/>
  <c r="J45" i="50" s="1"/>
  <c r="E64" i="1"/>
  <c r="J44" i="50" s="1"/>
  <c r="D7" i="1"/>
  <c r="E32" i="1" s="1"/>
  <c r="J16" i="50" s="1"/>
  <c r="AA31" i="8"/>
  <c r="D7" i="8"/>
  <c r="L10" i="48"/>
  <c r="K10" i="48"/>
  <c r="Q11" i="46"/>
  <c r="O11" i="46"/>
  <c r="P11" i="46"/>
  <c r="H86" i="53" l="1"/>
  <c r="G86" i="53" s="1"/>
  <c r="F31" i="3"/>
  <c r="G31" i="3"/>
  <c r="I48" i="50"/>
  <c r="M48" i="50" s="1"/>
  <c r="K31" i="46"/>
  <c r="H31" i="46"/>
  <c r="F31" i="46"/>
  <c r="U87" i="4"/>
  <c r="W86" i="52"/>
  <c r="G86" i="52" s="1"/>
  <c r="F87" i="4"/>
  <c r="H22" i="40"/>
  <c r="I22" i="40"/>
  <c r="K22" i="40" s="1"/>
  <c r="N3" i="40"/>
  <c r="H39" i="52"/>
  <c r="E39" i="52"/>
  <c r="G39" i="53"/>
  <c r="I39" i="53"/>
  <c r="E75" i="1"/>
  <c r="J53" i="50" s="1"/>
  <c r="D8" i="53"/>
  <c r="F7" i="40"/>
  <c r="H7" i="47"/>
  <c r="I7" i="47" s="1"/>
  <c r="L7" i="47" s="1"/>
  <c r="I4" i="50"/>
  <c r="F8" i="52"/>
  <c r="E7" i="3"/>
  <c r="D5" i="48"/>
  <c r="H5" i="48" s="1"/>
  <c r="D5" i="30"/>
  <c r="H5" i="30" s="1"/>
  <c r="D6" i="46"/>
  <c r="F6" i="46" s="1"/>
  <c r="E9" i="1"/>
  <c r="J5" i="50" s="1"/>
  <c r="AQ38" i="45"/>
  <c r="F32" i="45"/>
  <c r="F40" i="4"/>
  <c r="AI24" i="8"/>
  <c r="AI8" i="8" s="1"/>
  <c r="E86" i="52" l="1"/>
  <c r="F7" i="3"/>
  <c r="G7" i="3"/>
  <c r="J37" i="48"/>
  <c r="K37" i="48" s="1"/>
  <c r="F22" i="50"/>
  <c r="N38" i="46"/>
  <c r="E40" i="4"/>
  <c r="C5" i="51"/>
  <c r="J37" i="30"/>
  <c r="K37" i="30" s="1"/>
  <c r="F8" i="45"/>
  <c r="N65" i="40"/>
  <c r="O4" i="40"/>
  <c r="I7" i="40"/>
  <c r="H7" i="40"/>
  <c r="N14" i="40"/>
  <c r="N9" i="40"/>
  <c r="N22" i="40"/>
  <c r="I70" i="52"/>
  <c r="O3" i="40"/>
  <c r="E87" i="4"/>
  <c r="E74" i="8"/>
  <c r="AI31" i="8"/>
  <c r="AI75" i="8" s="1"/>
  <c r="G71" i="4" l="1"/>
  <c r="T69" i="46" s="1"/>
  <c r="H41" i="53"/>
  <c r="F42" i="4"/>
  <c r="P38" i="46"/>
  <c r="O38" i="46"/>
  <c r="S11" i="53"/>
  <c r="P12" i="4"/>
  <c r="R11" i="52"/>
  <c r="BQ74" i="8"/>
  <c r="E75" i="8"/>
  <c r="W11" i="53"/>
  <c r="T12" i="4"/>
  <c r="V11" i="52"/>
  <c r="K22" i="50"/>
  <c r="M22" i="50" s="1"/>
  <c r="H22" i="50"/>
  <c r="G41" i="52"/>
  <c r="N12" i="4"/>
  <c r="P11" i="52"/>
  <c r="Q11" i="53"/>
  <c r="G9" i="45"/>
  <c r="G39" i="45"/>
  <c r="BR40" i="8"/>
  <c r="BS40" i="8" s="1"/>
  <c r="AI76" i="8"/>
  <c r="G32" i="45"/>
  <c r="I21" i="5"/>
  <c r="D31" i="7"/>
  <c r="D9" i="7" s="1"/>
  <c r="D8" i="7" s="1"/>
  <c r="I9" i="7"/>
  <c r="I8" i="7" s="1"/>
  <c r="W25" i="42"/>
  <c r="W9" i="42" s="1"/>
  <c r="W8" i="42" s="1"/>
  <c r="W26" i="4"/>
  <c r="W82" i="4" s="1"/>
  <c r="Y25" i="52"/>
  <c r="Y81" i="52" s="1"/>
  <c r="Z25" i="53"/>
  <c r="Z81" i="53" s="1"/>
  <c r="J39" i="48" l="1"/>
  <c r="K39" i="48" s="1"/>
  <c r="C7" i="51"/>
  <c r="N40" i="46"/>
  <c r="F24" i="50"/>
  <c r="E42" i="4"/>
  <c r="J39" i="30"/>
  <c r="K39" i="30" s="1"/>
  <c r="BR74" i="8"/>
  <c r="BS74" i="8" s="1"/>
  <c r="BP74" i="8"/>
  <c r="BP76" i="8" s="1"/>
  <c r="E41" i="52"/>
  <c r="H41" i="52"/>
  <c r="I41" i="53"/>
  <c r="G41" i="53"/>
  <c r="D76" i="7"/>
  <c r="X89" i="4"/>
  <c r="X32" i="35"/>
  <c r="X8" i="35" s="1"/>
  <c r="AA88" i="53"/>
  <c r="Z88" i="52"/>
  <c r="K24" i="50" l="1"/>
  <c r="M24" i="50" s="1"/>
  <c r="H24" i="50"/>
  <c r="D77" i="7"/>
  <c r="P40" i="46"/>
  <c r="O40" i="46"/>
  <c r="G75" i="52" l="1"/>
  <c r="H75" i="53"/>
  <c r="D78" i="7"/>
  <c r="F76" i="4"/>
  <c r="J73" i="48" l="1"/>
  <c r="J73" i="30"/>
  <c r="F53" i="50"/>
  <c r="E76" i="4"/>
  <c r="N74" i="46"/>
  <c r="I75" i="53"/>
  <c r="G75" i="53"/>
  <c r="H75" i="52"/>
  <c r="E75" i="52"/>
  <c r="H53" i="50" l="1"/>
  <c r="K53" i="50"/>
  <c r="O74" i="46"/>
  <c r="Q74" i="46"/>
  <c r="P74" i="46"/>
  <c r="K73" i="30"/>
  <c r="L73" i="30"/>
  <c r="K73" i="48"/>
  <c r="L73" i="48"/>
  <c r="G8" i="5" l="1"/>
  <c r="K80" i="52" l="1"/>
  <c r="I9" i="41"/>
  <c r="I8" i="41" s="1"/>
  <c r="M11" i="53"/>
  <c r="L11" i="52"/>
  <c r="J12" i="4"/>
  <c r="L80" i="53"/>
  <c r="I81" i="4"/>
  <c r="E26" i="8" l="1"/>
  <c r="Z24" i="8"/>
  <c r="E24" i="8" s="1"/>
  <c r="BA8" i="8"/>
  <c r="BA75" i="8" s="1"/>
  <c r="BR59" i="8" l="1"/>
  <c r="BS59" i="8" s="1"/>
  <c r="BA76" i="8"/>
  <c r="L43" i="52"/>
  <c r="L32" i="52" s="1"/>
  <c r="L89" i="52"/>
  <c r="Q8" i="5"/>
  <c r="J44" i="4"/>
  <c r="J33" i="4" s="1"/>
  <c r="J90" i="4"/>
  <c r="D31" i="5"/>
  <c r="G21" i="5"/>
  <c r="T25" i="42"/>
  <c r="T9" i="42" s="1"/>
  <c r="T8" i="42" s="1"/>
  <c r="W25" i="53"/>
  <c r="V25" i="52"/>
  <c r="T26" i="4"/>
  <c r="J43" i="34"/>
  <c r="J32" i="34" s="1"/>
  <c r="J8" i="34" s="1"/>
  <c r="M89" i="53"/>
  <c r="M43" i="53"/>
  <c r="M32" i="53" s="1"/>
  <c r="F60" i="34"/>
  <c r="G60" i="52" l="1"/>
  <c r="H60" i="53"/>
  <c r="I60" i="53" s="1"/>
  <c r="F61" i="4"/>
  <c r="J58" i="30" s="1"/>
  <c r="K58" i="30" s="1"/>
  <c r="V81" i="52"/>
  <c r="V9" i="52"/>
  <c r="W81" i="53"/>
  <c r="W9" i="53"/>
  <c r="T82" i="4"/>
  <c r="T10" i="4"/>
  <c r="G60" i="53"/>
  <c r="H60" i="52"/>
  <c r="E60" i="52"/>
  <c r="F40" i="50" l="1"/>
  <c r="K40" i="50" s="1"/>
  <c r="M40" i="50" s="1"/>
  <c r="E61" i="4"/>
  <c r="C21" i="51"/>
  <c r="N59" i="46"/>
  <c r="O59" i="46" s="1"/>
  <c r="J58" i="48"/>
  <c r="K58" i="48" s="1"/>
  <c r="T32" i="34"/>
  <c r="T8" i="34" s="1"/>
  <c r="H40" i="50" l="1"/>
  <c r="P59" i="46"/>
  <c r="V89" i="52"/>
  <c r="V32" i="52"/>
  <c r="V8" i="52" s="1"/>
  <c r="T90" i="4"/>
  <c r="T33" i="4"/>
  <c r="T9" i="4" s="1"/>
  <c r="W89" i="53"/>
  <c r="W32" i="53"/>
  <c r="W8" i="53" s="1"/>
  <c r="AH24" i="8" l="1"/>
  <c r="AH8" i="8" s="1"/>
  <c r="AN24" i="8"/>
  <c r="AH75" i="8" l="1"/>
  <c r="BR39" i="8" s="1"/>
  <c r="BS39" i="8" s="1"/>
  <c r="AH76" i="8"/>
  <c r="H26" i="4" l="1"/>
  <c r="H25" i="42"/>
  <c r="J25" i="52"/>
  <c r="K25" i="53"/>
  <c r="J81" i="52" l="1"/>
  <c r="K81" i="53"/>
  <c r="F27" i="31"/>
  <c r="H25" i="31"/>
  <c r="H82" i="4"/>
  <c r="H9" i="42"/>
  <c r="H8" i="42" s="1"/>
  <c r="F25" i="31" l="1"/>
  <c r="H81" i="31"/>
  <c r="F81" i="31" s="1"/>
  <c r="I1" i="31" l="1"/>
  <c r="AQ22" i="31"/>
  <c r="BB24" i="8"/>
  <c r="BB8" i="8" s="1"/>
  <c r="BB75" i="8" s="1"/>
  <c r="BM24" i="8"/>
  <c r="BM8" i="8" s="1"/>
  <c r="BM75" i="8" s="1"/>
  <c r="F40" i="34"/>
  <c r="H40" i="53"/>
  <c r="G40" i="52"/>
  <c r="F41" i="4"/>
  <c r="F40" i="31"/>
  <c r="L26" i="4" l="1"/>
  <c r="L82" i="4" s="1"/>
  <c r="R25" i="52"/>
  <c r="R81" i="52" s="1"/>
  <c r="P25" i="42"/>
  <c r="P9" i="42" s="1"/>
  <c r="P8" i="42" s="1"/>
  <c r="S25" i="53"/>
  <c r="S81" i="53" s="1"/>
  <c r="P26" i="4"/>
  <c r="P82" i="4" s="1"/>
  <c r="BR60" i="8"/>
  <c r="BS60" i="8" s="1"/>
  <c r="BB76" i="8"/>
  <c r="AL24" i="8"/>
  <c r="AQ38" i="31"/>
  <c r="N39" i="46"/>
  <c r="F23" i="50"/>
  <c r="J38" i="48"/>
  <c r="K38" i="48" s="1"/>
  <c r="E41" i="4"/>
  <c r="C6" i="51"/>
  <c r="J38" i="30"/>
  <c r="K38" i="30" s="1"/>
  <c r="E40" i="52"/>
  <c r="H40" i="52"/>
  <c r="G40" i="53"/>
  <c r="I40" i="53"/>
  <c r="AQ38" i="34"/>
  <c r="AK69" i="8"/>
  <c r="AR31" i="8"/>
  <c r="BM76" i="8"/>
  <c r="BR71" i="8"/>
  <c r="BS71" i="8" s="1"/>
  <c r="L25" i="42" l="1"/>
  <c r="L9" i="42" s="1"/>
  <c r="L8" i="42" s="1"/>
  <c r="O25" i="53"/>
  <c r="O81" i="53" s="1"/>
  <c r="N25" i="52"/>
  <c r="N81" i="52" s="1"/>
  <c r="AK31" i="8"/>
  <c r="AA69" i="8"/>
  <c r="BQ69" i="8" s="1"/>
  <c r="G70" i="52"/>
  <c r="AA25" i="53"/>
  <c r="AA81" i="53" s="1"/>
  <c r="X25" i="42"/>
  <c r="X9" i="42" s="1"/>
  <c r="X8" i="42" s="1"/>
  <c r="X26" i="4"/>
  <c r="X82" i="4" s="1"/>
  <c r="Z25" i="52"/>
  <c r="Z81" i="52" s="1"/>
  <c r="I8" i="5"/>
  <c r="F73" i="4"/>
  <c r="H72" i="53"/>
  <c r="G72" i="52"/>
  <c r="F70" i="31"/>
  <c r="F51" i="31"/>
  <c r="H23" i="50"/>
  <c r="K23" i="50"/>
  <c r="M23" i="50" s="1"/>
  <c r="O39" i="46"/>
  <c r="P39" i="46"/>
  <c r="F71" i="4" l="1"/>
  <c r="J68" i="48" s="1"/>
  <c r="K68" i="48" s="1"/>
  <c r="H70" i="53"/>
  <c r="BR69" i="8"/>
  <c r="BS69" i="8" s="1"/>
  <c r="BK69" i="8"/>
  <c r="BK76" i="8" s="1"/>
  <c r="AM10" i="8"/>
  <c r="AM8" i="8" s="1"/>
  <c r="AM75" i="8" s="1"/>
  <c r="AR10" i="8"/>
  <c r="AN10" i="8"/>
  <c r="AN8" i="8" s="1"/>
  <c r="AN75" i="8" s="1"/>
  <c r="AR51" i="31"/>
  <c r="I70" i="53"/>
  <c r="G70" i="53"/>
  <c r="E70" i="52"/>
  <c r="H70" i="52"/>
  <c r="E72" i="52"/>
  <c r="H72" i="52"/>
  <c r="G72" i="53"/>
  <c r="I72" i="53"/>
  <c r="J70" i="30"/>
  <c r="K70" i="30" s="1"/>
  <c r="F51" i="50"/>
  <c r="N71" i="46"/>
  <c r="E73" i="4"/>
  <c r="J70" i="48"/>
  <c r="K70" i="48" s="1"/>
  <c r="U8" i="5"/>
  <c r="AL10" i="8"/>
  <c r="F49" i="50" l="1"/>
  <c r="K49" i="50" s="1"/>
  <c r="M49" i="50" s="1"/>
  <c r="J68" i="30"/>
  <c r="K68" i="30" s="1"/>
  <c r="E71" i="4"/>
  <c r="N69" i="46"/>
  <c r="AK12" i="8"/>
  <c r="H61" i="53"/>
  <c r="O32" i="53"/>
  <c r="AM76" i="8"/>
  <c r="BR45" i="8"/>
  <c r="BS45" i="8" s="1"/>
  <c r="G61" i="52"/>
  <c r="N32" i="52"/>
  <c r="F62" i="4"/>
  <c r="L33" i="4"/>
  <c r="F61" i="34"/>
  <c r="L32" i="34"/>
  <c r="L8" i="34" s="1"/>
  <c r="AK10" i="8"/>
  <c r="AL8" i="8"/>
  <c r="O71" i="46"/>
  <c r="P71" i="46"/>
  <c r="K51" i="50"/>
  <c r="M51" i="50" s="1"/>
  <c r="H51" i="50"/>
  <c r="H49" i="50"/>
  <c r="O69" i="46"/>
  <c r="P69" i="46"/>
  <c r="V20" i="8"/>
  <c r="T23" i="8"/>
  <c r="J26" i="4"/>
  <c r="L25" i="52"/>
  <c r="M25" i="53"/>
  <c r="J25" i="42"/>
  <c r="V16" i="8"/>
  <c r="T19" i="8"/>
  <c r="AN76" i="8"/>
  <c r="BR46" i="8"/>
  <c r="BS46" i="8" s="1"/>
  <c r="L8" i="5"/>
  <c r="V8" i="8" l="1"/>
  <c r="V75" i="8" s="1"/>
  <c r="X12" i="4"/>
  <c r="X10" i="4" s="1"/>
  <c r="Z11" i="52"/>
  <c r="Z9" i="52" s="1"/>
  <c r="AA11" i="53"/>
  <c r="AA9" i="53" s="1"/>
  <c r="E61" i="52"/>
  <c r="H61" i="52"/>
  <c r="N60" i="46"/>
  <c r="J59" i="30"/>
  <c r="K59" i="30" s="1"/>
  <c r="E62" i="4"/>
  <c r="F41" i="50"/>
  <c r="J59" i="48"/>
  <c r="K59" i="48" s="1"/>
  <c r="C22" i="51"/>
  <c r="G61" i="53"/>
  <c r="I61" i="53"/>
  <c r="D11" i="5"/>
  <c r="T16" i="8"/>
  <c r="E19" i="8"/>
  <c r="BQ19" i="8" s="1"/>
  <c r="E23" i="8"/>
  <c r="BQ23" i="8" s="1"/>
  <c r="T20" i="8"/>
  <c r="E20" i="8" s="1"/>
  <c r="BQ20" i="8" s="1"/>
  <c r="AL75" i="8"/>
  <c r="AA43" i="53" l="1"/>
  <c r="AA32" i="53" s="1"/>
  <c r="AA8" i="53" s="1"/>
  <c r="L21" i="53"/>
  <c r="F25" i="4"/>
  <c r="I22" i="4"/>
  <c r="G20" i="52"/>
  <c r="L17" i="52"/>
  <c r="BR19" i="8"/>
  <c r="BS19" i="8" s="1"/>
  <c r="O19" i="8"/>
  <c r="O76" i="8" s="1"/>
  <c r="Z43" i="52"/>
  <c r="Z32" i="52" s="1"/>
  <c r="Z8" i="52" s="1"/>
  <c r="Z89" i="52"/>
  <c r="G45" i="52"/>
  <c r="AA89" i="53"/>
  <c r="H45" i="53"/>
  <c r="H20" i="53"/>
  <c r="M17" i="53"/>
  <c r="AK14" i="8"/>
  <c r="O12" i="4"/>
  <c r="O10" i="4" s="1"/>
  <c r="Q11" i="52"/>
  <c r="Q9" i="52" s="1"/>
  <c r="R11" i="53"/>
  <c r="R9" i="53" s="1"/>
  <c r="F24" i="42"/>
  <c r="I21" i="42"/>
  <c r="BR20" i="8"/>
  <c r="BS20" i="8" s="1"/>
  <c r="P20" i="8"/>
  <c r="P76" i="8" s="1"/>
  <c r="F21" i="4"/>
  <c r="J18" i="4"/>
  <c r="P60" i="46"/>
  <c r="O60" i="46"/>
  <c r="U11" i="52"/>
  <c r="V11" i="53"/>
  <c r="S12" i="4"/>
  <c r="X44" i="4"/>
  <c r="X33" i="4" s="1"/>
  <c r="X9" i="4" s="1"/>
  <c r="X90" i="4"/>
  <c r="F46" i="4"/>
  <c r="BR44" i="8"/>
  <c r="BS44" i="8" s="1"/>
  <c r="AL76" i="8"/>
  <c r="X43" i="34"/>
  <c r="X32" i="34" s="1"/>
  <c r="X8" i="34" s="1"/>
  <c r="F45" i="34"/>
  <c r="G24" i="52"/>
  <c r="K21" i="52"/>
  <c r="BR23" i="8"/>
  <c r="BS23" i="8" s="1"/>
  <c r="S23" i="8"/>
  <c r="S76" i="8" s="1"/>
  <c r="F20" i="42"/>
  <c r="J17" i="42"/>
  <c r="K41" i="50"/>
  <c r="M41" i="50" s="1"/>
  <c r="H41" i="50"/>
  <c r="T8" i="8"/>
  <c r="T75" i="8" s="1"/>
  <c r="E16" i="8"/>
  <c r="BQ16" i="8" s="1"/>
  <c r="E8" i="5"/>
  <c r="H24" i="53" l="1"/>
  <c r="BR16" i="8"/>
  <c r="BS16" i="8" s="1"/>
  <c r="L16" i="8"/>
  <c r="L76" i="8" s="1"/>
  <c r="H12" i="4"/>
  <c r="I20" i="53"/>
  <c r="G20" i="53"/>
  <c r="G24" i="53"/>
  <c r="I24" i="53"/>
  <c r="L81" i="52"/>
  <c r="G17" i="52"/>
  <c r="L9" i="52"/>
  <c r="L8" i="52" s="1"/>
  <c r="K83" i="52"/>
  <c r="G83" i="52" s="1"/>
  <c r="G21" i="52"/>
  <c r="AR45" i="34"/>
  <c r="F28" i="50"/>
  <c r="N44" i="46"/>
  <c r="J43" i="30"/>
  <c r="C10" i="51"/>
  <c r="J43" i="48"/>
  <c r="E46" i="4"/>
  <c r="F13" i="31"/>
  <c r="H11" i="31"/>
  <c r="H9" i="31" s="1"/>
  <c r="J82" i="4"/>
  <c r="F18" i="4"/>
  <c r="J10" i="4"/>
  <c r="J9" i="4" s="1"/>
  <c r="H20" i="52"/>
  <c r="E20" i="52"/>
  <c r="E24" i="52"/>
  <c r="H24" i="52"/>
  <c r="J11" i="52"/>
  <c r="N19" i="46"/>
  <c r="J18" i="48"/>
  <c r="E21" i="4"/>
  <c r="J18" i="30"/>
  <c r="E45" i="52"/>
  <c r="H45" i="52"/>
  <c r="I84" i="4"/>
  <c r="F84" i="4" s="1"/>
  <c r="F22" i="4"/>
  <c r="J9" i="42"/>
  <c r="J8" i="42" s="1"/>
  <c r="F17" i="42"/>
  <c r="K11" i="53"/>
  <c r="F21" i="42"/>
  <c r="M81" i="53"/>
  <c r="H17" i="53"/>
  <c r="M9" i="53"/>
  <c r="M8" i="53" s="1"/>
  <c r="L83" i="53"/>
  <c r="H83" i="53" s="1"/>
  <c r="H21" i="53"/>
  <c r="G45" i="53"/>
  <c r="I45" i="53"/>
  <c r="E25" i="4"/>
  <c r="J22" i="30"/>
  <c r="J22" i="48"/>
  <c r="N23" i="46"/>
  <c r="AA28" i="8"/>
  <c r="BQ28" i="8" s="1"/>
  <c r="X28" i="8" s="1"/>
  <c r="O43" i="34"/>
  <c r="O32" i="34" s="1"/>
  <c r="O8" i="34" s="1"/>
  <c r="F47" i="4" l="1"/>
  <c r="F47" i="34"/>
  <c r="AR47" i="34" s="1"/>
  <c r="H43" i="34"/>
  <c r="R43" i="53"/>
  <c r="R32" i="53" s="1"/>
  <c r="R8" i="53" s="1"/>
  <c r="R89" i="53"/>
  <c r="I43" i="34"/>
  <c r="BE24" i="8"/>
  <c r="K22" i="30"/>
  <c r="L22" i="30"/>
  <c r="L18" i="30"/>
  <c r="K18" i="30"/>
  <c r="F11" i="31"/>
  <c r="K28" i="50"/>
  <c r="M28" i="50" s="1"/>
  <c r="H28" i="50"/>
  <c r="H21" i="52"/>
  <c r="E21" i="52"/>
  <c r="E17" i="52"/>
  <c r="H17" i="52"/>
  <c r="H46" i="53"/>
  <c r="G47" i="52"/>
  <c r="H47" i="52" s="1"/>
  <c r="J43" i="52"/>
  <c r="J89" i="52"/>
  <c r="O44" i="4"/>
  <c r="O33" i="4" s="1"/>
  <c r="O9" i="4" s="1"/>
  <c r="O90" i="4"/>
  <c r="L43" i="53"/>
  <c r="O23" i="46"/>
  <c r="P23" i="46"/>
  <c r="Q23" i="46"/>
  <c r="G21" i="53"/>
  <c r="I21" i="53"/>
  <c r="I17" i="53"/>
  <c r="G17" i="53"/>
  <c r="N20" i="46"/>
  <c r="J19" i="48"/>
  <c r="E22" i="4"/>
  <c r="J19" i="30"/>
  <c r="F12" i="50"/>
  <c r="J9" i="52"/>
  <c r="E18" i="4"/>
  <c r="F11" i="50"/>
  <c r="N16" i="46"/>
  <c r="J15" i="30"/>
  <c r="J15" i="48"/>
  <c r="H10" i="4"/>
  <c r="G46" i="52"/>
  <c r="H47" i="53"/>
  <c r="I47" i="53" s="1"/>
  <c r="K43" i="53"/>
  <c r="K89" i="53"/>
  <c r="F48" i="4"/>
  <c r="H44" i="4"/>
  <c r="H90" i="4"/>
  <c r="Q43" i="52"/>
  <c r="Q32" i="52" s="1"/>
  <c r="Q8" i="52" s="1"/>
  <c r="Q89" i="52"/>
  <c r="I44" i="4"/>
  <c r="K9" i="53"/>
  <c r="L18" i="48"/>
  <c r="K18" i="48"/>
  <c r="L43" i="48"/>
  <c r="K43" i="48"/>
  <c r="L43" i="30"/>
  <c r="K43" i="30"/>
  <c r="E83" i="52"/>
  <c r="AA14" i="8"/>
  <c r="F46" i="34"/>
  <c r="F47" i="31"/>
  <c r="H43" i="31"/>
  <c r="H89" i="31"/>
  <c r="F89" i="31" s="1"/>
  <c r="K43" i="52"/>
  <c r="K22" i="48"/>
  <c r="L22" i="48"/>
  <c r="G83" i="53"/>
  <c r="E84" i="4"/>
  <c r="O19" i="46"/>
  <c r="Q19" i="46"/>
  <c r="P19" i="46"/>
  <c r="O44" i="46"/>
  <c r="P44" i="46"/>
  <c r="Q44" i="46"/>
  <c r="M8" i="5"/>
  <c r="G47" i="53"/>
  <c r="AR47" i="31"/>
  <c r="E47" i="52"/>
  <c r="J45" i="30"/>
  <c r="C12" i="51"/>
  <c r="N46" i="46"/>
  <c r="F30" i="50"/>
  <c r="E48" i="4"/>
  <c r="J45" i="48"/>
  <c r="P9" i="41"/>
  <c r="P8" i="41" s="1"/>
  <c r="R80" i="52"/>
  <c r="S80" i="53"/>
  <c r="P81" i="4"/>
  <c r="D18" i="5"/>
  <c r="K8" i="5" l="1"/>
  <c r="F43" i="31"/>
  <c r="H32" i="31"/>
  <c r="H8" i="31" s="1"/>
  <c r="H79" i="31" s="1"/>
  <c r="F79" i="31" s="1"/>
  <c r="H33" i="4"/>
  <c r="H9" i="4" s="1"/>
  <c r="H11" i="50"/>
  <c r="K11" i="50"/>
  <c r="M11" i="50" s="1"/>
  <c r="L25" i="53"/>
  <c r="K12" i="50"/>
  <c r="M12" i="50" s="1"/>
  <c r="H12" i="50"/>
  <c r="F9" i="31"/>
  <c r="H46" i="52"/>
  <c r="E46" i="52"/>
  <c r="I25" i="42"/>
  <c r="K19" i="48"/>
  <c r="L19" i="48"/>
  <c r="J32" i="52"/>
  <c r="J8" i="52" s="1"/>
  <c r="H32" i="34"/>
  <c r="H8" i="34" s="1"/>
  <c r="AR46" i="34"/>
  <c r="L15" i="30"/>
  <c r="K15" i="30"/>
  <c r="K25" i="52"/>
  <c r="L19" i="30"/>
  <c r="K19" i="30"/>
  <c r="O20" i="46"/>
  <c r="Q20" i="46"/>
  <c r="P20" i="46"/>
  <c r="BE10" i="8"/>
  <c r="AA12" i="8"/>
  <c r="K32" i="53"/>
  <c r="K8" i="53" s="1"/>
  <c r="L15" i="48"/>
  <c r="K15" i="48"/>
  <c r="P16" i="46"/>
  <c r="O16" i="46"/>
  <c r="Q16" i="46"/>
  <c r="I26" i="4"/>
  <c r="I46" i="53"/>
  <c r="G46" i="53"/>
  <c r="N45" i="46"/>
  <c r="C11" i="51"/>
  <c r="E47" i="4"/>
  <c r="J44" i="30"/>
  <c r="K44" i="30" s="1"/>
  <c r="J44" i="48"/>
  <c r="K44" i="48" s="1"/>
  <c r="F29" i="50"/>
  <c r="K45" i="48"/>
  <c r="L45" i="48"/>
  <c r="H30" i="50"/>
  <c r="K30" i="50"/>
  <c r="M30" i="50" s="1"/>
  <c r="P46" i="46"/>
  <c r="O46" i="46"/>
  <c r="Q46" i="46"/>
  <c r="L45" i="30"/>
  <c r="K45" i="30"/>
  <c r="T8" i="5"/>
  <c r="P10" i="4"/>
  <c r="R9" i="52"/>
  <c r="S9" i="53"/>
  <c r="Q9" i="53" l="1"/>
  <c r="F8" i="5"/>
  <c r="BE8" i="8"/>
  <c r="BE75" i="8" s="1"/>
  <c r="AA10" i="8"/>
  <c r="K81" i="52"/>
  <c r="K9" i="52"/>
  <c r="L81" i="53"/>
  <c r="L9" i="53"/>
  <c r="O45" i="46"/>
  <c r="P45" i="46"/>
  <c r="I82" i="4"/>
  <c r="I10" i="4"/>
  <c r="R8" i="5"/>
  <c r="D10" i="5"/>
  <c r="N10" i="4"/>
  <c r="H29" i="50"/>
  <c r="K29" i="50"/>
  <c r="M29" i="50" s="1"/>
  <c r="I9" i="42"/>
  <c r="I8" i="42" s="1"/>
  <c r="H8" i="5"/>
  <c r="F32" i="31"/>
  <c r="D12" i="5"/>
  <c r="P9" i="52"/>
  <c r="Z9" i="53"/>
  <c r="Y9" i="52"/>
  <c r="M25" i="52" l="1"/>
  <c r="N25" i="53"/>
  <c r="N32" i="34"/>
  <c r="N8" i="34" s="1"/>
  <c r="K26" i="4"/>
  <c r="P32" i="34"/>
  <c r="P8" i="34" s="1"/>
  <c r="W10" i="4"/>
  <c r="K25" i="42"/>
  <c r="F8" i="31"/>
  <c r="G32" i="31" s="1"/>
  <c r="W11" i="52"/>
  <c r="W9" i="52" s="1"/>
  <c r="U12" i="4"/>
  <c r="U10" i="4" s="1"/>
  <c r="X11" i="53"/>
  <c r="X9" i="53" s="1"/>
  <c r="BR63" i="8"/>
  <c r="BS63" i="8" s="1"/>
  <c r="BE76" i="8"/>
  <c r="W32" i="34"/>
  <c r="W8" i="34" s="1"/>
  <c r="W32" i="35" l="1"/>
  <c r="W8" i="35" s="1"/>
  <c r="F64" i="35"/>
  <c r="K9" i="42"/>
  <c r="K8" i="42" s="1"/>
  <c r="I90" i="4"/>
  <c r="I33" i="4"/>
  <c r="I9" i="4" s="1"/>
  <c r="K32" i="34"/>
  <c r="K8" i="34" s="1"/>
  <c r="P90" i="4"/>
  <c r="P33" i="4"/>
  <c r="P9" i="4" s="1"/>
  <c r="K82" i="4"/>
  <c r="K10" i="4"/>
  <c r="N81" i="53"/>
  <c r="N9" i="53"/>
  <c r="Z88" i="53"/>
  <c r="H88" i="53" s="1"/>
  <c r="Z89" i="53"/>
  <c r="Z32" i="53"/>
  <c r="Z8" i="53" s="1"/>
  <c r="U32" i="34"/>
  <c r="U8" i="34" s="1"/>
  <c r="H64" i="53"/>
  <c r="P89" i="52"/>
  <c r="P32" i="52"/>
  <c r="P8" i="52" s="1"/>
  <c r="M81" i="52"/>
  <c r="M9" i="52"/>
  <c r="Y88" i="52"/>
  <c r="G88" i="52" s="1"/>
  <c r="Y89" i="52"/>
  <c r="Y32" i="52"/>
  <c r="Y8" i="52" s="1"/>
  <c r="G64" i="52"/>
  <c r="K89" i="52"/>
  <c r="K32" i="52"/>
  <c r="K8" i="52" s="1"/>
  <c r="Q89" i="53"/>
  <c r="Q32" i="53"/>
  <c r="Q8" i="53" s="1"/>
  <c r="L89" i="53"/>
  <c r="L32" i="53"/>
  <c r="L8" i="53" s="1"/>
  <c r="S89" i="53"/>
  <c r="S32" i="53"/>
  <c r="S8" i="53" s="1"/>
  <c r="W89" i="4"/>
  <c r="F89" i="4" s="1"/>
  <c r="W90" i="4"/>
  <c r="W33" i="4"/>
  <c r="W9" i="4" s="1"/>
  <c r="G30" i="31"/>
  <c r="G14" i="31"/>
  <c r="G20" i="31"/>
  <c r="G61" i="31"/>
  <c r="G52" i="31"/>
  <c r="G35" i="31"/>
  <c r="G66" i="31"/>
  <c r="G28" i="31"/>
  <c r="G37" i="31"/>
  <c r="G60" i="31"/>
  <c r="G19" i="31"/>
  <c r="G41" i="31"/>
  <c r="G72" i="31"/>
  <c r="G42" i="31"/>
  <c r="G58" i="31"/>
  <c r="G24" i="31"/>
  <c r="G71" i="31"/>
  <c r="G63" i="31"/>
  <c r="G73" i="31"/>
  <c r="G62" i="31"/>
  <c r="G56" i="31"/>
  <c r="G48" i="31"/>
  <c r="G50" i="31"/>
  <c r="G55" i="31"/>
  <c r="G59" i="31"/>
  <c r="G57" i="31"/>
  <c r="G23" i="31"/>
  <c r="G49" i="31"/>
  <c r="G64" i="31"/>
  <c r="G38" i="31"/>
  <c r="G54" i="31"/>
  <c r="G74" i="31"/>
  <c r="G31" i="31"/>
  <c r="G69" i="31"/>
  <c r="G39" i="31"/>
  <c r="G26" i="31"/>
  <c r="G86" i="31"/>
  <c r="G68" i="31"/>
  <c r="G36" i="31"/>
  <c r="G84" i="31"/>
  <c r="G34" i="31"/>
  <c r="G22" i="31"/>
  <c r="G75" i="31"/>
  <c r="G45" i="31"/>
  <c r="G18" i="31"/>
  <c r="G21" i="31"/>
  <c r="G17" i="31"/>
  <c r="G12" i="31"/>
  <c r="G67" i="31"/>
  <c r="G83" i="31"/>
  <c r="G85" i="31"/>
  <c r="G87" i="31"/>
  <c r="G88" i="31"/>
  <c r="G76" i="31"/>
  <c r="G29" i="31"/>
  <c r="G16" i="31"/>
  <c r="G65" i="31"/>
  <c r="G15" i="31"/>
  <c r="G80" i="31"/>
  <c r="G46" i="31"/>
  <c r="G27" i="31"/>
  <c r="G25" i="31"/>
  <c r="G81" i="31"/>
  <c r="G40" i="31"/>
  <c r="G70" i="31"/>
  <c r="G51" i="31"/>
  <c r="G13" i="31"/>
  <c r="G47" i="31"/>
  <c r="G89" i="31"/>
  <c r="G11" i="31"/>
  <c r="G79" i="31"/>
  <c r="G9" i="31"/>
  <c r="G43" i="31"/>
  <c r="F64" i="34"/>
  <c r="I32" i="34"/>
  <c r="I8" i="34" s="1"/>
  <c r="R89" i="52"/>
  <c r="R32" i="52"/>
  <c r="R8" i="52" s="1"/>
  <c r="N90" i="4"/>
  <c r="N33" i="4"/>
  <c r="N9" i="4" s="1"/>
  <c r="I64" i="53" l="1"/>
  <c r="G64" i="53"/>
  <c r="H64" i="52"/>
  <c r="E64" i="52"/>
  <c r="E88" i="52"/>
  <c r="E89" i="4"/>
  <c r="K90" i="4"/>
  <c r="K33" i="4"/>
  <c r="K9" i="4" s="1"/>
  <c r="U90" i="4"/>
  <c r="U33" i="4"/>
  <c r="U9" i="4" s="1"/>
  <c r="M89" i="52"/>
  <c r="M32" i="52"/>
  <c r="M8" i="52" s="1"/>
  <c r="F65" i="4"/>
  <c r="AR73" i="35"/>
  <c r="F32" i="35"/>
  <c r="X89" i="53"/>
  <c r="X32" i="53"/>
  <c r="X8" i="53" s="1"/>
  <c r="AR73" i="34"/>
  <c r="W89" i="52"/>
  <c r="W32" i="52"/>
  <c r="W8" i="52" s="1"/>
  <c r="G88" i="53"/>
  <c r="N89" i="53"/>
  <c r="N32" i="53"/>
  <c r="N8" i="53" s="1"/>
  <c r="F8" i="35" l="1"/>
  <c r="G32" i="35" s="1"/>
  <c r="E65" i="4"/>
  <c r="C24" i="51"/>
  <c r="J62" i="48"/>
  <c r="N63" i="46"/>
  <c r="J62" i="30"/>
  <c r="F44" i="50"/>
  <c r="E14" i="8"/>
  <c r="BQ14" i="8" s="1"/>
  <c r="K62" i="30" l="1"/>
  <c r="L62" i="30"/>
  <c r="G39" i="35"/>
  <c r="G48" i="35"/>
  <c r="G50" i="35"/>
  <c r="G73" i="35"/>
  <c r="G74" i="35"/>
  <c r="G52" i="35"/>
  <c r="G49" i="35"/>
  <c r="G63" i="35"/>
  <c r="G51" i="35"/>
  <c r="G72" i="35"/>
  <c r="G54" i="35"/>
  <c r="G43" i="35"/>
  <c r="G47" i="35"/>
  <c r="G75" i="35"/>
  <c r="G35" i="35"/>
  <c r="G58" i="35"/>
  <c r="G66" i="35"/>
  <c r="G59" i="35"/>
  <c r="G55" i="35"/>
  <c r="G57" i="35"/>
  <c r="G42" i="35"/>
  <c r="G36" i="35"/>
  <c r="G67" i="35"/>
  <c r="G38" i="35"/>
  <c r="G61" i="35"/>
  <c r="G41" i="35"/>
  <c r="G69" i="35"/>
  <c r="G70" i="35"/>
  <c r="G9" i="35"/>
  <c r="G46" i="35"/>
  <c r="G62" i="35"/>
  <c r="G65" i="35"/>
  <c r="G60" i="35"/>
  <c r="G53" i="35"/>
  <c r="G68" i="35"/>
  <c r="G37" i="35"/>
  <c r="G56" i="35"/>
  <c r="G45" i="35"/>
  <c r="G44" i="35"/>
  <c r="G71" i="35"/>
  <c r="G40" i="35"/>
  <c r="G64" i="35"/>
  <c r="AK15" i="8"/>
  <c r="AA15" i="8" s="1"/>
  <c r="BQ15" i="8" s="1"/>
  <c r="K15" i="8" s="1"/>
  <c r="P63" i="46"/>
  <c r="O63" i="46"/>
  <c r="Q63" i="46"/>
  <c r="BR14" i="8"/>
  <c r="BS14" i="8" s="1"/>
  <c r="J14" i="8"/>
  <c r="J76" i="8" s="1"/>
  <c r="K44" i="50"/>
  <c r="M44" i="50" s="1"/>
  <c r="H44" i="50"/>
  <c r="K62" i="48"/>
  <c r="L62" i="48"/>
  <c r="Z10" i="8"/>
  <c r="Z8" i="8" s="1"/>
  <c r="Z75" i="8" s="1"/>
  <c r="X10" i="8"/>
  <c r="X8" i="8" s="1"/>
  <c r="X75" i="8" s="1"/>
  <c r="H15" i="53" l="1"/>
  <c r="G15" i="52"/>
  <c r="F16" i="4"/>
  <c r="BR28" i="8"/>
  <c r="BS28" i="8" s="1"/>
  <c r="X76" i="8"/>
  <c r="BR30" i="8"/>
  <c r="BS30" i="8" s="1"/>
  <c r="Z76" i="8"/>
  <c r="D13" i="5"/>
  <c r="N8" i="5"/>
  <c r="E12" i="8"/>
  <c r="BQ12" i="8" s="1"/>
  <c r="K10" i="8"/>
  <c r="O21" i="5"/>
  <c r="J21" i="5" l="1"/>
  <c r="D23" i="5"/>
  <c r="T43" i="53"/>
  <c r="T89" i="53"/>
  <c r="F32" i="4"/>
  <c r="R81" i="4"/>
  <c r="K8" i="8"/>
  <c r="K75" i="8" s="1"/>
  <c r="E10" i="8"/>
  <c r="S89" i="52"/>
  <c r="S43" i="52"/>
  <c r="BR12" i="8"/>
  <c r="BQ10" i="8"/>
  <c r="F10" i="8" s="1"/>
  <c r="F76" i="8" s="1"/>
  <c r="H12" i="8"/>
  <c r="H76" i="8" s="1"/>
  <c r="Q43" i="34"/>
  <c r="Q9" i="41"/>
  <c r="Q8" i="41" s="1"/>
  <c r="E15" i="52"/>
  <c r="H15" i="52"/>
  <c r="I15" i="53"/>
  <c r="G15" i="53"/>
  <c r="H29" i="53"/>
  <c r="Q44" i="4"/>
  <c r="Q90" i="4"/>
  <c r="C29" i="51"/>
  <c r="N14" i="46"/>
  <c r="J13" i="30"/>
  <c r="K13" i="30" s="1"/>
  <c r="E16" i="4"/>
  <c r="F9" i="50"/>
  <c r="J13" i="48"/>
  <c r="K13" i="48" s="1"/>
  <c r="G31" i="52"/>
  <c r="S21" i="5"/>
  <c r="D25" i="5"/>
  <c r="T80" i="52"/>
  <c r="F30" i="4" l="1"/>
  <c r="Q81" i="4"/>
  <c r="Q10" i="4"/>
  <c r="R9" i="41"/>
  <c r="R8" i="41" s="1"/>
  <c r="P80" i="53"/>
  <c r="H31" i="53"/>
  <c r="G31" i="53" s="1"/>
  <c r="H9" i="50"/>
  <c r="K9" i="50"/>
  <c r="M9" i="50" s="1"/>
  <c r="T80" i="53"/>
  <c r="T9" i="53"/>
  <c r="BS12" i="8"/>
  <c r="BS10" i="8" s="1"/>
  <c r="BR10" i="8"/>
  <c r="S32" i="52"/>
  <c r="D21" i="5"/>
  <c r="M81" i="4"/>
  <c r="F17" i="4"/>
  <c r="Q33" i="4"/>
  <c r="U80" i="53"/>
  <c r="M9" i="41"/>
  <c r="M8" i="41" s="1"/>
  <c r="F16" i="41"/>
  <c r="G29" i="52"/>
  <c r="S80" i="52"/>
  <c r="S9" i="52"/>
  <c r="X11" i="52"/>
  <c r="Y11" i="53"/>
  <c r="Y9" i="53" s="1"/>
  <c r="Y8" i="53" s="1"/>
  <c r="V12" i="4"/>
  <c r="V10" i="4" s="1"/>
  <c r="V9" i="4" s="1"/>
  <c r="P11" i="53"/>
  <c r="P9" i="53" s="1"/>
  <c r="P8" i="53" s="1"/>
  <c r="O11" i="52"/>
  <c r="O9" i="52" s="1"/>
  <c r="O8" i="52" s="1"/>
  <c r="M12" i="4"/>
  <c r="M10" i="4" s="1"/>
  <c r="M9" i="4" s="1"/>
  <c r="R12" i="4"/>
  <c r="R10" i="4" s="1"/>
  <c r="R9" i="4" s="1"/>
  <c r="T11" i="52"/>
  <c r="T9" i="52" s="1"/>
  <c r="T8" i="52" s="1"/>
  <c r="U11" i="53"/>
  <c r="O14" i="46"/>
  <c r="P14" i="46"/>
  <c r="Q32" i="34"/>
  <c r="Q8" i="34" s="1"/>
  <c r="O80" i="52"/>
  <c r="G16" i="52"/>
  <c r="BR15" i="8"/>
  <c r="BS15" i="8" s="1"/>
  <c r="K76" i="8"/>
  <c r="T32" i="53"/>
  <c r="N28" i="46"/>
  <c r="F14" i="50"/>
  <c r="J27" i="48"/>
  <c r="K27" i="48" s="1"/>
  <c r="J27" i="30"/>
  <c r="K27" i="30" s="1"/>
  <c r="E30" i="4"/>
  <c r="C31" i="51"/>
  <c r="I29" i="53"/>
  <c r="G29" i="53"/>
  <c r="E31" i="52"/>
  <c r="H31" i="52"/>
  <c r="F15" i="50"/>
  <c r="C32" i="51"/>
  <c r="J29" i="30"/>
  <c r="K29" i="30" s="1"/>
  <c r="J29" i="48"/>
  <c r="K29" i="48" s="1"/>
  <c r="N30" i="46"/>
  <c r="E32" i="4"/>
  <c r="Q9" i="4" l="1"/>
  <c r="I31" i="53"/>
  <c r="U9" i="53"/>
  <c r="U8" i="53" s="1"/>
  <c r="T8" i="53"/>
  <c r="G80" i="52"/>
  <c r="E80" i="52" s="1"/>
  <c r="F81" i="4"/>
  <c r="S8" i="52"/>
  <c r="H80" i="53"/>
  <c r="G80" i="53" s="1"/>
  <c r="L12" i="4"/>
  <c r="F14" i="4"/>
  <c r="E29" i="52"/>
  <c r="N11" i="52"/>
  <c r="G13" i="52"/>
  <c r="X9" i="52"/>
  <c r="X8" i="52" s="1"/>
  <c r="F9" i="41"/>
  <c r="H29" i="52"/>
  <c r="C30" i="51"/>
  <c r="E17" i="4"/>
  <c r="N15" i="46"/>
  <c r="J14" i="48"/>
  <c r="K14" i="48" s="1"/>
  <c r="J14" i="30"/>
  <c r="K14" i="30" s="1"/>
  <c r="F10" i="50"/>
  <c r="E16" i="52"/>
  <c r="H16" i="52"/>
  <c r="O11" i="53"/>
  <c r="H13" i="53"/>
  <c r="E81" i="4"/>
  <c r="H16" i="53"/>
  <c r="O30" i="46"/>
  <c r="P30" i="46"/>
  <c r="K15" i="50"/>
  <c r="M15" i="50" s="1"/>
  <c r="H15" i="50"/>
  <c r="H14" i="50"/>
  <c r="K14" i="50"/>
  <c r="M14" i="50" s="1"/>
  <c r="P28" i="46"/>
  <c r="O28" i="46"/>
  <c r="F8" i="41" l="1"/>
  <c r="G9" i="41" s="1"/>
  <c r="H13" i="52"/>
  <c r="E13" i="52"/>
  <c r="E14" i="4"/>
  <c r="N12" i="46"/>
  <c r="J11" i="48"/>
  <c r="J11" i="30"/>
  <c r="I13" i="53"/>
  <c r="G13" i="53"/>
  <c r="P15" i="46"/>
  <c r="O15" i="46"/>
  <c r="N9" i="52"/>
  <c r="N8" i="52" s="1"/>
  <c r="G11" i="52"/>
  <c r="L10" i="4"/>
  <c r="L9" i="4" s="1"/>
  <c r="F12" i="4"/>
  <c r="I16" i="53"/>
  <c r="G16" i="53"/>
  <c r="O9" i="53"/>
  <c r="O8" i="53" s="1"/>
  <c r="H11" i="53"/>
  <c r="H10" i="50"/>
  <c r="K10" i="50"/>
  <c r="M10" i="50" s="1"/>
  <c r="K11" i="48" l="1"/>
  <c r="L11" i="48"/>
  <c r="N10" i="46"/>
  <c r="E12" i="4"/>
  <c r="J9" i="48"/>
  <c r="F7" i="50"/>
  <c r="J9" i="30"/>
  <c r="P12" i="46"/>
  <c r="Q12" i="46"/>
  <c r="O12" i="46"/>
  <c r="G11" i="53"/>
  <c r="I11" i="53"/>
  <c r="K11" i="30"/>
  <c r="L11" i="30"/>
  <c r="E11" i="52"/>
  <c r="H11" i="52"/>
  <c r="G12" i="41"/>
  <c r="G11" i="41"/>
  <c r="G16" i="41"/>
  <c r="H7" i="50" l="1"/>
  <c r="K7" i="50"/>
  <c r="M7" i="50" s="1"/>
  <c r="L9" i="48"/>
  <c r="K9" i="48"/>
  <c r="O10" i="46"/>
  <c r="P10" i="46"/>
  <c r="Q10" i="46"/>
  <c r="S11" i="46" s="1"/>
  <c r="K9" i="30"/>
  <c r="L9" i="30"/>
  <c r="AR24" i="8" l="1"/>
  <c r="AK26" i="8"/>
  <c r="AA26" i="8" s="1"/>
  <c r="BQ26" i="8" s="1"/>
  <c r="V26" i="8" l="1"/>
  <c r="V76" i="8" s="1"/>
  <c r="BR26" i="8"/>
  <c r="BS26" i="8" s="1"/>
  <c r="AK24" i="8"/>
  <c r="AA24" i="8" s="1"/>
  <c r="BQ24" i="8" s="1"/>
  <c r="AR8" i="8"/>
  <c r="AR75" i="8" l="1"/>
  <c r="AK8" i="8"/>
  <c r="V25" i="53"/>
  <c r="H27" i="53"/>
  <c r="T24" i="8"/>
  <c r="T76" i="8" s="1"/>
  <c r="BR24" i="8"/>
  <c r="BS24" i="8" s="1"/>
  <c r="S26" i="4"/>
  <c r="F28" i="4"/>
  <c r="U25" i="52"/>
  <c r="G27" i="52"/>
  <c r="S25" i="42"/>
  <c r="F27" i="42"/>
  <c r="P8" i="5"/>
  <c r="D16" i="5"/>
  <c r="D8" i="5" s="1"/>
  <c r="E27" i="52" l="1"/>
  <c r="H27" i="52"/>
  <c r="U81" i="52"/>
  <c r="G81" i="52" s="1"/>
  <c r="U9" i="52"/>
  <c r="G25" i="52"/>
  <c r="S9" i="42"/>
  <c r="S8" i="42" s="1"/>
  <c r="F25" i="42"/>
  <c r="N26" i="46"/>
  <c r="E28" i="4"/>
  <c r="J25" i="30"/>
  <c r="J25" i="48"/>
  <c r="AA8" i="8"/>
  <c r="AK75" i="8"/>
  <c r="S82" i="4"/>
  <c r="F82" i="4" s="1"/>
  <c r="S10" i="4"/>
  <c r="F26" i="4"/>
  <c r="AR76" i="8"/>
  <c r="BR50" i="8"/>
  <c r="BS50" i="8" s="1"/>
  <c r="BT42" i="8" s="1"/>
  <c r="BU24" i="8"/>
  <c r="BT8" i="8"/>
  <c r="G27" i="53"/>
  <c r="I27" i="53"/>
  <c r="V81" i="53"/>
  <c r="H81" i="53" s="1"/>
  <c r="V9" i="53"/>
  <c r="H25" i="53"/>
  <c r="S90" i="4" l="1"/>
  <c r="F90" i="4" s="1"/>
  <c r="S44" i="4"/>
  <c r="F52" i="4"/>
  <c r="E82" i="4"/>
  <c r="E81" i="52"/>
  <c r="I25" i="53"/>
  <c r="G25" i="53"/>
  <c r="H9" i="53"/>
  <c r="BV8" i="8"/>
  <c r="U89" i="52"/>
  <c r="G89" i="52" s="1"/>
  <c r="U43" i="52"/>
  <c r="G51" i="52"/>
  <c r="BR42" i="8"/>
  <c r="BS42" i="8" s="1"/>
  <c r="BT31" i="8" s="1"/>
  <c r="AK76" i="8"/>
  <c r="K25" i="30"/>
  <c r="L25" i="30"/>
  <c r="V89" i="53"/>
  <c r="H89" i="53" s="1"/>
  <c r="V43" i="53"/>
  <c r="H51" i="53"/>
  <c r="J23" i="48"/>
  <c r="J23" i="30"/>
  <c r="E26" i="4"/>
  <c r="N24" i="46"/>
  <c r="F13" i="50"/>
  <c r="F10" i="4"/>
  <c r="AA75" i="8"/>
  <c r="BQ8" i="8"/>
  <c r="F9" i="42"/>
  <c r="AQ22" i="42"/>
  <c r="I1" i="42"/>
  <c r="H25" i="52"/>
  <c r="E25" i="52"/>
  <c r="G9" i="52"/>
  <c r="G81" i="53"/>
  <c r="S43" i="34"/>
  <c r="F51" i="34"/>
  <c r="K25" i="48"/>
  <c r="L25" i="48"/>
  <c r="O26" i="46"/>
  <c r="P26" i="46"/>
  <c r="Q26" i="46"/>
  <c r="S32" i="34" l="1"/>
  <c r="S8" i="34" s="1"/>
  <c r="F43" i="34"/>
  <c r="E8" i="8"/>
  <c r="E76" i="8" s="1"/>
  <c r="BR8" i="8"/>
  <c r="BS8" i="8" s="1"/>
  <c r="L23" i="48"/>
  <c r="K23" i="48"/>
  <c r="G89" i="53"/>
  <c r="U32" i="52"/>
  <c r="U8" i="52" s="1"/>
  <c r="G43" i="52"/>
  <c r="S33" i="4"/>
  <c r="S9" i="4" s="1"/>
  <c r="F44" i="4"/>
  <c r="F8" i="42"/>
  <c r="G9" i="42" s="1"/>
  <c r="BR31" i="8"/>
  <c r="BS31" i="8" s="1"/>
  <c r="AA76" i="8"/>
  <c r="O24" i="46"/>
  <c r="Q24" i="46"/>
  <c r="P24" i="46"/>
  <c r="E89" i="52"/>
  <c r="E90" i="4"/>
  <c r="J7" i="48"/>
  <c r="F5" i="50"/>
  <c r="N8" i="46"/>
  <c r="J7" i="30"/>
  <c r="G51" i="53"/>
  <c r="I51" i="53"/>
  <c r="AR51" i="34"/>
  <c r="H9" i="52"/>
  <c r="E9" i="52"/>
  <c r="K13" i="50"/>
  <c r="M13" i="50" s="1"/>
  <c r="H13" i="50"/>
  <c r="K23" i="30"/>
  <c r="L23" i="30"/>
  <c r="V32" i="53"/>
  <c r="V8" i="53" s="1"/>
  <c r="H43" i="53"/>
  <c r="E51" i="52"/>
  <c r="H51" i="52"/>
  <c r="G9" i="53"/>
  <c r="I9" i="53"/>
  <c r="E52" i="4"/>
  <c r="C16" i="51"/>
  <c r="F34" i="50"/>
  <c r="N50" i="46"/>
  <c r="J49" i="30"/>
  <c r="J49" i="48"/>
  <c r="L49" i="48" l="1"/>
  <c r="K49" i="48"/>
  <c r="L49" i="30"/>
  <c r="K49" i="30"/>
  <c r="O50" i="46"/>
  <c r="P50" i="46"/>
  <c r="Q50" i="46"/>
  <c r="K34" i="50"/>
  <c r="M34" i="50" s="1"/>
  <c r="H34" i="50"/>
  <c r="G43" i="53"/>
  <c r="I43" i="53"/>
  <c r="H32" i="53"/>
  <c r="H8" i="53" s="1"/>
  <c r="J56" i="53" s="1"/>
  <c r="L7" i="30"/>
  <c r="K7" i="30"/>
  <c r="Q8" i="46"/>
  <c r="O8" i="46"/>
  <c r="P8" i="46"/>
  <c r="K5" i="50"/>
  <c r="M5" i="50" s="1"/>
  <c r="H5" i="50"/>
  <c r="L7" i="48"/>
  <c r="K7" i="48"/>
  <c r="G19" i="42"/>
  <c r="G23" i="42"/>
  <c r="G28" i="42"/>
  <c r="G26" i="42"/>
  <c r="G18" i="42"/>
  <c r="G22" i="42"/>
  <c r="G20" i="42"/>
  <c r="G24" i="42"/>
  <c r="G17" i="42"/>
  <c r="G21" i="42"/>
  <c r="G27" i="42"/>
  <c r="G25" i="42"/>
  <c r="J41" i="48"/>
  <c r="N42" i="46"/>
  <c r="C9" i="51"/>
  <c r="F26" i="50"/>
  <c r="J41" i="30"/>
  <c r="E44" i="4"/>
  <c r="F33" i="4"/>
  <c r="F9" i="4" s="1"/>
  <c r="H43" i="52"/>
  <c r="E43" i="52"/>
  <c r="G32" i="52"/>
  <c r="G8" i="52" s="1"/>
  <c r="BS7" i="8"/>
  <c r="BT7" i="8" s="1"/>
  <c r="BU8" i="8"/>
  <c r="F32" i="34"/>
  <c r="I89" i="52" l="1"/>
  <c r="I9" i="52"/>
  <c r="I51" i="52"/>
  <c r="I50" i="52"/>
  <c r="I30" i="52"/>
  <c r="I19" i="52"/>
  <c r="I69" i="52"/>
  <c r="I73" i="52"/>
  <c r="I36" i="52"/>
  <c r="I18" i="52"/>
  <c r="E8" i="52"/>
  <c r="M1" i="52"/>
  <c r="I65" i="52"/>
  <c r="I39" i="52"/>
  <c r="I60" i="52"/>
  <c r="I20" i="52"/>
  <c r="I17" i="52"/>
  <c r="I64" i="52"/>
  <c r="I29" i="52"/>
  <c r="I11" i="52"/>
  <c r="I71" i="52"/>
  <c r="I55" i="52"/>
  <c r="I28" i="52"/>
  <c r="I57" i="52"/>
  <c r="I62" i="52"/>
  <c r="I54" i="52"/>
  <c r="I26" i="52"/>
  <c r="I22" i="52"/>
  <c r="I76" i="52"/>
  <c r="I66" i="52"/>
  <c r="I79" i="52"/>
  <c r="I86" i="52"/>
  <c r="I40" i="52"/>
  <c r="I24" i="52"/>
  <c r="I21" i="52"/>
  <c r="I88" i="52"/>
  <c r="I80" i="52"/>
  <c r="I27" i="52"/>
  <c r="I37" i="52"/>
  <c r="I58" i="52"/>
  <c r="I48" i="52"/>
  <c r="I42" i="52"/>
  <c r="I14" i="52"/>
  <c r="I59" i="52"/>
  <c r="I34" i="52"/>
  <c r="H8" i="52"/>
  <c r="I85" i="52"/>
  <c r="I84" i="52"/>
  <c r="I12" i="52"/>
  <c r="I75" i="52"/>
  <c r="I61" i="52"/>
  <c r="I83" i="52"/>
  <c r="I46" i="52"/>
  <c r="I31" i="52"/>
  <c r="I13" i="52"/>
  <c r="I25" i="52"/>
  <c r="G90" i="4"/>
  <c r="G10" i="4"/>
  <c r="T8" i="46" s="1"/>
  <c r="G52" i="4"/>
  <c r="T50" i="46" s="1"/>
  <c r="G15" i="4"/>
  <c r="T13" i="46" s="1"/>
  <c r="G55" i="4"/>
  <c r="T53" i="46" s="1"/>
  <c r="G50" i="4"/>
  <c r="T48" i="46" s="1"/>
  <c r="G20" i="4"/>
  <c r="T18" i="46" s="1"/>
  <c r="G74" i="4"/>
  <c r="T72" i="46" s="1"/>
  <c r="G75" i="4"/>
  <c r="T73" i="46" s="1"/>
  <c r="G38" i="4"/>
  <c r="T36" i="46" s="1"/>
  <c r="G58" i="4"/>
  <c r="T56" i="46" s="1"/>
  <c r="G56" i="4"/>
  <c r="T54" i="46" s="1"/>
  <c r="G43" i="4"/>
  <c r="T41" i="46" s="1"/>
  <c r="G35" i="4"/>
  <c r="T33" i="46" s="1"/>
  <c r="G86" i="4"/>
  <c r="J5" i="48"/>
  <c r="K5" i="48" s="1"/>
  <c r="G64" i="4"/>
  <c r="T62" i="46" s="1"/>
  <c r="G29" i="4"/>
  <c r="T27" i="46" s="1"/>
  <c r="G60" i="4"/>
  <c r="T58" i="46" s="1"/>
  <c r="G49" i="4"/>
  <c r="T47" i="46" s="1"/>
  <c r="G59" i="4"/>
  <c r="T57" i="46" s="1"/>
  <c r="G24" i="4"/>
  <c r="T22" i="46" s="1"/>
  <c r="G69" i="4"/>
  <c r="T67" i="46" s="1"/>
  <c r="G23" i="4"/>
  <c r="T21" i="46" s="1"/>
  <c r="F4" i="50"/>
  <c r="G28" i="4"/>
  <c r="T26" i="46" s="1"/>
  <c r="G17" i="4"/>
  <c r="T15" i="46" s="1"/>
  <c r="G65" i="4"/>
  <c r="T63" i="46" s="1"/>
  <c r="G18" i="4"/>
  <c r="T16" i="46" s="1"/>
  <c r="G21" i="4"/>
  <c r="T19" i="46" s="1"/>
  <c r="G41" i="4"/>
  <c r="T39" i="46" s="1"/>
  <c r="G87" i="4"/>
  <c r="G66" i="4"/>
  <c r="T64" i="46" s="1"/>
  <c r="G67" i="4"/>
  <c r="T65" i="46" s="1"/>
  <c r="N6" i="46"/>
  <c r="Q6" i="46" s="1"/>
  <c r="G68" i="4"/>
  <c r="T66" i="46" s="1"/>
  <c r="G72" i="4"/>
  <c r="T70" i="46" s="1"/>
  <c r="G57" i="4"/>
  <c r="T55" i="46" s="1"/>
  <c r="I47" i="52"/>
  <c r="I35" i="52"/>
  <c r="I68" i="52"/>
  <c r="I56" i="52"/>
  <c r="G12" i="4"/>
  <c r="T10" i="46" s="1"/>
  <c r="G32" i="4"/>
  <c r="T30" i="46" s="1"/>
  <c r="G89" i="4"/>
  <c r="G22" i="4"/>
  <c r="T20" i="46" s="1"/>
  <c r="G46" i="4"/>
  <c r="T44" i="46" s="1"/>
  <c r="G61" i="4"/>
  <c r="T59" i="46" s="1"/>
  <c r="G40" i="4"/>
  <c r="T38" i="46" s="1"/>
  <c r="G80" i="4"/>
  <c r="G88" i="4"/>
  <c r="G77" i="4"/>
  <c r="G19" i="4"/>
  <c r="T17" i="46" s="1"/>
  <c r="G53" i="4"/>
  <c r="T51" i="46" s="1"/>
  <c r="G51" i="4"/>
  <c r="T49" i="46" s="1"/>
  <c r="I81" i="52"/>
  <c r="I45" i="52"/>
  <c r="I38" i="52"/>
  <c r="I74" i="52"/>
  <c r="I49" i="52"/>
  <c r="G26" i="4"/>
  <c r="T24" i="46" s="1"/>
  <c r="G14" i="4"/>
  <c r="T12" i="46" s="1"/>
  <c r="G30" i="4"/>
  <c r="T28" i="46" s="1"/>
  <c r="G47" i="4"/>
  <c r="T45" i="46" s="1"/>
  <c r="G48" i="4"/>
  <c r="T46" i="46" s="1"/>
  <c r="G62" i="4"/>
  <c r="T60" i="46" s="1"/>
  <c r="G76" i="4"/>
  <c r="T74" i="46" s="1"/>
  <c r="G13" i="4"/>
  <c r="T11" i="46" s="1"/>
  <c r="G85" i="4"/>
  <c r="K1" i="4"/>
  <c r="J5" i="30"/>
  <c r="K5" i="30" s="1"/>
  <c r="G37" i="4"/>
  <c r="T35" i="46" s="1"/>
  <c r="G31" i="4"/>
  <c r="T29" i="46" s="1"/>
  <c r="G63" i="4"/>
  <c r="T61" i="46" s="1"/>
  <c r="I16" i="52"/>
  <c r="I72" i="52"/>
  <c r="I87" i="52"/>
  <c r="I52" i="52"/>
  <c r="I63" i="52"/>
  <c r="I43" i="52"/>
  <c r="G44" i="4"/>
  <c r="T42" i="46" s="1"/>
  <c r="G82" i="4"/>
  <c r="G81" i="4"/>
  <c r="G16" i="4"/>
  <c r="T14" i="46" s="1"/>
  <c r="G84" i="4"/>
  <c r="G25" i="4"/>
  <c r="T23" i="46" s="1"/>
  <c r="G73" i="4"/>
  <c r="T71" i="46" s="1"/>
  <c r="G42" i="4"/>
  <c r="T40" i="46" s="1"/>
  <c r="G36" i="4"/>
  <c r="T34" i="46" s="1"/>
  <c r="G39" i="4"/>
  <c r="T37" i="46" s="1"/>
  <c r="E9" i="4"/>
  <c r="G27" i="4"/>
  <c r="T25" i="46" s="1"/>
  <c r="G70" i="4"/>
  <c r="T68" i="46" s="1"/>
  <c r="I15" i="52"/>
  <c r="I41" i="52"/>
  <c r="I67" i="52"/>
  <c r="I23" i="52"/>
  <c r="J43" i="53"/>
  <c r="J11" i="53"/>
  <c r="J31" i="53"/>
  <c r="J64" i="53"/>
  <c r="J21" i="53"/>
  <c r="J20" i="53"/>
  <c r="J40" i="53"/>
  <c r="J86" i="53"/>
  <c r="J65" i="53"/>
  <c r="J66" i="53"/>
  <c r="N1" i="53"/>
  <c r="J18" i="53"/>
  <c r="J68" i="53"/>
  <c r="J48" i="53"/>
  <c r="J71" i="53"/>
  <c r="J55" i="53"/>
  <c r="J19" i="53"/>
  <c r="J52" i="53"/>
  <c r="J81" i="53"/>
  <c r="J13" i="53"/>
  <c r="J29" i="53"/>
  <c r="J46" i="53"/>
  <c r="J17" i="53"/>
  <c r="J61" i="53"/>
  <c r="J60" i="53"/>
  <c r="J39" i="53"/>
  <c r="J79" i="53"/>
  <c r="J87" i="53"/>
  <c r="J76" i="53"/>
  <c r="J36" i="53"/>
  <c r="J58" i="53"/>
  <c r="J28" i="53"/>
  <c r="J23" i="53"/>
  <c r="J54" i="53"/>
  <c r="J74" i="53"/>
  <c r="J50" i="53"/>
  <c r="J25" i="53"/>
  <c r="J16" i="53"/>
  <c r="J15" i="53"/>
  <c r="J47" i="53"/>
  <c r="J45" i="53"/>
  <c r="J70" i="53"/>
  <c r="J75" i="53"/>
  <c r="J12" i="53"/>
  <c r="J84" i="53"/>
  <c r="G8" i="53"/>
  <c r="J67" i="53"/>
  <c r="J26" i="53"/>
  <c r="J49" i="53"/>
  <c r="J73" i="53"/>
  <c r="J57" i="53"/>
  <c r="J37" i="53"/>
  <c r="J62" i="53"/>
  <c r="J51" i="53"/>
  <c r="J9" i="53"/>
  <c r="J89" i="53"/>
  <c r="J27" i="53"/>
  <c r="J80" i="53"/>
  <c r="J88" i="53"/>
  <c r="J83" i="53"/>
  <c r="J24" i="53"/>
  <c r="J72" i="53"/>
  <c r="J41" i="53"/>
  <c r="J35" i="53"/>
  <c r="J38" i="53"/>
  <c r="J85" i="53"/>
  <c r="J22" i="53"/>
  <c r="J34" i="53"/>
  <c r="J42" i="53"/>
  <c r="J30" i="53"/>
  <c r="J59" i="53"/>
  <c r="J69" i="53"/>
  <c r="J14" i="53"/>
  <c r="J63" i="53"/>
  <c r="F8" i="34"/>
  <c r="H32" i="52"/>
  <c r="E32" i="52"/>
  <c r="I32" i="52"/>
  <c r="N31" i="46"/>
  <c r="J30" i="30"/>
  <c r="G33" i="4"/>
  <c r="T31" i="46" s="1"/>
  <c r="J30" i="48"/>
  <c r="F16" i="50"/>
  <c r="E33" i="4"/>
  <c r="L41" i="30"/>
  <c r="K41" i="30"/>
  <c r="H26" i="50"/>
  <c r="K26" i="50"/>
  <c r="M26" i="50" s="1"/>
  <c r="G26" i="50"/>
  <c r="L26" i="50" s="1"/>
  <c r="P42" i="46"/>
  <c r="O42" i="46"/>
  <c r="Q42" i="46"/>
  <c r="K41" i="48"/>
  <c r="L41" i="48"/>
  <c r="P6" i="46"/>
  <c r="O6" i="46"/>
  <c r="G42" i="50"/>
  <c r="L42" i="50" s="1"/>
  <c r="G32" i="50"/>
  <c r="L32" i="50" s="1"/>
  <c r="G35" i="50"/>
  <c r="L35" i="50" s="1"/>
  <c r="G25" i="50"/>
  <c r="L25" i="50" s="1"/>
  <c r="G37" i="50"/>
  <c r="L37" i="50" s="1"/>
  <c r="G52" i="50"/>
  <c r="L52" i="50" s="1"/>
  <c r="G36" i="50"/>
  <c r="L36" i="50" s="1"/>
  <c r="G38" i="50"/>
  <c r="L38" i="50" s="1"/>
  <c r="G43" i="50"/>
  <c r="L43" i="50" s="1"/>
  <c r="G48" i="50"/>
  <c r="L48" i="50" s="1"/>
  <c r="G39" i="50"/>
  <c r="L39" i="50" s="1"/>
  <c r="G31" i="50"/>
  <c r="L31" i="50" s="1"/>
  <c r="G50" i="50"/>
  <c r="L50" i="50" s="1"/>
  <c r="G33" i="50"/>
  <c r="L33" i="50" s="1"/>
  <c r="G20" i="50"/>
  <c r="L20" i="50" s="1"/>
  <c r="G18" i="50"/>
  <c r="L18" i="50" s="1"/>
  <c r="G47" i="50"/>
  <c r="L47" i="50" s="1"/>
  <c r="G27" i="50"/>
  <c r="L27" i="50" s="1"/>
  <c r="H4" i="50"/>
  <c r="M4" i="50"/>
  <c r="K4" i="50"/>
  <c r="G46" i="50"/>
  <c r="L46" i="50" s="1"/>
  <c r="G21" i="50"/>
  <c r="L21" i="50" s="1"/>
  <c r="G45" i="50"/>
  <c r="L45" i="50" s="1"/>
  <c r="G19" i="50"/>
  <c r="L19" i="50" s="1"/>
  <c r="G8" i="50"/>
  <c r="L8" i="50" s="1"/>
  <c r="G22" i="50"/>
  <c r="L22" i="50" s="1"/>
  <c r="G24" i="50"/>
  <c r="L24" i="50" s="1"/>
  <c r="G53" i="50"/>
  <c r="L53" i="50" s="1"/>
  <c r="G40" i="50"/>
  <c r="L40" i="50" s="1"/>
  <c r="G23" i="50"/>
  <c r="L23" i="50" s="1"/>
  <c r="G51" i="50"/>
  <c r="L51" i="50" s="1"/>
  <c r="G49" i="50"/>
  <c r="L49" i="50" s="1"/>
  <c r="G41" i="50"/>
  <c r="L41" i="50" s="1"/>
  <c r="G28" i="50"/>
  <c r="L28" i="50" s="1"/>
  <c r="G30" i="50"/>
  <c r="L30" i="50" s="1"/>
  <c r="G12" i="50"/>
  <c r="L12" i="50" s="1"/>
  <c r="G11" i="50"/>
  <c r="L11" i="50" s="1"/>
  <c r="G29" i="50"/>
  <c r="L29" i="50" s="1"/>
  <c r="G44" i="50"/>
  <c r="L44" i="50" s="1"/>
  <c r="G9" i="50"/>
  <c r="L9" i="50" s="1"/>
  <c r="G14" i="50"/>
  <c r="L14" i="50" s="1"/>
  <c r="G15" i="50"/>
  <c r="L15" i="50" s="1"/>
  <c r="G10" i="50"/>
  <c r="L10" i="50" s="1"/>
  <c r="G7" i="50"/>
  <c r="L7" i="50" s="1"/>
  <c r="J32" i="53"/>
  <c r="I32" i="53"/>
  <c r="G32" i="53"/>
  <c r="G51" i="34" l="1"/>
  <c r="G43" i="34"/>
  <c r="G13" i="50"/>
  <c r="L13" i="50" s="1"/>
  <c r="G5" i="50"/>
  <c r="L5" i="50" s="1"/>
  <c r="G34" i="50"/>
  <c r="L34" i="50" s="1"/>
  <c r="G32" i="34"/>
  <c r="K16" i="50"/>
  <c r="M16" i="50" s="1"/>
  <c r="H16" i="50"/>
  <c r="G16" i="50"/>
  <c r="L16" i="50" s="1"/>
  <c r="L30" i="48"/>
  <c r="K30" i="48"/>
  <c r="L30" i="30"/>
  <c r="X46" i="30" s="1"/>
  <c r="K30" i="30"/>
  <c r="Q31" i="46"/>
  <c r="O31" i="46"/>
  <c r="P31" i="46"/>
  <c r="G62" i="34"/>
  <c r="G59" i="34"/>
  <c r="G69" i="34"/>
  <c r="G48" i="34"/>
  <c r="G50" i="34"/>
  <c r="G52" i="34"/>
  <c r="G63" i="34"/>
  <c r="G56" i="34"/>
  <c r="G49" i="34"/>
  <c r="G68" i="34"/>
  <c r="G67" i="34"/>
  <c r="G66" i="34"/>
  <c r="G60" i="34"/>
  <c r="G40" i="34"/>
  <c r="G61" i="34"/>
  <c r="G45" i="34"/>
  <c r="G47" i="34"/>
  <c r="G46" i="34"/>
  <c r="G64" i="34"/>
  <c r="Y30" i="46" l="1"/>
  <c r="X15" i="46"/>
  <c r="AA15" i="46" s="1"/>
  <c r="Z38" i="46"/>
  <c r="X35" i="46"/>
  <c r="AB11" i="46"/>
</calcChain>
</file>

<file path=xl/sharedStrings.xml><?xml version="1.0" encoding="utf-8"?>
<sst xmlns="http://schemas.openxmlformats.org/spreadsheetml/2006/main" count="7463" uniqueCount="592">
  <si>
    <t>Biểu 01/CH</t>
  </si>
  <si>
    <t>Đơn vị tính: ha</t>
  </si>
  <si>
    <t>STT</t>
  </si>
  <si>
    <t>Mã</t>
  </si>
  <si>
    <t>Tổng diện tích (ha)</t>
  </si>
  <si>
    <t>Diện tích phân theo đơn vị hành chính</t>
  </si>
  <si>
    <t>(4)=(5)+...+(12)</t>
  </si>
  <si>
    <t>Tổng diện tích tự nhiên</t>
  </si>
  <si>
    <t>1</t>
  </si>
  <si>
    <t>Đất nông nghiệp</t>
  </si>
  <si>
    <t>NNP</t>
  </si>
  <si>
    <t>1.1</t>
  </si>
  <si>
    <t>Đất trồng lúa</t>
  </si>
  <si>
    <t>LUA</t>
  </si>
  <si>
    <t>Trong đó: Đất chuyên trồng lúa nước</t>
  </si>
  <si>
    <t>LUC</t>
  </si>
  <si>
    <t>Đất trồng lúa còn lại</t>
  </si>
  <si>
    <t>LUK</t>
  </si>
  <si>
    <t>Đất trồng lúa nương</t>
  </si>
  <si>
    <t>LUN</t>
  </si>
  <si>
    <t>1.2</t>
  </si>
  <si>
    <t>Đất trồng cây hàng năm khác</t>
  </si>
  <si>
    <t>HNK</t>
  </si>
  <si>
    <t>1.3</t>
  </si>
  <si>
    <t>Đất trồng cây lâu năm</t>
  </si>
  <si>
    <t>CLN</t>
  </si>
  <si>
    <t>1.4</t>
  </si>
  <si>
    <t>Đất rừng phòng hộ</t>
  </si>
  <si>
    <t>RPH</t>
  </si>
  <si>
    <t>Đất có rừng phòng hộ là rừng tự nhiên</t>
  </si>
  <si>
    <t>RPN</t>
  </si>
  <si>
    <t>Đất có rừng phòng hộ là rừng trồng</t>
  </si>
  <si>
    <t>RPT</t>
  </si>
  <si>
    <t>Đất đang được sử dụng để phát triển rừng phòng hộ</t>
  </si>
  <si>
    <t>RPM</t>
  </si>
  <si>
    <t>1.5</t>
  </si>
  <si>
    <t>Đất rừng đặc dụng</t>
  </si>
  <si>
    <t>RDD</t>
  </si>
  <si>
    <t>Đất có rừng đặc dụng là rừng tự nhiên</t>
  </si>
  <si>
    <t>RDN</t>
  </si>
  <si>
    <t>Đất có rừng đặc dụng là rừng trồng</t>
  </si>
  <si>
    <t>RDT</t>
  </si>
  <si>
    <t>Đất đang được sử dụng để phát triển rừng đặc dụng</t>
  </si>
  <si>
    <t>RDM</t>
  </si>
  <si>
    <t>1.6</t>
  </si>
  <si>
    <t>Đất rừng sản xuất</t>
  </si>
  <si>
    <t>RSX</t>
  </si>
  <si>
    <t>Trong đó: đất có rừng sản xuất là rừng tự nhiên</t>
  </si>
  <si>
    <t>RSN</t>
  </si>
  <si>
    <t>Đất có rừng sản xuất là rừng trồng</t>
  </si>
  <si>
    <t>RST</t>
  </si>
  <si>
    <t>Đất đang được sử dụng để phát triển rừng sản xuất</t>
  </si>
  <si>
    <t>RSM</t>
  </si>
  <si>
    <t>1.7</t>
  </si>
  <si>
    <t>Đất nuôi trồng thuỷ sản</t>
  </si>
  <si>
    <t>NTS</t>
  </si>
  <si>
    <t>1.8</t>
  </si>
  <si>
    <t>Đất làm muối</t>
  </si>
  <si>
    <t>LMU</t>
  </si>
  <si>
    <t>1.9</t>
  </si>
  <si>
    <t>Đất nông nghiệp khác</t>
  </si>
  <si>
    <t>NKH</t>
  </si>
  <si>
    <t>2</t>
  </si>
  <si>
    <t>Đất phi nông nghiệp</t>
  </si>
  <si>
    <t>PNN</t>
  </si>
  <si>
    <t>Trong đó:</t>
  </si>
  <si>
    <t>2.1</t>
  </si>
  <si>
    <t>Đất quốc phòng</t>
  </si>
  <si>
    <t>CQP</t>
  </si>
  <si>
    <t>2.2</t>
  </si>
  <si>
    <t>Đất an ninh</t>
  </si>
  <si>
    <t>CAN</t>
  </si>
  <si>
    <t>2.3</t>
  </si>
  <si>
    <t>Đất khu công nghiệp</t>
  </si>
  <si>
    <t>SKK</t>
  </si>
  <si>
    <t>2.4</t>
  </si>
  <si>
    <t>Đất khu chế xuất</t>
  </si>
  <si>
    <t>SKT</t>
  </si>
  <si>
    <t>Đất cụm công nghiệp</t>
  </si>
  <si>
    <t>SKN</t>
  </si>
  <si>
    <t>2.5</t>
  </si>
  <si>
    <t>Đất thương mại, dịch vụ</t>
  </si>
  <si>
    <t>TMD</t>
  </si>
  <si>
    <t>2.6</t>
  </si>
  <si>
    <t>Đất cơ sở sản xuất phi nông nghiệp</t>
  </si>
  <si>
    <t>SKC</t>
  </si>
  <si>
    <t>2.7</t>
  </si>
  <si>
    <t>Đất sử dụng cho hoạt động khoáng sản</t>
  </si>
  <si>
    <t>SKS</t>
  </si>
  <si>
    <t>2.8</t>
  </si>
  <si>
    <t>Đất sản xuất vật liệu xây dựng, làm đồ gốm</t>
  </si>
  <si>
    <t>SKX</t>
  </si>
  <si>
    <t>2.9</t>
  </si>
  <si>
    <t>Đất phát triển hạ tầng cấp quốc gia, cấp tỉnh, cấp huyện, cấp xã</t>
  </si>
  <si>
    <t>DHT</t>
  </si>
  <si>
    <t xml:space="preserve"> -</t>
  </si>
  <si>
    <t>Đất giao thông</t>
  </si>
  <si>
    <t>DGT</t>
  </si>
  <si>
    <t>Đất thủy lợi</t>
  </si>
  <si>
    <t>DTL</t>
  </si>
  <si>
    <t>Đất xây dựng cơ sở văn hóa</t>
  </si>
  <si>
    <t>DVH</t>
  </si>
  <si>
    <t>Đất xây dựng cơ sở y tế</t>
  </si>
  <si>
    <t>DYT</t>
  </si>
  <si>
    <t>Đất xây dựng cơ sở giáo dục-đào tạo</t>
  </si>
  <si>
    <t>DGD</t>
  </si>
  <si>
    <t>Đất xây dựng cơ sở thể dục - thể thao</t>
  </si>
  <si>
    <t>DTT</t>
  </si>
  <si>
    <t>Đất công trình năng lượng</t>
  </si>
  <si>
    <t>DNL</t>
  </si>
  <si>
    <t>Đất công trình bưu chính viễn thông</t>
  </si>
  <si>
    <t>DBV</t>
  </si>
  <si>
    <t>Đất xây dựng kho dự trữ quốc gia</t>
  </si>
  <si>
    <t>DKG</t>
  </si>
  <si>
    <t>Đất có di tích, lịch sử - văn hóa</t>
  </si>
  <si>
    <t>DDT</t>
  </si>
  <si>
    <t>Đất bãi thải, xử lý chất thải</t>
  </si>
  <si>
    <t>DRA</t>
  </si>
  <si>
    <t>Đất cơ sở tôn giáo</t>
  </si>
  <si>
    <t>TON</t>
  </si>
  <si>
    <t>Đất nghĩa trang, nghĩa địa, nhà tang lễ, nhà hỏa táng</t>
  </si>
  <si>
    <t>NTD</t>
  </si>
  <si>
    <t>Đất xây dựng cơ sở khoa học công nghệ</t>
  </si>
  <si>
    <t>DKH</t>
  </si>
  <si>
    <t>Đất xây dựng cơ sở dịch vụ xã hội</t>
  </si>
  <si>
    <t>DXH</t>
  </si>
  <si>
    <t>Đất chợ</t>
  </si>
  <si>
    <t>DCH</t>
  </si>
  <si>
    <t>2.10</t>
  </si>
  <si>
    <t>Đất danh lam, thắng cảnh</t>
  </si>
  <si>
    <t>DDL</t>
  </si>
  <si>
    <t>2.11</t>
  </si>
  <si>
    <t>Đất sinh hoạt cộng đồng</t>
  </si>
  <si>
    <t>DSH</t>
  </si>
  <si>
    <t>2.12</t>
  </si>
  <si>
    <t>Đất khu vui chơi, giải trí công cộng</t>
  </si>
  <si>
    <t>DKV</t>
  </si>
  <si>
    <t>2.13</t>
  </si>
  <si>
    <t>Đất ở tại nông thôn</t>
  </si>
  <si>
    <t>ONT</t>
  </si>
  <si>
    <t>2.14</t>
  </si>
  <si>
    <t>Đất ở tại đô thị</t>
  </si>
  <si>
    <t>ODT</t>
  </si>
  <si>
    <t>2.15</t>
  </si>
  <si>
    <t>Đất xây dựng trụ sở cơ quan</t>
  </si>
  <si>
    <t>TSC</t>
  </si>
  <si>
    <t>2.16</t>
  </si>
  <si>
    <t>Đất xây dựng trụ sở của tổ chức sự nghiệp</t>
  </si>
  <si>
    <t>DTS</t>
  </si>
  <si>
    <t>2.17</t>
  </si>
  <si>
    <t>Đất xây dựng cơ sở ngoại giao</t>
  </si>
  <si>
    <t>2.18</t>
  </si>
  <si>
    <t>Đất tín ngưỡng</t>
  </si>
  <si>
    <t>TIN</t>
  </si>
  <si>
    <t>2.19</t>
  </si>
  <si>
    <t>Đất sông, ngòi, kênh, rạch, suối</t>
  </si>
  <si>
    <t>SON</t>
  </si>
  <si>
    <t>2.20</t>
  </si>
  <si>
    <t>Đất có mặt nước chuyên dùng</t>
  </si>
  <si>
    <t>MNC</t>
  </si>
  <si>
    <t>2.21</t>
  </si>
  <si>
    <t>Đất phi nông nghiệp khác</t>
  </si>
  <si>
    <t>PNK</t>
  </si>
  <si>
    <t>2.22</t>
  </si>
  <si>
    <t>Đất xây dựng công trình sự nghiệp khác</t>
  </si>
  <si>
    <t>DSK</t>
  </si>
  <si>
    <t>2.23</t>
  </si>
  <si>
    <t>Đất công trình công cộng khác</t>
  </si>
  <si>
    <t>DCK</t>
  </si>
  <si>
    <t>Đất chưa sử dụng</t>
  </si>
  <si>
    <t>CSD</t>
  </si>
  <si>
    <t>DNG</t>
  </si>
  <si>
    <t>Biểu 02/CH</t>
  </si>
  <si>
    <t>Biểu 07/CH</t>
  </si>
  <si>
    <t>Biểu 08/CH</t>
  </si>
  <si>
    <t>Biểu 09/CH</t>
  </si>
  <si>
    <t>Biểu 13/CH</t>
  </si>
  <si>
    <t>Phụ biểu 02</t>
  </si>
  <si>
    <t>Chỉ tiêu sử dụng đất</t>
  </si>
  <si>
    <t xml:space="preserve">Diện tích (ha) </t>
  </si>
  <si>
    <t>So sánh</t>
  </si>
  <si>
    <t>Tăng (+), giảm (-) (ha)</t>
  </si>
  <si>
    <t>Tỷ lệ (%)</t>
  </si>
  <si>
    <t>(1)</t>
  </si>
  <si>
    <t>(6)=(5)-(4)</t>
  </si>
  <si>
    <t>Trong đó: Đất có rừng sản xuất là rừng tự nhiên</t>
  </si>
  <si>
    <t>Đất xây dựng cơ sở giáo dục - đào tạo</t>
  </si>
  <si>
    <t>Đất làm nghĩa trang, nghĩa địa, nhà tang lễ, nhà hỏa táng</t>
  </si>
  <si>
    <t>Trong đó</t>
  </si>
  <si>
    <t>Ghi chú: Đối với những loại đất biến động giảm trong kế hoạch sử dụng đất năm 2021 theo phương án đã được phê duyệt thì phần đánh giá tỷ lệ thực hiện được tính bằng diện tích theo quy hoạch được duyệt/diên tích hiện trạng 2021*100% để phản ánh thực tế tăng giảm từng loại đất như: đất trồng lúa, đất trồng cây hàng năm khác, đất trồng cây lâu năm, đất rừng phòng hộ, đất rừng đặc dụng, đất rừng sản xuất, đất nuôi trồng thủy sản, đất ở nông thôn, đất sông suối, đất mặt nước chuyên dùng, đất chưa sử dụng.</t>
  </si>
  <si>
    <t>Tổng số</t>
  </si>
  <si>
    <t>Cơ cấu (%)</t>
  </si>
  <si>
    <t>(3)</t>
  </si>
  <si>
    <t>I</t>
  </si>
  <si>
    <t>Loại đất</t>
  </si>
  <si>
    <t xml:space="preserve">Trong đó: Đất chuyên trồng lúa nước </t>
  </si>
  <si>
    <t>II</t>
  </si>
  <si>
    <t>Khu chức năng</t>
  </si>
  <si>
    <t>KCN</t>
  </si>
  <si>
    <t>Đất khu kinh tế</t>
  </si>
  <si>
    <t>KKT</t>
  </si>
  <si>
    <t>Đất đô thị</t>
  </si>
  <si>
    <t>KDT</t>
  </si>
  <si>
    <t>Khu vực sản xuất nông nghiệp (khu vực chuyên trồng lúa nước, khu vực chuyên trồng cây công nghiệp lâu năm</t>
  </si>
  <si>
    <t>KNN</t>
  </si>
  <si>
    <t>Khu vực lâm nghiệp (khu vực rừng phòng hộ, rừng đặc dụng, rừng sản xuất)</t>
  </si>
  <si>
    <t>KLN</t>
  </si>
  <si>
    <t>Khu du lịch</t>
  </si>
  <si>
    <t>KDL</t>
  </si>
  <si>
    <t>Khu bảo tồn thiên nhiên và đa dạng sinh học</t>
  </si>
  <si>
    <t>KBT</t>
  </si>
  <si>
    <t>Khu vực phát triển công nghiệp (khu công nghiệp, cụm công nghiệp)</t>
  </si>
  <si>
    <t>KPC</t>
  </si>
  <si>
    <t>Khu đô thị (trong đó có khu đô thị mới)</t>
  </si>
  <si>
    <t>DTC</t>
  </si>
  <si>
    <t>Khu thương mại - dịch vụ</t>
  </si>
  <si>
    <t>KTM</t>
  </si>
  <si>
    <t>Khu đô thị - thương mại - dịch vụ</t>
  </si>
  <si>
    <t>KDV</t>
  </si>
  <si>
    <t>Khu dân cư nông thôn</t>
  </si>
  <si>
    <t>DNT</t>
  </si>
  <si>
    <t>Khu ở, làng nghề, sản xuất phi nông nghiệp nông thôn</t>
  </si>
  <si>
    <t>KON</t>
  </si>
  <si>
    <t>Ghi chú: Khu chức năng không tổng hợp khi tính tổng diện tích tự nhiên</t>
  </si>
  <si>
    <t>(4)</t>
  </si>
  <si>
    <t xml:space="preserve">Đất nông nghiệp chuyển sang phi nông nghiệp </t>
  </si>
  <si>
    <t>NNP/PNN</t>
  </si>
  <si>
    <t>LUA/PNN</t>
  </si>
  <si>
    <t>LUC/PNN</t>
  </si>
  <si>
    <t>HNK/PNN</t>
  </si>
  <si>
    <t>CLN/PNN</t>
  </si>
  <si>
    <t>RPH/PNN</t>
  </si>
  <si>
    <t>RDD/PNN</t>
  </si>
  <si>
    <t>RSX/PNN</t>
  </si>
  <si>
    <t>Trong đó: Đất rừng sản xuất là rừng tự nhiên</t>
  </si>
  <si>
    <t>RSN/PNN</t>
  </si>
  <si>
    <t>NTS/PNN</t>
  </si>
  <si>
    <t>LMU/PNN</t>
  </si>
  <si>
    <t>NKH/PNN</t>
  </si>
  <si>
    <t xml:space="preserve">Chuyển đổi cơ cấu sử dụng đất trong nội bộ đất nông nghiệp </t>
  </si>
  <si>
    <t>Đất trồng lúa nước chuyển sang đất trồng cây lâu năm</t>
  </si>
  <si>
    <t>LUA/CLN</t>
  </si>
  <si>
    <t>Đất chuyên trồng lúa nước chuyển sang đất lâm nghiệp</t>
  </si>
  <si>
    <t>LUA/LNP</t>
  </si>
  <si>
    <t>Đất trồng lúa nước chuyển sang đất nuôi trồng thuỷ sản</t>
  </si>
  <si>
    <t>LUA/NTS</t>
  </si>
  <si>
    <t>Đất trồng lúa nước chuyển sang đất làm muối</t>
  </si>
  <si>
    <t>LUA/LMU</t>
  </si>
  <si>
    <t>Đất trồng cây hàng năm chuyển sang đất nuôi trồng thủy sản</t>
  </si>
  <si>
    <t>HNK/NTS</t>
  </si>
  <si>
    <t>Đất trồng cây hàng năm chuyển sang đất làm muối</t>
  </si>
  <si>
    <t>HNK/LMU</t>
  </si>
  <si>
    <t>Đất rừng phòng hộ chuyển sang đất nông nghiệp không phải là rừng</t>
  </si>
  <si>
    <t>Đất rừng đặc dụng chuyển sang đất nông nghiệp không phải là rừng</t>
  </si>
  <si>
    <t>Đất rừng sản xuất chuyển sang đất nông nghiệp không phải là rừng</t>
  </si>
  <si>
    <t>Đất phi nông nghiệp không phải là đất ở chuyển sang đất ở</t>
  </si>
  <si>
    <t>PKO/OTC</t>
  </si>
  <si>
    <t>Ghi chú:(a) gồm đất sản xuất nông nghiệp, đất nuôi trồng thủy sản, đất làm muối và đất nông nghiệp khác. PKO là đất phi nông nghiệp không phải là đất ở</t>
  </si>
  <si>
    <t>Tổng diện tích</t>
  </si>
  <si>
    <t>(5)</t>
  </si>
  <si>
    <t>(6)</t>
  </si>
  <si>
    <t>(7)</t>
  </si>
  <si>
    <t>(8)</t>
  </si>
  <si>
    <t>(9)</t>
  </si>
  <si>
    <t>(10)</t>
  </si>
  <si>
    <t>(11)</t>
  </si>
  <si>
    <t>(12)</t>
  </si>
  <si>
    <t>Tổng diện tích cần thu hồi</t>
  </si>
  <si>
    <t xml:space="preserve"> - </t>
  </si>
  <si>
    <t>(4)=(5)+...(12)</t>
  </si>
  <si>
    <t xml:space="preserve">Đất trồng lúa. </t>
  </si>
  <si>
    <t>2.27</t>
  </si>
  <si>
    <t>2.28</t>
  </si>
  <si>
    <t>Chu chuyển loại đất đai đến năm 2030</t>
  </si>
  <si>
    <t>Cộng giảm</t>
  </si>
  <si>
    <t>Biến động tăng (+)
giảm (-)</t>
  </si>
  <si>
    <t xml:space="preserve">DNG </t>
  </si>
  <si>
    <t>TỔNG DIỆN TÍCH ĐẤT TỰ NHIÊN</t>
  </si>
  <si>
    <t>1.1.1</t>
  </si>
  <si>
    <t>1.1.2</t>
  </si>
  <si>
    <t>Đất trồng lúa nước còn lại</t>
  </si>
  <si>
    <t>1.1.3</t>
  </si>
  <si>
    <t>Đất phát triển hạ tầng cấp quốc gia, cấp tỉnh</t>
  </si>
  <si>
    <t>Đất làm nghĩa trang, nhà tang lễ, nhà hỏa táng</t>
  </si>
  <si>
    <t>Đất xây dựng cơ sở khoa học và công nghệ</t>
  </si>
  <si>
    <t>2.24</t>
  </si>
  <si>
    <t>Cộng tăng</t>
  </si>
  <si>
    <t>Diện tích cuối kỳ năm 2025</t>
  </si>
  <si>
    <t>Đất khu công nghệ cao</t>
  </si>
  <si>
    <t>Diện tích (ha)</t>
  </si>
  <si>
    <t>Đất nuôi  trồng thuỷ sản</t>
  </si>
  <si>
    <t>Đất cơ sở tín ngưỡng</t>
  </si>
  <si>
    <t>Khu phát triển công nghiệp (khu công nghiệp, cụm công nghiệp)</t>
  </si>
  <si>
    <t>DGN</t>
  </si>
  <si>
    <t>Biểu 03/CH</t>
  </si>
  <si>
    <t>Diện tích cấp tỉnh phân bổ</t>
  </si>
  <si>
    <t>Diện tích cấp huyện xác định, xác định bổ sung</t>
  </si>
  <si>
    <t>đất lâm nghiệp</t>
  </si>
  <si>
    <t>(8)=(6)-(4)</t>
  </si>
  <si>
    <t>Diện tích đầu kỳ năm 2020</t>
  </si>
  <si>
    <t>Diện tích cuối kỳ năm 2030</t>
  </si>
  <si>
    <t>Diện tích cuối kỳ năm 2021</t>
  </si>
  <si>
    <t>Hiện trạng 2020</t>
  </si>
  <si>
    <t xml:space="preserve">Diện tích </t>
  </si>
  <si>
    <t>Tăng giảm so với 2020</t>
  </si>
  <si>
    <t>Diện tích phân theo đơn vị hành chính (ha)</t>
  </si>
  <si>
    <t>(4)=(5)+...+(15)</t>
  </si>
  <si>
    <t>QUY HOẠCH SỬ DỤNG ĐẤT ĐẾN NĂM 2030 THỊ XÃ KINH MÔN</t>
  </si>
  <si>
    <t>Phường An Lưu</t>
  </si>
  <si>
    <t>Phường An Phụ</t>
  </si>
  <si>
    <t>Phường An Sinh</t>
  </si>
  <si>
    <t>Phường Duy Tân</t>
  </si>
  <si>
    <t>Phường Hiến Thành</t>
  </si>
  <si>
    <t>Phường Hiệp An</t>
  </si>
  <si>
    <t>Phường Hiệp Sơn</t>
  </si>
  <si>
    <t>Phường Long Xuyên</t>
  </si>
  <si>
    <t>Phường Minh Tân</t>
  </si>
  <si>
    <t>Phường Phạm Thái</t>
  </si>
  <si>
    <t>Phường Phú Thứ</t>
  </si>
  <si>
    <t>Phường Tân Dân</t>
  </si>
  <si>
    <t>Phường Thái Thịnh</t>
  </si>
  <si>
    <t>Phường Thất Hùng</t>
  </si>
  <si>
    <t>Xã Lê Ninh</t>
  </si>
  <si>
    <t>Xã Thăng Long</t>
  </si>
  <si>
    <t>Xã Lạc Long</t>
  </si>
  <si>
    <t>Xã Hiệp Hòa</t>
  </si>
  <si>
    <t>Xã Bạch Đằng</t>
  </si>
  <si>
    <t>Xã Thượng Quận</t>
  </si>
  <si>
    <t>Xã Hoành Sơn</t>
  </si>
  <si>
    <t>Xã Minh Hòa</t>
  </si>
  <si>
    <t>(6)=(7)+(8)+…+(40)</t>
  </si>
  <si>
    <t>-</t>
  </si>
  <si>
    <t>Đất xây dựng cơ sở giáo dục và đào tạo</t>
  </si>
  <si>
    <t>Đất xây dựng cơ sở thể dục, thể thao</t>
  </si>
  <si>
    <t>Khu sản xuất nông nghiệp (khu vực chuyên trồng lúa nước, khu vực chuyên trồng cây công nghiệp lâu năm)</t>
  </si>
  <si>
    <t>Khu lâm nghiệp (khu vực rừng phòng hộ, rừng đặc dụng, rừng sản xuất)</t>
  </si>
  <si>
    <t>Đất trồng lúa chuyển sang đất trồng cây lâu năm</t>
  </si>
  <si>
    <t>Đất trồng lúa chuyển sang đất trồng rừng</t>
  </si>
  <si>
    <t>Đất trồng lúa chuyển sang đất nuôi trồng thuỷ sản</t>
  </si>
  <si>
    <t>Đất trồng lúa chuyển sang đất làm muối</t>
  </si>
  <si>
    <t>Đất trồng cây hàng năm khác chuyển sang đất nuôi trồng thủy sản</t>
  </si>
  <si>
    <t>Đất trồng cây hàng năm khác chuyển sang đất làm muối</t>
  </si>
  <si>
    <t>Ghi chú:(a) gồm đất sản xuất nông nghiệp, đất nuôi trồng thủy sản, đất làm muối và đất nông nghiệp khác.
PKO là đất phi nông nghiệp không phải là đất ở</t>
  </si>
  <si>
    <t xml:space="preserve">Tổng diện tích </t>
  </si>
  <si>
    <t xml:space="preserve">Đất nông nghiệp </t>
  </si>
  <si>
    <t>Đất xây dựng cơ sở thể dục thể thao</t>
  </si>
  <si>
    <t>Đất công trình bưu chính, viễn thông</t>
  </si>
  <si>
    <t>Đất có di tích lịch sử - văn hóa</t>
  </si>
  <si>
    <t>Xã Quang Thành</t>
  </si>
  <si>
    <r>
      <t>RPH/NKR</t>
    </r>
    <r>
      <rPr>
        <vertAlign val="superscript"/>
        <sz val="11"/>
        <rFont val="Times New Roman"/>
        <family val="1"/>
      </rPr>
      <t>(a)</t>
    </r>
  </si>
  <si>
    <r>
      <t>RDD/NKR</t>
    </r>
    <r>
      <rPr>
        <vertAlign val="superscript"/>
        <sz val="11"/>
        <rFont val="Times New Roman"/>
        <family val="1"/>
      </rPr>
      <t>(a)</t>
    </r>
  </si>
  <si>
    <r>
      <t>RSX/NKR</t>
    </r>
    <r>
      <rPr>
        <vertAlign val="superscript"/>
        <sz val="11"/>
        <rFont val="Times New Roman"/>
        <family val="1"/>
      </rPr>
      <t>(a)</t>
    </r>
  </si>
  <si>
    <r>
      <t>RSN/NKR</t>
    </r>
    <r>
      <rPr>
        <i/>
        <vertAlign val="superscript"/>
        <sz val="11"/>
        <rFont val="Times New Roman"/>
        <family val="1"/>
      </rPr>
      <t>(a)</t>
    </r>
  </si>
  <si>
    <t>Đất danh lam thắng cảnh</t>
  </si>
  <si>
    <t>CHU CHUYỂN ĐẤT ĐAI TRONG KẾ HOẠCH SỬ DỤNG ĐẤT GIAI ĐOẠN 2021-2025 CỦA THỊ XÃ KINH MÔN</t>
  </si>
  <si>
    <t>KHU ĐÔ THỊ - THƯƠNG MẠI- DỊCH VỤ</t>
  </si>
  <si>
    <t>CÁC KHOẢN THU</t>
  </si>
  <si>
    <t>TT</t>
  </si>
  <si>
    <t>Nội dung</t>
  </si>
  <si>
    <t>Đơn giá (đồng/m2 )</t>
  </si>
  <si>
    <t>Thành tiền 
(Thuê đất 1%)</t>
  </si>
  <si>
    <t>Thành tiền (đồng)</t>
  </si>
  <si>
    <t>Đấu giá quyền sử dụng đất ở đô thị</t>
  </si>
  <si>
    <t>Đấu giá  quyền sử dụng đất ở nông thôn</t>
  </si>
  <si>
    <t>Đất nuôi trồng thủy sản</t>
  </si>
  <si>
    <t xml:space="preserve">Tổng số tiền thu từ đất:      </t>
  </si>
  <si>
    <t>CÁC KHOẢN CHI</t>
  </si>
  <si>
    <t>Hệ số</t>
  </si>
  <si>
    <t>DĐất ở tại đô thị</t>
  </si>
  <si>
    <t>Các khoản hỗ trợ khác (đào tạo chuyển đổi việc làm, hỗ trợ theo tỷ lệ diện tích đất nông nghiệp/ khẩu...)</t>
  </si>
  <si>
    <t>Nộp tiền bảo vệ, phát triển đất trồng lúa</t>
  </si>
  <si>
    <t>Nộp tiền bảo vệ, phát triển đất trồng rừng</t>
  </si>
  <si>
    <t>Dự kiến chi phí xây dựng hạ tầng để đấu giá QSD đất</t>
  </si>
  <si>
    <t>Dự kiến chi phí bồi thường về đất + hoa màu + cá</t>
  </si>
  <si>
    <t xml:space="preserve">Tổng số chi phí:  </t>
  </si>
  <si>
    <t>Tỷ đồng</t>
  </si>
  <si>
    <t>CÂN ĐỐI THU CHI</t>
  </si>
  <si>
    <t>KẾ HOẠCH CHUYỂN MỤC ĐÍCH SỬ DỤNG ĐẤT NĂM 2021-2025 THỊ XÃ KINH MÔN</t>
  </si>
  <si>
    <t>KẾ HOẠCH THU HỒI ĐẤT NĂM 2021-2025 THỊ XÃ KINH MÔN</t>
  </si>
  <si>
    <t>KẾ HOẠCH ĐƯA ĐẤT CHƯA SỬ DỤNG VÀO SỬ DỤNG NĂM 2021-2025 THỊ XÃ KINH MÔN</t>
  </si>
  <si>
    <t>RÀ SOÁT CHỈ TIÊU SỬ DỤNG ĐẤT ĐẾN NĂM 2030 THỊ XÃ KINH MÔN SO VỚI DỰ KIẾN PHÂN BỔ CỦA TỈNH</t>
  </si>
  <si>
    <t>Tỉnh phân bổ đến 2025</t>
  </si>
  <si>
    <t>Tỉnh phân bổ đến 2030</t>
  </si>
  <si>
    <t>Diện tích đến 2025</t>
  </si>
  <si>
    <t>Diện tích đến 2030</t>
  </si>
  <si>
    <t>Tăng giảm so với tỉnh 2025</t>
  </si>
  <si>
    <t>Tăng giảm so với tỉnh 2030</t>
  </si>
  <si>
    <t>BIẾN ĐỘNG SỬ DỤNG ĐẤT THỊ XÃ KINH MÔN GIAI ĐOẠN 2011-2020</t>
  </si>
  <si>
    <t>Chỉ tiêu sử sụng đất</t>
  </si>
  <si>
    <t>Diện tích năm 2010</t>
  </si>
  <si>
    <t>Diện tích năm 2015</t>
  </si>
  <si>
    <t>Diện tích năm 2020</t>
  </si>
  <si>
    <t>2010-2015</t>
  </si>
  <si>
    <t>2010-2020</t>
  </si>
  <si>
    <t>2015-2020</t>
  </si>
  <si>
    <t>biến động</t>
  </si>
  <si>
    <t>Tăng, giảm do đo đạc kiểm kê đất đai</t>
  </si>
  <si>
    <t>tăng</t>
  </si>
  <si>
    <t>(7)=(5)-(4)</t>
  </si>
  <si>
    <t>(9)=(6)-(5)</t>
  </si>
  <si>
    <t>Xã, phường</t>
  </si>
  <si>
    <t>Diện tích tự nhiên theo kiểm kê</t>
  </si>
  <si>
    <t>Biến động diện tích tự nhiên</t>
  </si>
  <si>
    <t>2015-2010</t>
  </si>
  <si>
    <t>Tổng</t>
  </si>
  <si>
    <t>Đất khu công nghệ cao*</t>
  </si>
  <si>
    <t>Đất khu kinh tế*</t>
  </si>
  <si>
    <t>Đất đô thị*</t>
  </si>
  <si>
    <t>Ghi chú: * Không tổng hợp khi tính tổng diện tích tự nhiên</t>
  </si>
  <si>
    <t>đất sản xuất nông nghiệp</t>
  </si>
  <si>
    <t>Đất lâm nghiệp</t>
  </si>
  <si>
    <t>đất trồng cây hàng năm</t>
  </si>
  <si>
    <t>đất khu dân cư nông thôn</t>
  </si>
  <si>
    <t>đất ở trong khu dân cư</t>
  </si>
  <si>
    <t>ĐẤT ĐÔ THỊ</t>
  </si>
  <si>
    <t>KHU LÂM NGHIỆP</t>
  </si>
  <si>
    <t>KHU NÔNG NGHIỆP</t>
  </si>
  <si>
    <t>KHU CÔNG NGHIỆP</t>
  </si>
  <si>
    <t>PHƯƠNG ÁN QUY HOẠCH SỬ DỤNG ĐẤT THỜI KỲ 2021-2030  THỊ XÃ KINH MÔN</t>
  </si>
  <si>
    <t>Hiện trạng năm 2020</t>
  </si>
  <si>
    <t>Quy hoạch đến năm 2030</t>
  </si>
  <si>
    <t>Cấp tỉnh phân bổ (ha)</t>
  </si>
  <si>
    <t>Cấp thị xã xác định, xác định bổ sung (ha)</t>
  </si>
  <si>
    <t>Cơ cấu (ha)</t>
  </si>
  <si>
    <t>Khu chức năng*</t>
  </si>
  <si>
    <t>KHU ĐÔ THỊ CÓ ĐẤT Ở MỚI</t>
  </si>
  <si>
    <t>KHU DÂN CƯ NÔNG THÔN</t>
  </si>
  <si>
    <t>Ghi chú</t>
  </si>
  <si>
    <t>Đã cc hết dự án, còn lại</t>
  </si>
  <si>
    <t>Giảm 42,36 ha vì kiểm kê bị sai chỗ SKN Phú Thứ, nên đã cập nhật lại kiểm kê theo ý kiến Sở công thương</t>
  </si>
  <si>
    <t>Tăng (+); giảm (-) so với năm 2020</t>
  </si>
  <si>
    <t>Chênh lệch</t>
  </si>
  <si>
    <t>So với quy hoạch được duyệt</t>
  </si>
  <si>
    <t>So với dự kiến phân bổ</t>
  </si>
  <si>
    <t>Diện tích đến năm 2030 được phân bổ tại QĐ 1411/QĐ-UBND</t>
  </si>
  <si>
    <t>Tăng (+); giảm (-) so với QĐ4060</t>
  </si>
  <si>
    <t>(8)=(7)-(4)</t>
  </si>
  <si>
    <t>(9)=(7)-(5)</t>
  </si>
  <si>
    <t>(12)=(10)-(5)</t>
  </si>
  <si>
    <t>(13)=(10)-(7)</t>
  </si>
  <si>
    <t>Cơ cấu 2030</t>
  </si>
  <si>
    <t>ok</t>
  </si>
  <si>
    <t>giảm do đâu</t>
  </si>
  <si>
    <t>đã cc sang RPT, khớp</t>
  </si>
  <si>
    <t>chỉ bỏ 1 dự án và đã cc hết</t>
  </si>
  <si>
    <t>KẾT QUẢ THỰC HIỆN QUY HOẠCH SỬ DỤNG ĐẤT ĐẾN NĂM 2020</t>
  </si>
  <si>
    <t>Chỉ tiêu ĐCQHSDĐ</t>
  </si>
  <si>
    <t>Kết quả thực hiện đến năm 2020</t>
  </si>
  <si>
    <t>Tăng giảm trong kỳ QH</t>
  </si>
  <si>
    <t>Hiện trạng sử dụng đất năm 2020</t>
  </si>
  <si>
    <t>Tăng (+), giảm (-) so với quy hoạch</t>
  </si>
  <si>
    <t>Diện tích đã thực hiện</t>
  </si>
  <si>
    <t>Diện tích chưa thực hiện</t>
  </si>
  <si>
    <t>Tăng giảm do kiểm kê</t>
  </si>
  <si>
    <t>Tỷ lệ thực hiện (%)</t>
  </si>
  <si>
    <t>(8)=(7)-(5)</t>
  </si>
  <si>
    <t>(10)=(6)-(9)</t>
  </si>
  <si>
    <t>(11)=(8)+(10)-(9)</t>
  </si>
  <si>
    <t>(12)=(9)/(6)*100</t>
  </si>
  <si>
    <t>k+i-j</t>
  </si>
  <si>
    <t>Tăng (+); giảm (-) so với QĐ1411</t>
  </si>
  <si>
    <t>(11)=(10)-(4)</t>
  </si>
  <si>
    <t>(15)=(14)-(5)</t>
  </si>
  <si>
    <t>(16)=(14)-(10)</t>
  </si>
  <si>
    <t>Diện tích đến năm 2030 được phân bổ tại QĐ 109/QĐ-UBND ngày 17/1/2023</t>
  </si>
  <si>
    <t>QHSDĐ đến năm 2030 tại QĐ 4060/QĐ-UBND ngày 31/12/2021</t>
  </si>
  <si>
    <t>Diện tích quy hoạch được duyệt (ha)</t>
  </si>
  <si>
    <t>Diện tích quy hoạch được phân bổ (ha)</t>
  </si>
  <si>
    <t>Diện tích đến 31/12/2022 (ha)</t>
  </si>
  <si>
    <t>Diện tích ước đến 30/5/2023 (ha)</t>
  </si>
  <si>
    <t>Kết quả thực hiện</t>
  </si>
  <si>
    <t>Tăng (+); giảm (-) (ha)</t>
  </si>
  <si>
    <t>(7)=(6)-(4)</t>
  </si>
  <si>
    <t>(8)=(6)/(4)*100%</t>
  </si>
  <si>
    <t>Cột này là diện tích thực tế chạy ra</t>
  </si>
  <si>
    <t xml:space="preserve"> </t>
  </si>
  <si>
    <t>HIỆN TRẠNG SỬ DỤNG ĐẤT NĂM 2023 HUYỆN NA RÌ</t>
  </si>
  <si>
    <t>KẾT QUẢ THỰC HIỆN QUY HOẠCH SỬ DỤNG ĐẤT KỲ TRƯỚC  HUYỆN NA RÌ</t>
  </si>
  <si>
    <t>TT Yến Lạc</t>
  </si>
  <si>
    <t>Xã Côn Minh</t>
  </si>
  <si>
    <t>Xã Cư Lễ</t>
  </si>
  <si>
    <t>Xã Cường Lợi</t>
  </si>
  <si>
    <t>Xã Dương Sơn</t>
  </si>
  <si>
    <t>Xã Đổng Xá</t>
  </si>
  <si>
    <t>Xã Kim Hỷ</t>
  </si>
  <si>
    <t>Xã Kim Lư</t>
  </si>
  <si>
    <t>Xã Liêm Thủy</t>
  </si>
  <si>
    <t>Xã Lương Thượng</t>
  </si>
  <si>
    <t>Xã Quang Phong</t>
  </si>
  <si>
    <t>Xã Sơn Thành</t>
  </si>
  <si>
    <t>Xã Trần Phú</t>
  </si>
  <si>
    <t>Xã Văn Lang</t>
  </si>
  <si>
    <t>Xã Văn Minh</t>
  </si>
  <si>
    <t>Xã Văn Vũ</t>
  </si>
  <si>
    <t>Xã Xuân Dương</t>
  </si>
  <si>
    <t>DIỆN TÍCH ĐẤT CHƯA SỬ DỤNG ĐƯA VÀO SỬ DỤNG TRONG KỲ ĐIỀU CHỈNH QUY HOẠCH PHÂN BỔ ĐẾN TỪNG ĐƠN VỊ HÀNH CHÍNH CẤP XÃ CỦA HUYỆN NA RÌ</t>
  </si>
  <si>
    <t>DIỆN TÍCH CHUYỂN MỤC ĐÍCH SỬ DỤNG ĐẤT TRONG KỲ ĐIỀU CHỈNH QUY HOẠCH PHÂN BỔ ĐẾN TỪNG ĐƠN VỊ HÀNH CHÍNH CẤP XÃ CỦA HUYỆN NA RÌ</t>
  </si>
  <si>
    <t>ĐIỀU CHỈNH QUY HOẠCH SỬ DỤNG ĐẤT ĐẾN NĂM 2030 HUYỆN NA RÌ</t>
  </si>
  <si>
    <t>629,77</t>
  </si>
  <si>
    <t>(2)</t>
  </si>
  <si>
    <t>(13)</t>
  </si>
  <si>
    <t>(14)</t>
  </si>
  <si>
    <t>(15)</t>
  </si>
  <si>
    <t>(16)</t>
  </si>
  <si>
    <t>(17)</t>
  </si>
  <si>
    <t>(18)</t>
  </si>
  <si>
    <t>(19)</t>
  </si>
  <si>
    <t>(20)</t>
  </si>
  <si>
    <t>(21)</t>
  </si>
  <si>
    <t>(22)</t>
  </si>
  <si>
    <t>(23)</t>
  </si>
  <si>
    <t>(24)</t>
  </si>
  <si>
    <t>Điều Quy hoạch sử dụng đất đến năm 2030</t>
  </si>
  <si>
    <t>Diện tích  (ha)</t>
  </si>
  <si>
    <t>Cơ cấu</t>
  </si>
  <si>
    <t xml:space="preserve">So sánh </t>
  </si>
  <si>
    <t>Quy hoạch sử dụng đất đến năm 2030 đã được duyệt (QĐ 1605/QĐ-UBND ngày 30/8/2021)</t>
  </si>
  <si>
    <t>Chỉ tiêu</t>
  </si>
  <si>
    <t>Địa điểm</t>
  </si>
  <si>
    <t>Đất thương mại dịch vụ</t>
  </si>
  <si>
    <t xml:space="preserve">Đất sử dụng cho hoạt động khoáng sản  </t>
  </si>
  <si>
    <t>Đất sản xuất vật liệu xây dựng</t>
  </si>
  <si>
    <t xml:space="preserve">Đất phát triển hạ tầng </t>
  </si>
  <si>
    <t>Đất cơ sở văn hoá</t>
  </si>
  <si>
    <t>Đất cơ sở giáo dục - đào tạo</t>
  </si>
  <si>
    <t>Đất cơ sở y tế</t>
  </si>
  <si>
    <t xml:space="preserve">Đất cơ sở thể dục - thể thao </t>
  </si>
  <si>
    <t xml:space="preserve">Đất công trình năng lượng </t>
  </si>
  <si>
    <t xml:space="preserve">Đất có di tích lịch sử - văn hóa  </t>
  </si>
  <si>
    <t>Đất làm nghĩa trang, nghĩa địa</t>
  </si>
  <si>
    <t xml:space="preserve">Đất khu vui chơi, giải trí công cộng </t>
  </si>
  <si>
    <t xml:space="preserve">Đất xây dựng trụ sở cơ quan </t>
  </si>
  <si>
    <t xml:space="preserve">Đất nuôi trồng thủy sản </t>
  </si>
  <si>
    <t>TT. Yến Lạc; các xã: Côn Minh, Kim Hỷ, Lương Thượng, Sơn Thành, Trần Phú, Văn Lang, Văn Minh, Văn Vũ</t>
  </si>
  <si>
    <t>Các xã thị trấn</t>
  </si>
  <si>
    <t>TT. Yến Lạc; các xã: Cư Lễ, Đổng Xá, Kim Lư, Liêm Thủy…</t>
  </si>
  <si>
    <t>Các xã Côn Minh, Kim Lư, Trần Phú</t>
  </si>
  <si>
    <t>TT. Yến Lạc; các xã: Đổng Xá, Sơn Thành, Lương Thượng, Văn Lang…</t>
  </si>
  <si>
    <t>TT. Yến Lạc; các xã: Cư Lễ, Cường Lợi, Kim Lư, Sơn Thành, Văn Lang…</t>
  </si>
  <si>
    <t>TT. Yến Lạc; các xã: Cư Lễ, Cường Lợi, Kim Lư, Sơn Thành, Trần Phú…</t>
  </si>
  <si>
    <t>Các xã Đổng Xá, Xuân Dương</t>
  </si>
  <si>
    <t>TT. Yến Lạc; các xã: Dương Sơn, Đổng Xá, Kim Lư, Liêm Thủy, Sơn Thành, Xuân Dương</t>
  </si>
  <si>
    <t>TT. Yến Lạc; các xã: Cư Lễ, Lương Thượng, Xuân Dương</t>
  </si>
  <si>
    <t>TT. Yến Lạc</t>
  </si>
  <si>
    <t>TT. Yến Lạc; các xã: Côn Minh, Cư Lễ, Kim Hỷ, Lương Thượng, Quang Phong, Văn Lang</t>
  </si>
  <si>
    <t>Các xã Kim Lư, Liêm Thủy</t>
  </si>
  <si>
    <t>Hiện trạng (ha)</t>
  </si>
  <si>
    <t>Tăng giảm</t>
  </si>
  <si>
    <t>Quy hoạch đã duyệt</t>
  </si>
  <si>
    <t>Tăng giảm so với hiện trạng</t>
  </si>
  <si>
    <t>Diện tích hiện trạng 2023</t>
  </si>
  <si>
    <t>Diện tích</t>
  </si>
  <si>
    <t>CHU CHUYỂN ĐẤT ĐAI TRONG ĐIỀU CHỈNH QUY HOẠCH SỬ DỤNG ĐẤT GIAI ĐOẠN 2021-2023 CỦA HUYỆN NA RÌ</t>
  </si>
  <si>
    <t>Hiện trạng năm 2024</t>
  </si>
  <si>
    <t>Xã Thọ Dân</t>
  </si>
  <si>
    <t>Xã Thọ Ngọc</t>
  </si>
  <si>
    <t>Xã Thọ Phú</t>
  </si>
  <si>
    <t>Xã Thọ Sơn</t>
  </si>
  <si>
    <t>Xã Thọ Tân</t>
  </si>
  <si>
    <t>Xã Thọ Tiến</t>
  </si>
  <si>
    <t>Xã Thọ Thế</t>
  </si>
  <si>
    <t>Xã Thọ Vực</t>
  </si>
  <si>
    <t>Xã Xuân Thịnh</t>
  </si>
  <si>
    <t>Xã Xuân Lộc</t>
  </si>
  <si>
    <t>Xã Xuân Thọ</t>
  </si>
  <si>
    <r>
      <t>RPH/NKR</t>
    </r>
    <r>
      <rPr>
        <vertAlign val="superscript"/>
        <sz val="8"/>
        <rFont val="Times New Roman"/>
        <family val="1"/>
      </rPr>
      <t>(a)</t>
    </r>
  </si>
  <si>
    <r>
      <t>RDD/NKR</t>
    </r>
    <r>
      <rPr>
        <vertAlign val="superscript"/>
        <sz val="8"/>
        <rFont val="Times New Roman"/>
        <family val="1"/>
      </rPr>
      <t>(a)</t>
    </r>
  </si>
  <si>
    <r>
      <t>RSX/NKR</t>
    </r>
    <r>
      <rPr>
        <vertAlign val="superscript"/>
        <sz val="8"/>
        <rFont val="Times New Roman"/>
        <family val="1"/>
      </rPr>
      <t>(a)</t>
    </r>
  </si>
  <si>
    <r>
      <t>RSN/NKR</t>
    </r>
    <r>
      <rPr>
        <i/>
        <vertAlign val="superscript"/>
        <sz val="8"/>
        <rFont val="Times New Roman"/>
        <family val="1"/>
      </rPr>
      <t>(a)</t>
    </r>
  </si>
  <si>
    <t>(4)=(5)+(21)</t>
  </si>
  <si>
    <t>Biểu số 02:</t>
  </si>
  <si>
    <t>Biểu số 01:</t>
  </si>
  <si>
    <t>(4)=(5)+…+(21)</t>
  </si>
  <si>
    <t>KẾ HOẠCH SỬ DỤNG ĐẤT NĂM 2025 HUYỆN NA RÌ</t>
  </si>
  <si>
    <t>(4)=(5)+(6)+...+(21)</t>
  </si>
  <si>
    <t>Biểu số 04:</t>
  </si>
  <si>
    <t>Biểu số 03:</t>
  </si>
  <si>
    <t>KẾ HOẠCH CHUYỂN MỤC ĐÍCH SỬ DỤNG ĐẤT NĂM 2025 HUYỆN NA RÌ</t>
  </si>
  <si>
    <t>(4)=(5)+…(21)</t>
  </si>
  <si>
    <t>Ghi chú: -(a) gồm đất sản xuất nông nghiệp, đất nuôi trồng thủy sản, đất làm muối và đất nông nghiệp khác. 
              - PKO là đất phi nông nghiệp không phải là đất ở</t>
  </si>
  <si>
    <r>
      <t>RPH/NKR</t>
    </r>
    <r>
      <rPr>
        <vertAlign val="superscript"/>
        <sz val="8"/>
        <color theme="1"/>
        <rFont val="Times New Roman"/>
        <family val="1"/>
      </rPr>
      <t>(a)</t>
    </r>
  </si>
  <si>
    <r>
      <t>RDD/NKR</t>
    </r>
    <r>
      <rPr>
        <vertAlign val="superscript"/>
        <sz val="8"/>
        <color theme="1"/>
        <rFont val="Times New Roman"/>
        <family val="1"/>
      </rPr>
      <t>(a)</t>
    </r>
  </si>
  <si>
    <r>
      <t>RSX/NKR</t>
    </r>
    <r>
      <rPr>
        <vertAlign val="superscript"/>
        <sz val="8"/>
        <color theme="1"/>
        <rFont val="Times New Roman"/>
        <family val="1"/>
      </rPr>
      <t>(a)</t>
    </r>
  </si>
  <si>
    <r>
      <t>RSN/NKR</t>
    </r>
    <r>
      <rPr>
        <i/>
        <vertAlign val="superscript"/>
        <sz val="8"/>
        <color theme="1"/>
        <rFont val="Times New Roman"/>
        <family val="1"/>
      </rPr>
      <t>(a)</t>
    </r>
  </si>
  <si>
    <t>Biểu số 05:</t>
  </si>
  <si>
    <t>KẾ HOẠCH THU HỒI ĐẤT NĂM 2025 HUYỆN NA RÌ</t>
  </si>
  <si>
    <t>(4)=(5)+...+(21)</t>
  </si>
  <si>
    <t>Biểu số 06:</t>
  </si>
  <si>
    <t>KẾ HOẠCH ĐƯA ĐẤT CHƯA SỬ DỤNG VÀO SỬ DỤNG NĂM 2025 HUYỆN NA RÌ</t>
  </si>
  <si>
    <t>(4)=(5)+...(21)</t>
  </si>
  <si>
    <t>(Kèm theo Nghị quyết số           /NQ-HĐND ngày        tháng 10 năm 2024 của Hội đồng nhân dân huyện Na Rì)</t>
  </si>
  <si>
    <t>Biểu số 07: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</si>
</sst>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0_);\(0\)"/>
    <numFmt numFmtId="166" formatCode="#,##0.00;[Red]#,##0.00"/>
    <numFmt numFmtId="167" formatCode="0.00;[Red]0.00"/>
    <numFmt numFmtId="168" formatCode="#,##0.0"/>
    <numFmt numFmtId="169" formatCode="#,##0.00_);\-#,##0.00"/>
    <numFmt numFmtId="170" formatCode="#,##0.00000"/>
    <numFmt numFmtId="171" formatCode="#,##0;[Red]#,##0"/>
    <numFmt numFmtId="172" formatCode="#,##0.000"/>
    <numFmt numFmtId="173" formatCode="#,##0.000000;[Red]#,##0.000000"/>
  </numFmts>
  <fonts count="119">
    <font>
      <sz val="11"/>
      <color theme="1"/>
      <name val="Calibri"/>
      <family val="2"/>
      <scheme val="minor"/>
    </font>
    <font>
      <sz val="11"/>
      <color theme="1"/>
      <name val="Calibri"/>
      <family val="2"/>
      <scheme val="minor"/>
    </font>
    <font>
      <sz val="10"/>
      <name val="Arial"/>
      <family val="2"/>
      <charset val="163"/>
    </font>
    <font>
      <b/>
      <sz val="11"/>
      <color theme="1"/>
      <name val="Times New Roman"/>
      <family val="1"/>
    </font>
    <font>
      <sz val="11"/>
      <color theme="1"/>
      <name val="Times New Roman"/>
      <family val="1"/>
    </font>
    <font>
      <sz val="12"/>
      <name val=".VnTime"/>
      <family val="2"/>
    </font>
    <font>
      <i/>
      <sz val="11"/>
      <color theme="1"/>
      <name val="Times New Roman"/>
      <family val="1"/>
    </font>
    <font>
      <sz val="10"/>
      <color theme="1"/>
      <name val="Times New Roman"/>
      <family val="1"/>
    </font>
    <font>
      <b/>
      <i/>
      <sz val="11"/>
      <color theme="1"/>
      <name val="Times New Roman"/>
      <family val="1"/>
    </font>
    <font>
      <i/>
      <sz val="10"/>
      <color theme="1"/>
      <name val="Times New Roman"/>
      <family val="1"/>
    </font>
    <font>
      <sz val="10"/>
      <name val="Arial"/>
      <family val="2"/>
    </font>
    <font>
      <sz val="14"/>
      <name val=".VnTime"/>
      <family val="2"/>
    </font>
    <font>
      <vertAlign val="superscript"/>
      <sz val="11"/>
      <color theme="1"/>
      <name val="Times New Roman"/>
      <family val="1"/>
    </font>
    <font>
      <sz val="11"/>
      <color indexed="8"/>
      <name val="Times New Roman"/>
      <family val="1"/>
    </font>
    <font>
      <sz val="10"/>
      <color indexed="8"/>
      <name val="Times New Roman"/>
      <family val="1"/>
    </font>
    <font>
      <b/>
      <sz val="10"/>
      <color theme="1"/>
      <name val="Times New Roman"/>
      <family val="1"/>
    </font>
    <font>
      <b/>
      <i/>
      <sz val="10"/>
      <color theme="1"/>
      <name val="Times New Roman"/>
      <family val="1"/>
    </font>
    <font>
      <sz val="11"/>
      <color rgb="FF000000"/>
      <name val="Times New Roman"/>
      <family val="1"/>
    </font>
    <font>
      <sz val="11"/>
      <color rgb="FFFF0000"/>
      <name val="Times New Roman"/>
      <family val="1"/>
    </font>
    <font>
      <sz val="12"/>
      <name val="Times New Roman"/>
      <family val="1"/>
      <charset val="163"/>
    </font>
    <font>
      <b/>
      <sz val="11"/>
      <color rgb="FF000000"/>
      <name val="Times New Roman"/>
      <family val="1"/>
    </font>
    <font>
      <i/>
      <sz val="11"/>
      <color rgb="FF000000"/>
      <name val="Times New Roman"/>
      <family val="1"/>
    </font>
    <font>
      <b/>
      <sz val="10"/>
      <name val="Calibri Light"/>
      <family val="1"/>
      <scheme val="major"/>
    </font>
    <font>
      <b/>
      <sz val="10"/>
      <name val="Times New Roman"/>
      <family val="1"/>
    </font>
    <font>
      <b/>
      <sz val="10"/>
      <color rgb="FFFF0000"/>
      <name val="Times New Roman"/>
      <family val="1"/>
    </font>
    <font>
      <sz val="10"/>
      <name val="Times New Roman"/>
      <family val="1"/>
    </font>
    <font>
      <sz val="10"/>
      <color rgb="FFFF0000"/>
      <name val="Times New Roman"/>
      <family val="1"/>
    </font>
    <font>
      <b/>
      <i/>
      <sz val="10"/>
      <color rgb="FFFF0000"/>
      <name val="Times New Roman"/>
      <family val="1"/>
    </font>
    <font>
      <i/>
      <sz val="10"/>
      <name val="Times New Roman"/>
      <family val="1"/>
    </font>
    <font>
      <i/>
      <sz val="10"/>
      <color rgb="FFFF0000"/>
      <name val="Times New Roman"/>
      <family val="1"/>
    </font>
    <font>
      <b/>
      <i/>
      <sz val="10"/>
      <name val="Times New Roman"/>
      <family val="1"/>
    </font>
    <font>
      <b/>
      <sz val="11"/>
      <color rgb="FFFF0000"/>
      <name val="Times New Roman"/>
      <family val="1"/>
    </font>
    <font>
      <b/>
      <i/>
      <sz val="11"/>
      <color rgb="FFFF0000"/>
      <name val="Times New Roman"/>
      <family val="1"/>
    </font>
    <font>
      <b/>
      <sz val="11"/>
      <name val="Times New Roman"/>
      <family val="1"/>
    </font>
    <font>
      <sz val="11"/>
      <name val="Times New Roman"/>
      <family val="1"/>
    </font>
    <font>
      <b/>
      <sz val="12"/>
      <name val="Times New Roman"/>
      <family val="1"/>
    </font>
    <font>
      <sz val="8"/>
      <name val="Times New Roman"/>
      <family val="1"/>
    </font>
    <font>
      <sz val="9"/>
      <name val="Times New Roman"/>
      <family val="1"/>
    </font>
    <font>
      <b/>
      <sz val="10"/>
      <name val="Times New Roman"/>
      <family val="1"/>
      <charset val="163"/>
    </font>
    <font>
      <i/>
      <sz val="11"/>
      <name val="Times New Roman"/>
      <family val="1"/>
    </font>
    <font>
      <vertAlign val="superscript"/>
      <sz val="11"/>
      <name val="Times New Roman"/>
      <family val="1"/>
    </font>
    <font>
      <i/>
      <vertAlign val="superscript"/>
      <sz val="11"/>
      <name val="Times New Roman"/>
      <family val="1"/>
    </font>
    <font>
      <sz val="10"/>
      <color theme="1"/>
      <name val="Times New Roman"/>
      <family val="1"/>
      <charset val="163"/>
    </font>
    <font>
      <i/>
      <vertAlign val="superscript"/>
      <sz val="11"/>
      <color theme="1"/>
      <name val="Times New Roman"/>
      <family val="1"/>
    </font>
    <font>
      <sz val="11"/>
      <name val="Calibri"/>
      <family val="2"/>
      <scheme val="minor"/>
    </font>
    <font>
      <b/>
      <sz val="11"/>
      <name val="Calibri"/>
      <family val="2"/>
      <scheme val="minor"/>
    </font>
    <font>
      <b/>
      <sz val="11"/>
      <name val="Arial"/>
      <family val="2"/>
    </font>
    <font>
      <i/>
      <sz val="11"/>
      <name val="Arial"/>
      <family val="2"/>
    </font>
    <font>
      <i/>
      <sz val="11"/>
      <name val="Calibri"/>
      <family val="2"/>
      <scheme val="minor"/>
    </font>
    <font>
      <b/>
      <sz val="11"/>
      <color rgb="FF7030A0"/>
      <name val="Times New Roman"/>
      <family val="1"/>
    </font>
    <font>
      <sz val="11"/>
      <color rgb="FF7030A0"/>
      <name val="Times New Roman"/>
      <family val="1"/>
    </font>
    <font>
      <i/>
      <sz val="11"/>
      <color rgb="FF7030A0"/>
      <name val="Times New Roman"/>
      <family val="1"/>
    </font>
    <font>
      <sz val="10"/>
      <name val="Calibri"/>
      <family val="2"/>
      <scheme val="minor"/>
    </font>
    <font>
      <b/>
      <sz val="10"/>
      <color rgb="FF7030A0"/>
      <name val="Times New Roman"/>
      <family val="1"/>
    </font>
    <font>
      <b/>
      <sz val="10"/>
      <name val=".VnArial Narrow"/>
      <family val="2"/>
    </font>
    <font>
      <b/>
      <sz val="11"/>
      <color rgb="FF000000"/>
      <name val=".VnArial Narrow"/>
      <family val="2"/>
    </font>
    <font>
      <b/>
      <sz val="12"/>
      <color theme="1"/>
      <name val="Times New Roman"/>
      <family val="1"/>
    </font>
    <font>
      <b/>
      <sz val="11"/>
      <name val="Times New Roman"/>
      <family val="1"/>
      <charset val="163"/>
    </font>
    <font>
      <sz val="11"/>
      <name val="Times New Roman"/>
      <family val="1"/>
      <charset val="163"/>
    </font>
    <font>
      <b/>
      <sz val="11"/>
      <color rgb="FFFF0000"/>
      <name val="Times New Roman"/>
      <family val="1"/>
      <charset val="163"/>
    </font>
    <font>
      <b/>
      <sz val="11"/>
      <color theme="1"/>
      <name val="Times New Roman"/>
      <family val="1"/>
      <charset val="163"/>
    </font>
    <font>
      <b/>
      <i/>
      <sz val="11"/>
      <name val="Times New Roman"/>
      <family val="1"/>
      <charset val="163"/>
    </font>
    <font>
      <i/>
      <sz val="11"/>
      <name val="Times New Roman"/>
      <family val="1"/>
      <charset val="163"/>
    </font>
    <font>
      <sz val="11"/>
      <color rgb="FF000000"/>
      <name val="TimesNewRomanPSMT"/>
      <charset val="163"/>
    </font>
    <font>
      <i/>
      <sz val="11"/>
      <color rgb="FF000000"/>
      <name val="TimesNewRomanPS-ItalicMT"/>
      <charset val="163"/>
    </font>
    <font>
      <b/>
      <i/>
      <sz val="11"/>
      <color rgb="FF000000"/>
      <name val="TimesNewRomanPS-BoldItalicMT"/>
      <charset val="163"/>
    </font>
    <font>
      <b/>
      <sz val="12"/>
      <color rgb="FF000000"/>
      <name val="Times New Roman"/>
      <family val="1"/>
    </font>
    <font>
      <sz val="12"/>
      <color rgb="FF000000"/>
      <name val="Times New Roman"/>
      <family val="1"/>
    </font>
    <font>
      <i/>
      <sz val="12"/>
      <color rgb="FF000000"/>
      <name val="Times New Roman"/>
      <family val="1"/>
    </font>
    <font>
      <sz val="8"/>
      <name val="Calibri"/>
      <family val="2"/>
      <scheme val="minor"/>
    </font>
    <font>
      <b/>
      <i/>
      <sz val="12"/>
      <color rgb="FF000000"/>
      <name val="Times New Roman"/>
      <family val="1"/>
    </font>
    <font>
      <b/>
      <sz val="12"/>
      <color theme="1"/>
      <name val="Calibri Light"/>
      <family val="1"/>
      <charset val="163"/>
      <scheme val="major"/>
    </font>
    <font>
      <sz val="12"/>
      <color theme="1"/>
      <name val="Calibri Light"/>
      <family val="1"/>
      <charset val="163"/>
      <scheme val="major"/>
    </font>
    <font>
      <b/>
      <sz val="12"/>
      <color rgb="FF000000"/>
      <name val="Times New Roman"/>
      <family val="1"/>
      <charset val="163"/>
    </font>
    <font>
      <sz val="13"/>
      <color rgb="FF000000"/>
      <name val="Times New Roman"/>
      <family val="1"/>
      <charset val="163"/>
    </font>
    <font>
      <b/>
      <sz val="13"/>
      <color rgb="FF000000"/>
      <name val="Calibri Light"/>
      <family val="1"/>
      <charset val="163"/>
      <scheme val="major"/>
    </font>
    <font>
      <sz val="13"/>
      <color rgb="FF000000"/>
      <name val="Calibri Light"/>
      <family val="1"/>
      <charset val="163"/>
      <scheme val="major"/>
    </font>
    <font>
      <i/>
      <sz val="13"/>
      <color rgb="FF000000"/>
      <name val="Calibri Light"/>
      <family val="1"/>
      <charset val="163"/>
      <scheme val="major"/>
    </font>
    <font>
      <b/>
      <i/>
      <sz val="13"/>
      <color rgb="FF000000"/>
      <name val="Calibri Light"/>
      <family val="1"/>
      <charset val="163"/>
      <scheme val="major"/>
    </font>
    <font>
      <sz val="13"/>
      <color theme="1"/>
      <name val="Calibri Light"/>
      <family val="1"/>
      <charset val="163"/>
      <scheme val="major"/>
    </font>
    <font>
      <b/>
      <sz val="13"/>
      <name val="Times New Roman"/>
      <family val="1"/>
      <charset val="163"/>
    </font>
    <font>
      <b/>
      <sz val="13"/>
      <color theme="1"/>
      <name val="Calibri Light"/>
      <family val="1"/>
      <charset val="163"/>
      <scheme val="major"/>
    </font>
    <font>
      <i/>
      <sz val="13"/>
      <color theme="1"/>
      <name val="Calibri Light"/>
      <family val="1"/>
      <charset val="163"/>
      <scheme val="major"/>
    </font>
    <font>
      <i/>
      <sz val="10"/>
      <name val="Times New Roman"/>
      <family val="1"/>
      <charset val="163"/>
    </font>
    <font>
      <b/>
      <sz val="8"/>
      <name val="Times New Roman"/>
      <family val="1"/>
      <charset val="163"/>
    </font>
    <font>
      <sz val="8"/>
      <name val="Times New Roman"/>
      <family val="1"/>
      <charset val="163"/>
    </font>
    <font>
      <i/>
      <sz val="8"/>
      <name val="Times New Roman"/>
      <family val="1"/>
      <charset val="163"/>
    </font>
    <font>
      <b/>
      <sz val="8"/>
      <color rgb="FFFF0000"/>
      <name val="Times New Roman"/>
      <family val="1"/>
      <charset val="163"/>
    </font>
    <font>
      <b/>
      <sz val="8"/>
      <color theme="1"/>
      <name val="Times New Roman"/>
      <family val="1"/>
      <charset val="163"/>
    </font>
    <font>
      <b/>
      <i/>
      <sz val="8"/>
      <name val="Times New Roman"/>
      <family val="1"/>
      <charset val="163"/>
    </font>
    <font>
      <sz val="8"/>
      <color rgb="FF000000"/>
      <name val="TimesNewRomanPSMT"/>
      <charset val="163"/>
    </font>
    <font>
      <i/>
      <sz val="8"/>
      <color rgb="FF000000"/>
      <name val="TimesNewRomanPS-ItalicMT"/>
      <charset val="163"/>
    </font>
    <font>
      <b/>
      <i/>
      <sz val="8"/>
      <color rgb="FF000000"/>
      <name val="TimesNewRomanPS-BoldItalicMT"/>
      <charset val="163"/>
    </font>
    <font>
      <b/>
      <sz val="12"/>
      <name val="Times New Roman"/>
      <family val="1"/>
      <charset val="163"/>
    </font>
    <font>
      <i/>
      <sz val="8"/>
      <name val="Times New Roman"/>
      <family val="1"/>
    </font>
    <font>
      <b/>
      <sz val="8"/>
      <name val="Times New Roman"/>
      <family val="1"/>
    </font>
    <font>
      <i/>
      <sz val="8"/>
      <name val="Calibri"/>
      <family val="2"/>
      <charset val="163"/>
      <scheme val="minor"/>
    </font>
    <font>
      <vertAlign val="superscript"/>
      <sz val="8"/>
      <name val="Times New Roman"/>
      <family val="1"/>
    </font>
    <font>
      <i/>
      <vertAlign val="superscript"/>
      <sz val="8"/>
      <name val="Times New Roman"/>
      <family val="1"/>
    </font>
    <font>
      <b/>
      <sz val="9"/>
      <name val="Times New Roman"/>
      <family val="1"/>
    </font>
    <font>
      <i/>
      <sz val="9"/>
      <name val="Times New Roman"/>
      <family val="1"/>
    </font>
    <font>
      <i/>
      <sz val="9"/>
      <name val="Calibri Light"/>
      <family val="1"/>
      <scheme val="major"/>
    </font>
    <font>
      <b/>
      <sz val="8"/>
      <color theme="1"/>
      <name val="Times New Roman"/>
      <family val="1"/>
    </font>
    <font>
      <sz val="8"/>
      <color theme="1"/>
      <name val="Times New Roman"/>
      <family val="1"/>
    </font>
    <font>
      <i/>
      <sz val="8"/>
      <color theme="1"/>
      <name val="Times New Roman"/>
      <family val="1"/>
    </font>
    <font>
      <b/>
      <i/>
      <sz val="8"/>
      <color theme="1"/>
      <name val="Times New Roman"/>
      <family val="1"/>
    </font>
    <font>
      <vertAlign val="superscript"/>
      <sz val="8"/>
      <color theme="1"/>
      <name val="Times New Roman"/>
      <family val="1"/>
    </font>
    <font>
      <i/>
      <vertAlign val="superscript"/>
      <sz val="8"/>
      <color theme="1"/>
      <name val="Times New Roman"/>
      <family val="1"/>
    </font>
    <font>
      <b/>
      <sz val="8"/>
      <color indexed="8"/>
      <name val="Times New Roman"/>
      <family val="1"/>
    </font>
    <font>
      <sz val="8"/>
      <color indexed="8"/>
      <name val="Times New Roman"/>
      <family val="1"/>
    </font>
    <font>
      <i/>
      <sz val="8"/>
      <color indexed="8"/>
      <name val="Times New Roman"/>
      <family val="1"/>
    </font>
    <font>
      <b/>
      <i/>
      <sz val="8"/>
      <color indexed="8"/>
      <name val="Times New Roman"/>
      <family val="1"/>
    </font>
    <font>
      <b/>
      <sz val="10"/>
      <color indexed="8"/>
      <name val="Times New Roman"/>
      <family val="1"/>
    </font>
    <font>
      <b/>
      <sz val="9"/>
      <color theme="1"/>
      <name val="Times New Roman"/>
      <family val="1"/>
    </font>
    <font>
      <sz val="9"/>
      <color theme="1"/>
      <name val="Times New Roman"/>
      <family val="1"/>
    </font>
    <font>
      <i/>
      <sz val="9"/>
      <color theme="1"/>
      <name val="Times New Roman"/>
      <family val="1"/>
    </font>
    <font>
      <b/>
      <i/>
      <sz val="9"/>
      <color theme="1"/>
      <name val="Times New Roman"/>
      <family val="1"/>
    </font>
    <font>
      <sz val="9"/>
      <color indexed="8"/>
      <name val="Times New Roman"/>
      <family val="1"/>
    </font>
    <font>
      <i/>
      <sz val="10"/>
      <color indexed="8"/>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FF"/>
        <bgColor indexed="64"/>
      </patternFill>
    </fill>
    <fill>
      <patternFill patternType="solid">
        <fgColor rgb="FF00B0F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medium">
        <color rgb="FF000000"/>
      </left>
      <right style="medium">
        <color rgb="FF000000"/>
      </right>
      <top/>
      <bottom style="medium">
        <color rgb="FF000000"/>
      </bottom>
      <diagonal/>
    </border>
  </borders>
  <cellStyleXfs count="11">
    <xf numFmtId="0" fontId="0" fillId="0" borderId="0"/>
    <xf numFmtId="164" fontId="1" fillId="0" borderId="0" applyFont="0" applyFill="0" applyBorder="0" applyAlignment="0" applyProtection="0"/>
    <xf numFmtId="0" fontId="2" fillId="0" borderId="0"/>
    <xf numFmtId="0" fontId="5" fillId="0" borderId="0"/>
    <xf numFmtId="0" fontId="2" fillId="0" borderId="0"/>
    <xf numFmtId="0" fontId="10" fillId="0" borderId="0"/>
    <xf numFmtId="0" fontId="2" fillId="0" borderId="0"/>
    <xf numFmtId="0" fontId="11" fillId="0" borderId="0"/>
    <xf numFmtId="0" fontId="2" fillId="0" borderId="0"/>
    <xf numFmtId="0" fontId="2" fillId="0" borderId="0"/>
    <xf numFmtId="0" fontId="19" fillId="0" borderId="0"/>
  </cellStyleXfs>
  <cellXfs count="1662">
    <xf numFmtId="0" fontId="0" fillId="0" borderId="0" xfId="0"/>
    <xf numFmtId="4" fontId="4" fillId="0" borderId="0" xfId="2" applyNumberFormat="1" applyFont="1"/>
    <xf numFmtId="4" fontId="3" fillId="0" borderId="0" xfId="2" applyNumberFormat="1" applyFont="1"/>
    <xf numFmtId="165" fontId="4" fillId="0" borderId="2" xfId="2" applyNumberFormat="1" applyFont="1" applyBorder="1" applyAlignment="1">
      <alignment horizontal="center" vertical="center" wrapText="1"/>
    </xf>
    <xf numFmtId="165" fontId="4" fillId="0" borderId="0" xfId="2" applyNumberFormat="1" applyFont="1"/>
    <xf numFmtId="4" fontId="3" fillId="0" borderId="2" xfId="2" applyNumberFormat="1" applyFont="1" applyBorder="1" applyAlignment="1">
      <alignment horizontal="left" vertical="center" wrapText="1"/>
    </xf>
    <xf numFmtId="4" fontId="4" fillId="0" borderId="2" xfId="2" applyNumberFormat="1" applyFont="1" applyBorder="1" applyAlignment="1">
      <alignment horizontal="center" vertical="center"/>
    </xf>
    <xf numFmtId="4" fontId="4" fillId="0" borderId="2" xfId="2" applyNumberFormat="1" applyFont="1" applyBorder="1" applyAlignment="1">
      <alignment vertical="center"/>
    </xf>
    <xf numFmtId="4" fontId="6" fillId="0" borderId="2" xfId="2" applyNumberFormat="1" applyFont="1" applyBorder="1" applyAlignment="1">
      <alignment horizontal="center" vertical="center"/>
    </xf>
    <xf numFmtId="4" fontId="6" fillId="0" borderId="2" xfId="2" applyNumberFormat="1" applyFont="1" applyBorder="1" applyAlignment="1">
      <alignment vertical="center" wrapText="1"/>
    </xf>
    <xf numFmtId="4" fontId="6" fillId="0" borderId="2" xfId="2" applyNumberFormat="1" applyFont="1" applyBorder="1" applyAlignment="1">
      <alignment horizontal="center" vertical="center" wrapText="1"/>
    </xf>
    <xf numFmtId="4" fontId="6" fillId="0" borderId="0" xfId="2" applyNumberFormat="1" applyFont="1"/>
    <xf numFmtId="4" fontId="6" fillId="0" borderId="2" xfId="2" applyNumberFormat="1" applyFont="1" applyBorder="1" applyAlignment="1">
      <alignment vertical="center"/>
    </xf>
    <xf numFmtId="4" fontId="6" fillId="0" borderId="2" xfId="2" applyNumberFormat="1" applyFont="1" applyBorder="1" applyAlignment="1">
      <alignment horizontal="left" vertical="center"/>
    </xf>
    <xf numFmtId="4" fontId="4" fillId="0" borderId="2" xfId="2" applyNumberFormat="1" applyFont="1" applyBorder="1" applyAlignment="1">
      <alignment horizontal="left" vertical="center"/>
    </xf>
    <xf numFmtId="4" fontId="6" fillId="0" borderId="2" xfId="2" applyNumberFormat="1" applyFont="1" applyBorder="1" applyAlignment="1">
      <alignment horizontal="left" vertical="center" wrapText="1"/>
    </xf>
    <xf numFmtId="4" fontId="4" fillId="0" borderId="2" xfId="2" applyNumberFormat="1" applyFont="1" applyBorder="1" applyAlignment="1">
      <alignment horizontal="left" vertical="center" wrapText="1"/>
    </xf>
    <xf numFmtId="4" fontId="4" fillId="0" borderId="2" xfId="2" applyNumberFormat="1" applyFont="1" applyBorder="1" applyAlignment="1">
      <alignment horizontal="justify" vertical="center" wrapText="1"/>
    </xf>
    <xf numFmtId="4" fontId="4" fillId="0" borderId="2" xfId="2" applyNumberFormat="1" applyFont="1" applyBorder="1" applyAlignment="1">
      <alignment vertical="center" wrapText="1"/>
    </xf>
    <xf numFmtId="4" fontId="4" fillId="0" borderId="0" xfId="2" applyNumberFormat="1" applyFont="1" applyAlignment="1">
      <alignment horizontal="center" wrapText="1"/>
    </xf>
    <xf numFmtId="0" fontId="4" fillId="0" borderId="0" xfId="0" applyFont="1"/>
    <xf numFmtId="4" fontId="4" fillId="0" borderId="0" xfId="2" applyNumberFormat="1" applyFont="1" applyAlignment="1">
      <alignment horizontal="left" vertical="center"/>
    </xf>
    <xf numFmtId="4" fontId="3" fillId="0" borderId="0" xfId="2" applyNumberFormat="1" applyFont="1" applyAlignment="1">
      <alignment vertical="center"/>
    </xf>
    <xf numFmtId="4" fontId="4" fillId="0" borderId="0" xfId="3" applyNumberFormat="1" applyFont="1" applyAlignment="1">
      <alignment vertical="center"/>
    </xf>
    <xf numFmtId="4" fontId="4" fillId="0" borderId="2" xfId="3" applyNumberFormat="1" applyFont="1" applyBorder="1" applyAlignment="1">
      <alignment horizontal="center" vertical="center" wrapText="1"/>
    </xf>
    <xf numFmtId="4" fontId="3" fillId="0" borderId="2" xfId="4" applyNumberFormat="1" applyFont="1" applyBorder="1" applyAlignment="1">
      <alignment horizontal="right" vertical="center"/>
    </xf>
    <xf numFmtId="4" fontId="3" fillId="0" borderId="2" xfId="1" applyNumberFormat="1" applyFont="1" applyFill="1" applyBorder="1" applyAlignment="1">
      <alignment horizontal="right" vertical="center" wrapText="1"/>
    </xf>
    <xf numFmtId="4" fontId="3" fillId="0" borderId="0" xfId="3" applyNumberFormat="1" applyFont="1" applyAlignment="1">
      <alignment vertical="center"/>
    </xf>
    <xf numFmtId="4" fontId="4" fillId="0" borderId="2" xfId="4" applyNumberFormat="1" applyFont="1" applyBorder="1" applyAlignment="1">
      <alignment horizontal="right" vertical="center"/>
    </xf>
    <xf numFmtId="4" fontId="4" fillId="0" borderId="2" xfId="4" applyNumberFormat="1" applyFont="1" applyBorder="1" applyAlignment="1">
      <alignment horizontal="right" vertical="center" wrapText="1"/>
    </xf>
    <xf numFmtId="4" fontId="4" fillId="0" borderId="2" xfId="1" applyNumberFormat="1" applyFont="1" applyFill="1" applyBorder="1" applyAlignment="1">
      <alignment horizontal="right" vertical="center" wrapText="1"/>
    </xf>
    <xf numFmtId="4" fontId="6" fillId="0" borderId="0" xfId="3" applyNumberFormat="1" applyFont="1" applyAlignment="1">
      <alignment vertical="center"/>
    </xf>
    <xf numFmtId="4" fontId="6" fillId="0" borderId="2" xfId="4" applyNumberFormat="1" applyFont="1" applyBorder="1" applyAlignment="1">
      <alignment horizontal="right" vertical="center"/>
    </xf>
    <xf numFmtId="4" fontId="8" fillId="0" borderId="0" xfId="3" applyNumberFormat="1" applyFont="1" applyAlignment="1">
      <alignment vertical="center"/>
    </xf>
    <xf numFmtId="4" fontId="6" fillId="0" borderId="2" xfId="1" applyNumberFormat="1" applyFont="1" applyFill="1" applyBorder="1" applyAlignment="1">
      <alignment horizontal="right" vertical="center" wrapText="1"/>
    </xf>
    <xf numFmtId="4" fontId="4" fillId="0" borderId="0" xfId="3" applyNumberFormat="1" applyFont="1" applyAlignment="1">
      <alignment horizontal="center" vertical="center"/>
    </xf>
    <xf numFmtId="4" fontId="4" fillId="0" borderId="0" xfId="3" applyNumberFormat="1" applyFont="1" applyAlignment="1">
      <alignment vertical="center" wrapText="1"/>
    </xf>
    <xf numFmtId="4" fontId="8" fillId="0" borderId="2" xfId="4" applyNumberFormat="1" applyFont="1" applyBorder="1" applyAlignment="1">
      <alignment horizontal="right" vertical="center" wrapText="1"/>
    </xf>
    <xf numFmtId="4" fontId="8" fillId="0" borderId="2" xfId="4" applyNumberFormat="1" applyFont="1" applyBorder="1" applyAlignment="1">
      <alignment horizontal="right" vertical="center"/>
    </xf>
    <xf numFmtId="4" fontId="6" fillId="0" borderId="2" xfId="4" applyNumberFormat="1" applyFont="1" applyBorder="1" applyAlignment="1">
      <alignment horizontal="right" vertical="center" wrapText="1"/>
    </xf>
    <xf numFmtId="4" fontId="3" fillId="0" borderId="2" xfId="3" applyNumberFormat="1" applyFont="1" applyBorder="1" applyAlignment="1">
      <alignment vertical="center"/>
    </xf>
    <xf numFmtId="4" fontId="4" fillId="0" borderId="2" xfId="3" applyNumberFormat="1" applyFont="1" applyBorder="1" applyAlignment="1">
      <alignment vertical="center"/>
    </xf>
    <xf numFmtId="4" fontId="6" fillId="0" borderId="2" xfId="3" applyNumberFormat="1" applyFont="1" applyBorder="1" applyAlignment="1">
      <alignment vertical="center"/>
    </xf>
    <xf numFmtId="4" fontId="3" fillId="0" borderId="2" xfId="6" applyNumberFormat="1" applyFont="1" applyBorder="1" applyAlignment="1">
      <alignment horizontal="center" vertical="center"/>
    </xf>
    <xf numFmtId="4" fontId="3" fillId="0" borderId="2" xfId="6" applyNumberFormat="1" applyFont="1" applyBorder="1" applyAlignment="1">
      <alignment horizontal="center" vertical="center" wrapText="1"/>
    </xf>
    <xf numFmtId="4" fontId="8" fillId="0" borderId="2" xfId="6" applyNumberFormat="1" applyFont="1" applyBorder="1" applyAlignment="1">
      <alignment horizontal="center" vertical="center"/>
    </xf>
    <xf numFmtId="4" fontId="8" fillId="0" borderId="2" xfId="6" applyNumberFormat="1" applyFont="1" applyBorder="1" applyAlignment="1">
      <alignment horizontal="left" vertical="center" wrapText="1"/>
    </xf>
    <xf numFmtId="4" fontId="8" fillId="0" borderId="2" xfId="6" applyNumberFormat="1" applyFont="1" applyBorder="1" applyAlignment="1">
      <alignment horizontal="center" vertical="center" wrapText="1"/>
    </xf>
    <xf numFmtId="4" fontId="6" fillId="0" borderId="2" xfId="6" applyNumberFormat="1" applyFont="1" applyBorder="1" applyAlignment="1">
      <alignment horizontal="center" vertical="center"/>
    </xf>
    <xf numFmtId="4" fontId="6" fillId="0" borderId="2" xfId="6" applyNumberFormat="1" applyFont="1" applyBorder="1" applyAlignment="1">
      <alignment horizontal="left" vertical="center" wrapText="1"/>
    </xf>
    <xf numFmtId="4" fontId="6" fillId="0" borderId="2" xfId="6" applyNumberFormat="1" applyFont="1" applyBorder="1" applyAlignment="1">
      <alignment horizontal="center" vertical="center" wrapText="1"/>
    </xf>
    <xf numFmtId="4" fontId="4" fillId="0" borderId="2" xfId="6" applyNumberFormat="1" applyFont="1" applyBorder="1" applyAlignment="1">
      <alignment horizontal="center" vertical="center"/>
    </xf>
    <xf numFmtId="4" fontId="4" fillId="0" borderId="2" xfId="6" applyNumberFormat="1" applyFont="1" applyBorder="1" applyAlignment="1">
      <alignment vertical="center"/>
    </xf>
    <xf numFmtId="4" fontId="4" fillId="0" borderId="2" xfId="6" applyNumberFormat="1" applyFont="1" applyBorder="1" applyAlignment="1">
      <alignment horizontal="center" vertical="center" wrapText="1"/>
    </xf>
    <xf numFmtId="4" fontId="6" fillId="0" borderId="2" xfId="6" applyNumberFormat="1" applyFont="1" applyBorder="1" applyAlignment="1">
      <alignment vertical="center" wrapText="1"/>
    </xf>
    <xf numFmtId="4" fontId="6" fillId="0" borderId="2" xfId="6" applyNumberFormat="1" applyFont="1" applyBorder="1" applyAlignment="1">
      <alignment vertical="center"/>
    </xf>
    <xf numFmtId="4" fontId="6" fillId="0" borderId="2" xfId="6" applyNumberFormat="1" applyFont="1" applyBorder="1" applyAlignment="1">
      <alignment horizontal="left" vertical="center"/>
    </xf>
    <xf numFmtId="4" fontId="4" fillId="0" borderId="2" xfId="6" applyNumberFormat="1" applyFont="1" applyBorder="1" applyAlignment="1">
      <alignment horizontal="left" vertical="center"/>
    </xf>
    <xf numFmtId="4" fontId="4" fillId="0" borderId="2" xfId="6" applyNumberFormat="1" applyFont="1" applyBorder="1" applyAlignment="1">
      <alignment horizontal="left" vertical="center" wrapText="1"/>
    </xf>
    <xf numFmtId="4" fontId="4" fillId="0" borderId="2" xfId="6" applyNumberFormat="1" applyFont="1" applyBorder="1" applyAlignment="1">
      <alignment horizontal="justify" vertical="center" wrapText="1"/>
    </xf>
    <xf numFmtId="4" fontId="4" fillId="0" borderId="2" xfId="6" applyNumberFormat="1" applyFont="1" applyBorder="1" applyAlignment="1">
      <alignment vertical="center" wrapText="1"/>
    </xf>
    <xf numFmtId="4" fontId="8" fillId="0" borderId="2" xfId="6" applyNumberFormat="1" applyFont="1" applyBorder="1" applyAlignment="1">
      <alignment horizontal="left" vertical="center"/>
    </xf>
    <xf numFmtId="4" fontId="6" fillId="0" borderId="0" xfId="2" applyNumberFormat="1" applyFont="1" applyAlignment="1">
      <alignment vertical="center"/>
    </xf>
    <xf numFmtId="4" fontId="4" fillId="0" borderId="0" xfId="7" applyNumberFormat="1" applyFont="1"/>
    <xf numFmtId="4" fontId="4" fillId="0" borderId="0" xfId="7" applyNumberFormat="1" applyFont="1" applyAlignment="1">
      <alignment horizontal="center"/>
    </xf>
    <xf numFmtId="4" fontId="3" fillId="0" borderId="0" xfId="7" applyNumberFormat="1" applyFont="1" applyAlignment="1">
      <alignment horizontal="center" wrapText="1"/>
    </xf>
    <xf numFmtId="4" fontId="4" fillId="0" borderId="0" xfId="7" applyNumberFormat="1" applyFont="1" applyAlignment="1">
      <alignment horizontal="right" wrapText="1"/>
    </xf>
    <xf numFmtId="4" fontId="6" fillId="0" borderId="0" xfId="7" applyNumberFormat="1" applyFont="1"/>
    <xf numFmtId="165" fontId="14" fillId="0" borderId="2" xfId="5" applyNumberFormat="1" applyFont="1" applyBorder="1" applyAlignment="1">
      <alignment horizontal="center" vertical="center" wrapText="1"/>
    </xf>
    <xf numFmtId="4" fontId="3" fillId="0" borderId="2" xfId="8" applyNumberFormat="1" applyFont="1" applyBorder="1" applyAlignment="1">
      <alignment horizontal="right" vertical="center"/>
    </xf>
    <xf numFmtId="4" fontId="8" fillId="0" borderId="2" xfId="8" applyNumberFormat="1" applyFont="1" applyBorder="1" applyAlignment="1">
      <alignment horizontal="right" vertical="center"/>
    </xf>
    <xf numFmtId="4" fontId="6" fillId="0" borderId="2" xfId="8" applyNumberFormat="1" applyFont="1" applyBorder="1" applyAlignment="1">
      <alignment horizontal="right" vertical="center"/>
    </xf>
    <xf numFmtId="4" fontId="13" fillId="0" borderId="2" xfId="6" applyNumberFormat="1" applyFont="1" applyBorder="1" applyAlignment="1">
      <alignment horizontal="center" vertical="center"/>
    </xf>
    <xf numFmtId="4" fontId="4" fillId="0" borderId="2" xfId="8" applyNumberFormat="1" applyFont="1" applyBorder="1" applyAlignment="1">
      <alignment horizontal="right" vertical="center"/>
    </xf>
    <xf numFmtId="4" fontId="4" fillId="0" borderId="0" xfId="7" applyNumberFormat="1" applyFont="1" applyAlignment="1">
      <alignment horizontal="center" wrapText="1"/>
    </xf>
    <xf numFmtId="165" fontId="7" fillId="0" borderId="2" xfId="5" applyNumberFormat="1" applyFont="1" applyBorder="1" applyAlignment="1">
      <alignment horizontal="center" vertical="center" wrapText="1"/>
    </xf>
    <xf numFmtId="165" fontId="7" fillId="0" borderId="0" xfId="7" applyNumberFormat="1" applyFont="1"/>
    <xf numFmtId="4" fontId="4" fillId="0" borderId="2" xfId="6" applyNumberFormat="1" applyFont="1" applyBorder="1"/>
    <xf numFmtId="4" fontId="15" fillId="0" borderId="0" xfId="4" applyNumberFormat="1" applyFont="1" applyAlignment="1">
      <alignment vertical="center"/>
    </xf>
    <xf numFmtId="4" fontId="7" fillId="0" borderId="0" xfId="4" applyNumberFormat="1" applyFont="1" applyAlignment="1">
      <alignment horizontal="center" vertical="center" wrapText="1"/>
    </xf>
    <xf numFmtId="4" fontId="15" fillId="0" borderId="2" xfId="4" applyNumberFormat="1" applyFont="1" applyBorder="1" applyAlignment="1">
      <alignment vertical="center"/>
    </xf>
    <xf numFmtId="4" fontId="7" fillId="0" borderId="0" xfId="4" applyNumberFormat="1" applyFont="1" applyAlignment="1">
      <alignment vertical="center" wrapText="1"/>
    </xf>
    <xf numFmtId="4" fontId="7" fillId="0" borderId="0" xfId="4" applyNumberFormat="1" applyFont="1" applyAlignment="1">
      <alignment vertical="center"/>
    </xf>
    <xf numFmtId="166" fontId="4" fillId="0" borderId="2" xfId="2" applyNumberFormat="1" applyFont="1" applyBorder="1" applyAlignment="1">
      <alignment vertical="center"/>
    </xf>
    <xf numFmtId="166" fontId="6" fillId="0" borderId="2" xfId="2" applyNumberFormat="1"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horizontal="center" vertical="center"/>
    </xf>
    <xf numFmtId="0" fontId="3" fillId="0" borderId="2"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wrapText="1"/>
    </xf>
    <xf numFmtId="4" fontId="6" fillId="0" borderId="2" xfId="2" applyNumberFormat="1" applyFont="1" applyBorder="1" applyAlignment="1">
      <alignment horizontal="justify" vertical="center" wrapText="1"/>
    </xf>
    <xf numFmtId="3" fontId="3" fillId="0" borderId="2" xfId="2" applyNumberFormat="1" applyFont="1" applyBorder="1" applyAlignment="1">
      <alignment horizontal="left" vertical="center"/>
    </xf>
    <xf numFmtId="4" fontId="4" fillId="0" borderId="0" xfId="2" applyNumberFormat="1" applyFont="1" applyAlignment="1">
      <alignment horizontal="left"/>
    </xf>
    <xf numFmtId="4" fontId="24" fillId="0" borderId="0" xfId="4" applyNumberFormat="1" applyFont="1" applyAlignment="1">
      <alignment vertical="center"/>
    </xf>
    <xf numFmtId="4" fontId="23" fillId="0" borderId="0" xfId="4" applyNumberFormat="1" applyFont="1" applyAlignment="1">
      <alignment vertical="center"/>
    </xf>
    <xf numFmtId="166" fontId="23" fillId="0" borderId="0" xfId="4" applyNumberFormat="1" applyFont="1" applyAlignment="1">
      <alignment vertical="center"/>
    </xf>
    <xf numFmtId="4" fontId="25" fillId="0" borderId="0" xfId="4" applyNumberFormat="1" applyFont="1" applyAlignment="1">
      <alignment horizontal="center" vertical="center"/>
    </xf>
    <xf numFmtId="4" fontId="24" fillId="0" borderId="0" xfId="4" applyNumberFormat="1" applyFont="1" applyAlignment="1">
      <alignment horizontal="center" vertical="center" wrapText="1"/>
    </xf>
    <xf numFmtId="4" fontId="26" fillId="0" borderId="0" xfId="4" applyNumberFormat="1" applyFont="1" applyAlignment="1">
      <alignment horizontal="center" vertical="center" wrapText="1"/>
    </xf>
    <xf numFmtId="4" fontId="25" fillId="0" borderId="0" xfId="4" applyNumberFormat="1" applyFont="1" applyAlignment="1">
      <alignment horizontal="center" vertical="center" wrapText="1"/>
    </xf>
    <xf numFmtId="4" fontId="25" fillId="0" borderId="0" xfId="4" applyNumberFormat="1" applyFont="1" applyAlignment="1">
      <alignment vertical="center"/>
    </xf>
    <xf numFmtId="4" fontId="24" fillId="0" borderId="5" xfId="2" applyNumberFormat="1" applyFont="1" applyBorder="1" applyAlignment="1">
      <alignment horizontal="center" vertical="center" wrapText="1"/>
    </xf>
    <xf numFmtId="4" fontId="26" fillId="0" borderId="2" xfId="2" applyNumberFormat="1" applyFont="1" applyBorder="1" applyAlignment="1">
      <alignment horizontal="center" vertical="center" wrapText="1"/>
    </xf>
    <xf numFmtId="4" fontId="25" fillId="0" borderId="2" xfId="2" applyNumberFormat="1" applyFont="1" applyBorder="1" applyAlignment="1">
      <alignment horizontal="center" vertical="center" wrapText="1"/>
    </xf>
    <xf numFmtId="4" fontId="25" fillId="0" borderId="2" xfId="2" applyNumberFormat="1" applyFont="1" applyBorder="1" applyAlignment="1">
      <alignment horizontal="left" vertical="center"/>
    </xf>
    <xf numFmtId="4" fontId="24" fillId="0" borderId="2" xfId="2" applyNumberFormat="1" applyFont="1" applyBorder="1" applyAlignment="1">
      <alignment horizontal="center" vertical="center" wrapText="1"/>
    </xf>
    <xf numFmtId="4" fontId="25" fillId="3" borderId="2" xfId="2" applyNumberFormat="1" applyFont="1" applyFill="1" applyBorder="1" applyAlignment="1">
      <alignment horizontal="center" vertical="center" wrapText="1"/>
    </xf>
    <xf numFmtId="4" fontId="24" fillId="0" borderId="6" xfId="2" applyNumberFormat="1" applyFont="1" applyBorder="1" applyAlignment="1">
      <alignment horizontal="center" vertical="center" wrapText="1"/>
    </xf>
    <xf numFmtId="165" fontId="25" fillId="0" borderId="13" xfId="4" applyNumberFormat="1" applyFont="1" applyBorder="1" applyAlignment="1">
      <alignment horizontal="center" vertical="center"/>
    </xf>
    <xf numFmtId="165" fontId="25" fillId="0" borderId="2" xfId="4" applyNumberFormat="1" applyFont="1" applyBorder="1" applyAlignment="1">
      <alignment horizontal="center" vertical="center"/>
    </xf>
    <xf numFmtId="165" fontId="7" fillId="0" borderId="14" xfId="4" applyNumberFormat="1" applyFont="1" applyBorder="1" applyAlignment="1">
      <alignment horizontal="center" vertical="center"/>
    </xf>
    <xf numFmtId="165" fontId="24" fillId="0" borderId="5" xfId="4" applyNumberFormat="1" applyFont="1" applyBorder="1" applyAlignment="1">
      <alignment horizontal="center" vertical="center"/>
    </xf>
    <xf numFmtId="165" fontId="23" fillId="0" borderId="2" xfId="4" applyNumberFormat="1" applyFont="1" applyBorder="1" applyAlignment="1">
      <alignment horizontal="center" vertical="center"/>
    </xf>
    <xf numFmtId="165" fontId="24" fillId="0" borderId="6" xfId="4" applyNumberFormat="1" applyFont="1" applyBorder="1" applyAlignment="1">
      <alignment horizontal="center" vertical="center"/>
    </xf>
    <xf numFmtId="4" fontId="24" fillId="0" borderId="13" xfId="2" applyNumberFormat="1" applyFont="1" applyBorder="1" applyAlignment="1">
      <alignment horizontal="center" vertical="center"/>
    </xf>
    <xf numFmtId="4" fontId="24" fillId="0" borderId="2" xfId="2" applyNumberFormat="1" applyFont="1" applyBorder="1" applyAlignment="1">
      <alignment horizontal="center" vertical="center"/>
    </xf>
    <xf numFmtId="4" fontId="15" fillId="0" borderId="14" xfId="4" applyNumberFormat="1" applyFont="1" applyBorder="1" applyAlignment="1">
      <alignment vertical="center"/>
    </xf>
    <xf numFmtId="4" fontId="24" fillId="0" borderId="5" xfId="1" applyNumberFormat="1" applyFont="1" applyFill="1" applyBorder="1" applyAlignment="1">
      <alignment vertical="center"/>
    </xf>
    <xf numFmtId="4" fontId="24" fillId="0" borderId="2" xfId="4" applyNumberFormat="1" applyFont="1" applyBorder="1" applyAlignment="1">
      <alignment vertical="center"/>
    </xf>
    <xf numFmtId="4" fontId="24" fillId="0" borderId="6" xfId="4" applyNumberFormat="1" applyFont="1" applyBorder="1" applyAlignment="1">
      <alignment vertical="center"/>
    </xf>
    <xf numFmtId="4" fontId="24" fillId="0" borderId="13" xfId="4" applyNumberFormat="1" applyFont="1" applyBorder="1" applyAlignment="1">
      <alignment vertical="center"/>
    </xf>
    <xf numFmtId="4" fontId="24" fillId="0" borderId="2" xfId="4" applyNumberFormat="1" applyFont="1" applyBorder="1" applyAlignment="1">
      <alignment vertical="center" wrapText="1"/>
    </xf>
    <xf numFmtId="4" fontId="24" fillId="0" borderId="14" xfId="4" applyNumberFormat="1" applyFont="1" applyBorder="1" applyAlignment="1">
      <alignment vertical="center" wrapText="1"/>
    </xf>
    <xf numFmtId="4" fontId="27" fillId="0" borderId="13" xfId="2" applyNumberFormat="1" applyFont="1" applyBorder="1" applyAlignment="1">
      <alignment horizontal="center" vertical="center"/>
    </xf>
    <xf numFmtId="4" fontId="27" fillId="0" borderId="2" xfId="2" applyNumberFormat="1" applyFont="1" applyBorder="1" applyAlignment="1">
      <alignment horizontal="left" vertical="center"/>
    </xf>
    <xf numFmtId="4" fontId="27" fillId="0" borderId="2" xfId="2" applyNumberFormat="1" applyFont="1" applyBorder="1" applyAlignment="1">
      <alignment horizontal="center" vertical="center" wrapText="1"/>
    </xf>
    <xf numFmtId="4" fontId="16" fillId="0" borderId="14" xfId="4" applyNumberFormat="1" applyFont="1" applyBorder="1" applyAlignment="1">
      <alignment vertical="center"/>
    </xf>
    <xf numFmtId="4" fontId="27" fillId="3" borderId="5" xfId="4" applyNumberFormat="1" applyFont="1" applyFill="1" applyBorder="1" applyAlignment="1">
      <alignment vertical="center"/>
    </xf>
    <xf numFmtId="4" fontId="27" fillId="0" borderId="2" xfId="4" applyNumberFormat="1" applyFont="1" applyBorder="1" applyAlignment="1">
      <alignment vertical="center"/>
    </xf>
    <xf numFmtId="4" fontId="27" fillId="3" borderId="2" xfId="4" applyNumberFormat="1" applyFont="1" applyFill="1" applyBorder="1" applyAlignment="1">
      <alignment vertical="center"/>
    </xf>
    <xf numFmtId="4" fontId="27" fillId="0" borderId="6" xfId="4" applyNumberFormat="1" applyFont="1" applyBorder="1" applyAlignment="1">
      <alignment vertical="center"/>
    </xf>
    <xf numFmtId="4" fontId="27" fillId="0" borderId="13" xfId="4" applyNumberFormat="1" applyFont="1" applyBorder="1" applyAlignment="1">
      <alignment vertical="center"/>
    </xf>
    <xf numFmtId="4" fontId="27" fillId="0" borderId="2" xfId="4" applyNumberFormat="1" applyFont="1" applyBorder="1" applyAlignment="1">
      <alignment vertical="center" wrapText="1"/>
    </xf>
    <xf numFmtId="4" fontId="27" fillId="0" borderId="14" xfId="4" applyNumberFormat="1" applyFont="1" applyBorder="1" applyAlignment="1">
      <alignment vertical="center" wrapText="1"/>
    </xf>
    <xf numFmtId="4" fontId="27" fillId="0" borderId="0" xfId="4" applyNumberFormat="1" applyFont="1" applyAlignment="1">
      <alignment vertical="center"/>
    </xf>
    <xf numFmtId="4" fontId="25" fillId="0" borderId="13" xfId="2" applyNumberFormat="1" applyFont="1" applyBorder="1" applyAlignment="1">
      <alignment horizontal="center" vertical="center"/>
    </xf>
    <xf numFmtId="4" fontId="7" fillId="0" borderId="14" xfId="4" applyNumberFormat="1" applyFont="1" applyBorder="1" applyAlignment="1">
      <alignment vertical="center"/>
    </xf>
    <xf numFmtId="4" fontId="24" fillId="0" borderId="5" xfId="4" applyNumberFormat="1" applyFont="1" applyBorder="1" applyAlignment="1">
      <alignment vertical="center"/>
    </xf>
    <xf numFmtId="4" fontId="26" fillId="0" borderId="2" xfId="4" applyNumberFormat="1" applyFont="1" applyBorder="1" applyAlignment="1">
      <alignment vertical="center"/>
    </xf>
    <xf numFmtId="4" fontId="25" fillId="0" borderId="2" xfId="4" applyNumberFormat="1" applyFont="1" applyBorder="1" applyAlignment="1">
      <alignment vertical="center"/>
    </xf>
    <xf numFmtId="4" fontId="26" fillId="3" borderId="2" xfId="4" applyNumberFormat="1" applyFont="1" applyFill="1" applyBorder="1" applyAlignment="1">
      <alignment vertical="center"/>
    </xf>
    <xf numFmtId="4" fontId="25" fillId="0" borderId="13" xfId="4" applyNumberFormat="1" applyFont="1" applyBorder="1" applyAlignment="1">
      <alignment vertical="center"/>
    </xf>
    <xf numFmtId="4" fontId="25" fillId="0" borderId="2" xfId="4" applyNumberFormat="1" applyFont="1" applyBorder="1" applyAlignment="1">
      <alignment vertical="center" wrapText="1"/>
    </xf>
    <xf numFmtId="4" fontId="25" fillId="0" borderId="14" xfId="4" applyNumberFormat="1" applyFont="1" applyBorder="1" applyAlignment="1">
      <alignment vertical="center" wrapText="1"/>
    </xf>
    <xf numFmtId="4" fontId="26" fillId="0" borderId="13" xfId="2" applyNumberFormat="1" applyFont="1" applyBorder="1" applyAlignment="1">
      <alignment horizontal="center" vertical="center"/>
    </xf>
    <xf numFmtId="4" fontId="26" fillId="0" borderId="2" xfId="2" applyNumberFormat="1" applyFont="1" applyBorder="1" applyAlignment="1">
      <alignment vertical="center"/>
    </xf>
    <xf numFmtId="4" fontId="26" fillId="0" borderId="13" xfId="4" applyNumberFormat="1" applyFont="1" applyBorder="1" applyAlignment="1">
      <alignment vertical="center"/>
    </xf>
    <xf numFmtId="4" fontId="26" fillId="0" borderId="14" xfId="4" applyNumberFormat="1" applyFont="1" applyBorder="1" applyAlignment="1">
      <alignment vertical="center"/>
    </xf>
    <xf numFmtId="4" fontId="26" fillId="0" borderId="0" xfId="4" applyNumberFormat="1" applyFont="1" applyAlignment="1">
      <alignment vertical="center"/>
    </xf>
    <xf numFmtId="4" fontId="28" fillId="0" borderId="13" xfId="2" applyNumberFormat="1" applyFont="1" applyBorder="1" applyAlignment="1">
      <alignment horizontal="center" vertical="center"/>
    </xf>
    <xf numFmtId="4" fontId="28" fillId="0" borderId="2" xfId="2" applyNumberFormat="1" applyFont="1" applyBorder="1" applyAlignment="1">
      <alignment vertical="center"/>
    </xf>
    <xf numFmtId="4" fontId="28" fillId="0" borderId="2" xfId="2" applyNumberFormat="1" applyFont="1" applyBorder="1" applyAlignment="1">
      <alignment horizontal="center" vertical="center" wrapText="1"/>
    </xf>
    <xf numFmtId="4" fontId="9" fillId="0" borderId="14" xfId="4" applyNumberFormat="1" applyFont="1" applyBorder="1" applyAlignment="1">
      <alignment vertical="center"/>
    </xf>
    <xf numFmtId="4" fontId="27" fillId="0" borderId="5" xfId="4" applyNumberFormat="1" applyFont="1" applyBorder="1" applyAlignment="1">
      <alignment vertical="center"/>
    </xf>
    <xf numFmtId="4" fontId="29" fillId="0" borderId="2" xfId="4" applyNumberFormat="1" applyFont="1" applyBorder="1" applyAlignment="1">
      <alignment vertical="center"/>
    </xf>
    <xf numFmtId="4" fontId="28" fillId="3" borderId="2" xfId="4" applyNumberFormat="1" applyFont="1" applyFill="1" applyBorder="1" applyAlignment="1">
      <alignment vertical="center"/>
    </xf>
    <xf numFmtId="4" fontId="28" fillId="0" borderId="2" xfId="4" applyNumberFormat="1" applyFont="1" applyBorder="1" applyAlignment="1">
      <alignment vertical="center"/>
    </xf>
    <xf numFmtId="4" fontId="29" fillId="3" borderId="2" xfId="4" applyNumberFormat="1" applyFont="1" applyFill="1" applyBorder="1" applyAlignment="1">
      <alignment vertical="center"/>
    </xf>
    <xf numFmtId="4" fontId="30" fillId="0" borderId="2" xfId="4" applyNumberFormat="1" applyFont="1" applyBorder="1" applyAlignment="1">
      <alignment vertical="center"/>
    </xf>
    <xf numFmtId="4" fontId="28" fillId="0" borderId="13" xfId="4" applyNumberFormat="1" applyFont="1" applyBorder="1" applyAlignment="1">
      <alignment vertical="center"/>
    </xf>
    <xf numFmtId="4" fontId="28" fillId="0" borderId="2" xfId="4" applyNumberFormat="1" applyFont="1" applyBorder="1" applyAlignment="1">
      <alignment vertical="center" wrapText="1"/>
    </xf>
    <xf numFmtId="4" fontId="28" fillId="0" borderId="14" xfId="4" applyNumberFormat="1" applyFont="1" applyBorder="1" applyAlignment="1">
      <alignment vertical="center" wrapText="1"/>
    </xf>
    <xf numFmtId="4" fontId="28" fillId="0" borderId="0" xfId="4" applyNumberFormat="1" applyFont="1" applyAlignment="1">
      <alignment vertical="center"/>
    </xf>
    <xf numFmtId="4" fontId="25" fillId="3" borderId="2" xfId="4" applyNumberFormat="1" applyFont="1" applyFill="1" applyBorder="1" applyAlignment="1">
      <alignment vertical="center"/>
    </xf>
    <xf numFmtId="4" fontId="26" fillId="0" borderId="2" xfId="2" applyNumberFormat="1" applyFont="1" applyBorder="1" applyAlignment="1">
      <alignment horizontal="left" vertical="center"/>
    </xf>
    <xf numFmtId="4" fontId="26" fillId="0" borderId="2" xfId="4" applyNumberFormat="1" applyFont="1" applyBorder="1" applyAlignment="1">
      <alignment vertical="center" wrapText="1"/>
    </xf>
    <xf numFmtId="4" fontId="26" fillId="0" borderId="14" xfId="4" applyNumberFormat="1" applyFont="1" applyBorder="1" applyAlignment="1">
      <alignment vertical="center" wrapText="1"/>
    </xf>
    <xf numFmtId="4" fontId="28" fillId="0" borderId="2" xfId="2" applyNumberFormat="1" applyFont="1" applyBorder="1" applyAlignment="1">
      <alignment horizontal="left" vertical="center"/>
    </xf>
    <xf numFmtId="4" fontId="30" fillId="0" borderId="13" xfId="4" applyNumberFormat="1" applyFont="1" applyBorder="1" applyAlignment="1">
      <alignment vertical="center"/>
    </xf>
    <xf numFmtId="3" fontId="27" fillId="0" borderId="13" xfId="2" applyNumberFormat="1" applyFont="1" applyBorder="1" applyAlignment="1">
      <alignment horizontal="center" vertical="center"/>
    </xf>
    <xf numFmtId="4" fontId="27" fillId="0" borderId="14" xfId="4" applyNumberFormat="1" applyFont="1" applyBorder="1" applyAlignment="1">
      <alignment vertical="center"/>
    </xf>
    <xf numFmtId="4" fontId="27" fillId="3" borderId="6" xfId="4" applyNumberFormat="1" applyFont="1" applyFill="1" applyBorder="1" applyAlignment="1">
      <alignment vertical="center"/>
    </xf>
    <xf numFmtId="4" fontId="24" fillId="0" borderId="2" xfId="4" applyNumberFormat="1" applyFont="1" applyBorder="1" applyAlignment="1">
      <alignment horizontal="center" vertical="center"/>
    </xf>
    <xf numFmtId="4" fontId="24" fillId="0" borderId="2" xfId="9" applyNumberFormat="1" applyFont="1" applyBorder="1" applyAlignment="1">
      <alignment horizontal="center" vertical="center" wrapText="1"/>
    </xf>
    <xf numFmtId="4" fontId="24" fillId="0" borderId="15" xfId="4" applyNumberFormat="1" applyFont="1" applyBorder="1" applyAlignment="1">
      <alignment horizontal="center" vertical="center"/>
    </xf>
    <xf numFmtId="4" fontId="24" fillId="0" borderId="16" xfId="9" applyNumberFormat="1" applyFont="1" applyBorder="1" applyAlignment="1">
      <alignment horizontal="center" vertical="center" wrapText="1"/>
    </xf>
    <xf numFmtId="4" fontId="15" fillId="0" borderId="17" xfId="4" applyNumberFormat="1" applyFont="1" applyBorder="1" applyAlignment="1">
      <alignment vertical="center"/>
    </xf>
    <xf numFmtId="4" fontId="24" fillId="0" borderId="18" xfId="4" applyNumberFormat="1" applyFont="1" applyBorder="1" applyAlignment="1">
      <alignment vertical="center"/>
    </xf>
    <xf numFmtId="4" fontId="24" fillId="0" borderId="16" xfId="4" applyNumberFormat="1" applyFont="1" applyBorder="1" applyAlignment="1">
      <alignment vertical="center"/>
    </xf>
    <xf numFmtId="4" fontId="24" fillId="0" borderId="19" xfId="4" applyNumberFormat="1" applyFont="1" applyBorder="1" applyAlignment="1">
      <alignment vertical="center"/>
    </xf>
    <xf numFmtId="4" fontId="24" fillId="0" borderId="15" xfId="4" applyNumberFormat="1" applyFont="1" applyBorder="1" applyAlignment="1">
      <alignment vertical="center"/>
    </xf>
    <xf numFmtId="4" fontId="24" fillId="0" borderId="17" xfId="4" applyNumberFormat="1" applyFont="1" applyBorder="1" applyAlignment="1">
      <alignment vertical="center"/>
    </xf>
    <xf numFmtId="4" fontId="26" fillId="0" borderId="0" xfId="4" applyNumberFormat="1" applyFont="1" applyAlignment="1">
      <alignment vertical="center" wrapText="1"/>
    </xf>
    <xf numFmtId="4" fontId="24" fillId="0" borderId="0" xfId="4" applyNumberFormat="1" applyFont="1" applyAlignment="1">
      <alignment vertical="center" wrapText="1"/>
    </xf>
    <xf numFmtId="166" fontId="26" fillId="0" borderId="0" xfId="4" applyNumberFormat="1" applyFont="1" applyAlignment="1">
      <alignment horizontal="justify" vertical="center" wrapText="1"/>
    </xf>
    <xf numFmtId="4" fontId="26" fillId="0" borderId="0" xfId="4" applyNumberFormat="1" applyFont="1" applyAlignment="1">
      <alignment horizontal="justify" vertical="center" wrapText="1"/>
    </xf>
    <xf numFmtId="166" fontId="25" fillId="0" borderId="0" xfId="4" applyNumberFormat="1" applyFont="1" applyAlignment="1">
      <alignment vertical="center"/>
    </xf>
    <xf numFmtId="4" fontId="3" fillId="0" borderId="2" xfId="2" applyNumberFormat="1" applyFont="1" applyBorder="1" applyAlignment="1">
      <alignment horizontal="center" vertical="center"/>
    </xf>
    <xf numFmtId="4" fontId="3" fillId="0" borderId="2" xfId="2" applyNumberFormat="1" applyFont="1" applyBorder="1" applyAlignment="1">
      <alignment horizontal="center" vertical="center" wrapText="1"/>
    </xf>
    <xf numFmtId="4" fontId="3" fillId="0" borderId="0" xfId="2" applyNumberFormat="1" applyFont="1" applyAlignment="1">
      <alignment horizontal="left" vertical="center"/>
    </xf>
    <xf numFmtId="4" fontId="4" fillId="0" borderId="2" xfId="2" applyNumberFormat="1" applyFont="1" applyBorder="1" applyAlignment="1">
      <alignment horizontal="center" vertical="center" wrapText="1"/>
    </xf>
    <xf numFmtId="4" fontId="23" fillId="0" borderId="0" xfId="4" applyNumberFormat="1"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 fontId="3" fillId="0" borderId="2" xfId="2" applyNumberFormat="1" applyFont="1" applyBorder="1" applyAlignment="1">
      <alignment horizontal="left" vertical="center"/>
    </xf>
    <xf numFmtId="4" fontId="31" fillId="0" borderId="2" xfId="2" applyNumberFormat="1" applyFont="1" applyBorder="1" applyAlignment="1">
      <alignment horizontal="left" vertical="center"/>
    </xf>
    <xf numFmtId="4" fontId="31" fillId="0" borderId="2" xfId="2" applyNumberFormat="1" applyFont="1" applyBorder="1" applyAlignment="1">
      <alignment horizontal="center" vertical="center" wrapText="1"/>
    </xf>
    <xf numFmtId="4" fontId="31" fillId="0" borderId="2" xfId="2" applyNumberFormat="1" applyFont="1" applyBorder="1" applyAlignment="1">
      <alignment horizontal="center" vertical="center"/>
    </xf>
    <xf numFmtId="4" fontId="31" fillId="0" borderId="2" xfId="4" applyNumberFormat="1" applyFont="1" applyBorder="1" applyAlignment="1">
      <alignment horizontal="right" vertical="center"/>
    </xf>
    <xf numFmtId="4" fontId="31" fillId="0" borderId="0" xfId="2" applyNumberFormat="1" applyFont="1"/>
    <xf numFmtId="4" fontId="31" fillId="0" borderId="2" xfId="2" applyNumberFormat="1" applyFont="1" applyBorder="1" applyAlignment="1">
      <alignment horizontal="left" vertical="center" wrapText="1"/>
    </xf>
    <xf numFmtId="4" fontId="32" fillId="0" borderId="2" xfId="2" applyNumberFormat="1" applyFont="1" applyBorder="1" applyAlignment="1">
      <alignment horizontal="left" vertical="center"/>
    </xf>
    <xf numFmtId="4" fontId="32" fillId="0" borderId="2" xfId="2" applyNumberFormat="1" applyFont="1" applyBorder="1" applyAlignment="1">
      <alignment horizontal="left" vertical="center" wrapText="1"/>
    </xf>
    <xf numFmtId="4" fontId="32" fillId="0" borderId="2" xfId="2" applyNumberFormat="1" applyFont="1" applyBorder="1" applyAlignment="1">
      <alignment horizontal="center" vertical="center" wrapText="1"/>
    </xf>
    <xf numFmtId="4" fontId="32" fillId="0" borderId="2" xfId="4" applyNumberFormat="1" applyFont="1" applyBorder="1" applyAlignment="1">
      <alignment horizontal="right" vertical="center"/>
    </xf>
    <xf numFmtId="4" fontId="32" fillId="0" borderId="0" xfId="2" applyNumberFormat="1" applyFont="1"/>
    <xf numFmtId="4" fontId="18" fillId="0" borderId="2" xfId="2" applyNumberFormat="1" applyFont="1" applyBorder="1" applyAlignment="1">
      <alignment horizontal="left" vertical="center"/>
    </xf>
    <xf numFmtId="4" fontId="18" fillId="0" borderId="2" xfId="2" applyNumberFormat="1" applyFont="1" applyBorder="1" applyAlignment="1">
      <alignment vertical="center"/>
    </xf>
    <xf numFmtId="4" fontId="18" fillId="0" borderId="2" xfId="2" applyNumberFormat="1" applyFont="1" applyBorder="1" applyAlignment="1">
      <alignment horizontal="center" vertical="center" wrapText="1"/>
    </xf>
    <xf numFmtId="4" fontId="18" fillId="0" borderId="2" xfId="4" applyNumberFormat="1" applyFont="1" applyBorder="1" applyAlignment="1">
      <alignment horizontal="right" vertical="center"/>
    </xf>
    <xf numFmtId="4" fontId="18" fillId="0" borderId="2" xfId="4" applyNumberFormat="1" applyFont="1" applyBorder="1" applyAlignment="1">
      <alignment horizontal="right" vertical="center" wrapText="1"/>
    </xf>
    <xf numFmtId="4" fontId="18" fillId="0" borderId="0" xfId="2" applyNumberFormat="1" applyFont="1"/>
    <xf numFmtId="4" fontId="32" fillId="0" borderId="2" xfId="4" applyNumberFormat="1" applyFont="1" applyBorder="1" applyAlignment="1">
      <alignment horizontal="right" vertical="center" wrapText="1"/>
    </xf>
    <xf numFmtId="4" fontId="4" fillId="0" borderId="0" xfId="2" applyNumberFormat="1" applyFont="1" applyAlignment="1">
      <alignment vertical="center"/>
    </xf>
    <xf numFmtId="4" fontId="18" fillId="0" borderId="2" xfId="2" applyNumberFormat="1" applyFont="1" applyBorder="1" applyAlignment="1">
      <alignment horizontal="left" vertical="center" wrapText="1"/>
    </xf>
    <xf numFmtId="3" fontId="32" fillId="0" borderId="2" xfId="2" applyNumberFormat="1" applyFont="1" applyBorder="1" applyAlignment="1">
      <alignment horizontal="left" vertical="center"/>
    </xf>
    <xf numFmtId="4" fontId="32" fillId="0" borderId="2" xfId="2" applyNumberFormat="1" applyFont="1" applyBorder="1" applyAlignment="1">
      <alignment vertical="center" wrapText="1"/>
    </xf>
    <xf numFmtId="4" fontId="12" fillId="0" borderId="0" xfId="2" applyNumberFormat="1" applyFont="1" applyAlignment="1">
      <alignment horizontal="left"/>
    </xf>
    <xf numFmtId="4" fontId="4" fillId="0" borderId="5" xfId="3" applyNumberFormat="1" applyFont="1" applyBorder="1" applyAlignment="1">
      <alignment vertical="center"/>
    </xf>
    <xf numFmtId="4" fontId="3" fillId="0" borderId="0" xfId="3" applyNumberFormat="1" applyFont="1" applyAlignment="1">
      <alignment vertical="center" wrapText="1"/>
    </xf>
    <xf numFmtId="4" fontId="6" fillId="0" borderId="5" xfId="3" applyNumberFormat="1" applyFont="1" applyBorder="1" applyAlignment="1">
      <alignment vertical="center"/>
    </xf>
    <xf numFmtId="4" fontId="34" fillId="0" borderId="0" xfId="2" applyNumberFormat="1" applyFont="1"/>
    <xf numFmtId="4" fontId="34" fillId="5" borderId="0" xfId="2" applyNumberFormat="1" applyFont="1" applyFill="1"/>
    <xf numFmtId="4" fontId="34" fillId="2" borderId="0" xfId="2" applyNumberFormat="1" applyFont="1" applyFill="1"/>
    <xf numFmtId="4" fontId="34" fillId="0" borderId="0" xfId="2" applyNumberFormat="1" applyFont="1" applyAlignment="1">
      <alignment horizontal="center" vertical="center" wrapText="1"/>
    </xf>
    <xf numFmtId="4" fontId="34" fillId="0" borderId="0" xfId="2" applyNumberFormat="1" applyFont="1" applyAlignment="1">
      <alignment horizontal="center" vertical="center"/>
    </xf>
    <xf numFmtId="4" fontId="34" fillId="5" borderId="0" xfId="2" applyNumberFormat="1" applyFont="1" applyFill="1" applyAlignment="1">
      <alignment horizontal="center" vertical="center"/>
    </xf>
    <xf numFmtId="4" fontId="23" fillId="0" borderId="0" xfId="2" applyNumberFormat="1" applyFont="1"/>
    <xf numFmtId="4" fontId="25" fillId="0" borderId="2" xfId="0" applyNumberFormat="1" applyFont="1" applyBorder="1" applyAlignment="1">
      <alignment horizontal="center" vertical="center" wrapText="1"/>
    </xf>
    <xf numFmtId="4" fontId="25" fillId="2" borderId="2" xfId="0" applyNumberFormat="1" applyFont="1" applyFill="1" applyBorder="1" applyAlignment="1">
      <alignment horizontal="center" vertical="center" wrapText="1"/>
    </xf>
    <xf numFmtId="4" fontId="23" fillId="0" borderId="2" xfId="2" applyNumberFormat="1" applyFont="1" applyBorder="1" applyAlignment="1">
      <alignment horizontal="center" vertical="center" wrapText="1"/>
    </xf>
    <xf numFmtId="165" fontId="25" fillId="0" borderId="2" xfId="2" applyNumberFormat="1" applyFont="1" applyBorder="1" applyAlignment="1">
      <alignment horizontal="center" vertical="center" wrapText="1"/>
    </xf>
    <xf numFmtId="4" fontId="25" fillId="5" borderId="2" xfId="2" applyNumberFormat="1" applyFont="1" applyFill="1" applyBorder="1" applyAlignment="1">
      <alignment horizontal="center" vertical="center" wrapText="1"/>
    </xf>
    <xf numFmtId="4" fontId="25" fillId="2" borderId="2" xfId="2" applyNumberFormat="1" applyFont="1" applyFill="1" applyBorder="1" applyAlignment="1">
      <alignment horizontal="center" vertical="center" wrapText="1"/>
    </xf>
    <xf numFmtId="165" fontId="25" fillId="0" borderId="0" xfId="2" applyNumberFormat="1" applyFont="1"/>
    <xf numFmtId="165" fontId="23" fillId="0" borderId="2" xfId="2" applyNumberFormat="1" applyFont="1" applyBorder="1" applyAlignment="1">
      <alignment horizontal="center" vertical="center" wrapText="1"/>
    </xf>
    <xf numFmtId="165" fontId="23" fillId="0" borderId="2" xfId="2" applyNumberFormat="1" applyFont="1" applyBorder="1" applyAlignment="1">
      <alignment horizontal="left" vertical="center" wrapText="1"/>
    </xf>
    <xf numFmtId="4" fontId="23" fillId="5" borderId="2" xfId="2" applyNumberFormat="1" applyFont="1" applyFill="1" applyBorder="1" applyAlignment="1">
      <alignment horizontal="center" vertical="center" wrapText="1"/>
    </xf>
    <xf numFmtId="4" fontId="23" fillId="2" borderId="2" xfId="2" applyNumberFormat="1" applyFont="1" applyFill="1" applyBorder="1" applyAlignment="1">
      <alignment horizontal="center" vertical="center" wrapText="1"/>
    </xf>
    <xf numFmtId="165" fontId="23" fillId="0" borderId="0" xfId="2" applyNumberFormat="1" applyFont="1"/>
    <xf numFmtId="4" fontId="23" fillId="6" borderId="2" xfId="2" applyNumberFormat="1" applyFont="1" applyFill="1" applyBorder="1" applyAlignment="1">
      <alignment horizontal="center" vertical="center"/>
    </xf>
    <xf numFmtId="4" fontId="23" fillId="6" borderId="2" xfId="2" applyNumberFormat="1" applyFont="1" applyFill="1" applyBorder="1" applyAlignment="1">
      <alignment horizontal="left" vertical="center" wrapText="1"/>
    </xf>
    <xf numFmtId="166" fontId="23" fillId="6" borderId="2" xfId="4" applyNumberFormat="1" applyFont="1" applyFill="1" applyBorder="1" applyAlignment="1">
      <alignment horizontal="right" vertical="center"/>
    </xf>
    <xf numFmtId="4" fontId="23" fillId="6" borderId="0" xfId="2" applyNumberFormat="1" applyFont="1" applyFill="1"/>
    <xf numFmtId="4" fontId="23" fillId="0" borderId="2" xfId="2" applyNumberFormat="1" applyFont="1" applyBorder="1" applyAlignment="1">
      <alignment horizontal="center" vertical="center"/>
    </xf>
    <xf numFmtId="4" fontId="23" fillId="0" borderId="2" xfId="2" applyNumberFormat="1" applyFont="1" applyBorder="1" applyAlignment="1">
      <alignment horizontal="left" vertical="center" wrapText="1"/>
    </xf>
    <xf numFmtId="4" fontId="23" fillId="4" borderId="2" xfId="2" applyNumberFormat="1" applyFont="1" applyFill="1" applyBorder="1" applyAlignment="1">
      <alignment horizontal="center" vertical="center"/>
    </xf>
    <xf numFmtId="4" fontId="23" fillId="0" borderId="2" xfId="4" applyNumberFormat="1" applyFont="1" applyBorder="1" applyAlignment="1">
      <alignment horizontal="right" vertical="center"/>
    </xf>
    <xf numFmtId="4" fontId="23" fillId="5" borderId="2" xfId="4" applyNumberFormat="1" applyFont="1" applyFill="1" applyBorder="1" applyAlignment="1">
      <alignment horizontal="right" vertical="center"/>
    </xf>
    <xf numFmtId="4" fontId="23" fillId="2" borderId="2" xfId="4" applyNumberFormat="1" applyFont="1" applyFill="1" applyBorder="1" applyAlignment="1">
      <alignment horizontal="right" vertical="center"/>
    </xf>
    <xf numFmtId="166" fontId="23" fillId="0" borderId="2" xfId="4" applyNumberFormat="1" applyFont="1" applyBorder="1" applyAlignment="1">
      <alignment horizontal="right" vertical="center"/>
    </xf>
    <xf numFmtId="4" fontId="28" fillId="0" borderId="2" xfId="2" applyNumberFormat="1" applyFont="1" applyBorder="1" applyAlignment="1">
      <alignment horizontal="left" vertical="center" wrapText="1"/>
    </xf>
    <xf numFmtId="4" fontId="25" fillId="0" borderId="2" xfId="2" applyNumberFormat="1" applyFont="1" applyBorder="1" applyAlignment="1">
      <alignment horizontal="center" vertical="center"/>
    </xf>
    <xf numFmtId="4" fontId="25" fillId="0" borderId="2" xfId="2" applyNumberFormat="1" applyFont="1" applyBorder="1" applyAlignment="1">
      <alignment vertical="center"/>
    </xf>
    <xf numFmtId="4" fontId="25" fillId="0" borderId="2" xfId="4" applyNumberFormat="1" applyFont="1" applyBorder="1" applyAlignment="1">
      <alignment horizontal="right" vertical="center"/>
    </xf>
    <xf numFmtId="4" fontId="25" fillId="5" borderId="2" xfId="4" applyNumberFormat="1" applyFont="1" applyFill="1" applyBorder="1" applyAlignment="1">
      <alignment horizontal="right" vertical="center"/>
    </xf>
    <xf numFmtId="4" fontId="25" fillId="0" borderId="2" xfId="4" applyNumberFormat="1" applyFont="1" applyBorder="1" applyAlignment="1">
      <alignment horizontal="right" vertical="center" wrapText="1"/>
    </xf>
    <xf numFmtId="4" fontId="25" fillId="2" borderId="2" xfId="4" applyNumberFormat="1" applyFont="1" applyFill="1" applyBorder="1" applyAlignment="1">
      <alignment horizontal="right" vertical="center" wrapText="1"/>
    </xf>
    <xf numFmtId="166" fontId="25" fillId="0" borderId="2" xfId="4" applyNumberFormat="1" applyFont="1" applyBorder="1" applyAlignment="1">
      <alignment horizontal="right" vertical="center" wrapText="1"/>
    </xf>
    <xf numFmtId="4" fontId="25" fillId="0" borderId="0" xfId="2" applyNumberFormat="1" applyFont="1"/>
    <xf numFmtId="4" fontId="28" fillId="0" borderId="2" xfId="2" applyNumberFormat="1" applyFont="1" applyBorder="1" applyAlignment="1">
      <alignment horizontal="center" vertical="center"/>
    </xf>
    <xf numFmtId="4" fontId="28" fillId="0" borderId="2" xfId="2" applyNumberFormat="1" applyFont="1" applyBorder="1" applyAlignment="1">
      <alignment vertical="center" wrapText="1"/>
    </xf>
    <xf numFmtId="4" fontId="28" fillId="0" borderId="2" xfId="4" applyNumberFormat="1" applyFont="1" applyBorder="1" applyAlignment="1">
      <alignment horizontal="right" vertical="center"/>
    </xf>
    <xf numFmtId="4" fontId="28" fillId="0" borderId="2" xfId="4" applyNumberFormat="1" applyFont="1" applyBorder="1" applyAlignment="1">
      <alignment horizontal="right" vertical="center" wrapText="1"/>
    </xf>
    <xf numFmtId="4" fontId="28" fillId="2" borderId="2" xfId="4" applyNumberFormat="1" applyFont="1" applyFill="1" applyBorder="1" applyAlignment="1">
      <alignment horizontal="right" vertical="center" wrapText="1"/>
    </xf>
    <xf numFmtId="166" fontId="28" fillId="0" borderId="2" xfId="4" applyNumberFormat="1" applyFont="1" applyBorder="1" applyAlignment="1">
      <alignment horizontal="right" vertical="center" wrapText="1"/>
    </xf>
    <xf numFmtId="4" fontId="28" fillId="0" borderId="0" xfId="2" applyNumberFormat="1" applyFont="1"/>
    <xf numFmtId="4" fontId="23" fillId="0" borderId="2" xfId="4" applyNumberFormat="1" applyFont="1" applyBorder="1" applyAlignment="1">
      <alignment horizontal="right" vertical="center" wrapText="1"/>
    </xf>
    <xf numFmtId="4" fontId="23" fillId="2" borderId="2" xfId="4" applyNumberFormat="1" applyFont="1" applyFill="1" applyBorder="1" applyAlignment="1">
      <alignment horizontal="right" vertical="center" wrapText="1"/>
    </xf>
    <xf numFmtId="166" fontId="23" fillId="0" borderId="2" xfId="4" applyNumberFormat="1" applyFont="1" applyBorder="1" applyAlignment="1">
      <alignment horizontal="right" vertical="center" wrapText="1"/>
    </xf>
    <xf numFmtId="4" fontId="25" fillId="0" borderId="2" xfId="2" applyNumberFormat="1" applyFont="1" applyBorder="1"/>
    <xf numFmtId="4" fontId="25" fillId="0" borderId="2" xfId="2" applyNumberFormat="1" applyFont="1" applyBorder="1" applyAlignment="1">
      <alignment horizontal="left" vertical="center" wrapText="1"/>
    </xf>
    <xf numFmtId="4" fontId="25" fillId="0" borderId="2" xfId="2" applyNumberFormat="1" applyFont="1" applyBorder="1" applyAlignment="1">
      <alignment horizontal="justify" vertical="center" wrapText="1"/>
    </xf>
    <xf numFmtId="166" fontId="25" fillId="0" borderId="2" xfId="2" applyNumberFormat="1" applyFont="1" applyBorder="1" applyAlignment="1">
      <alignment vertical="center" wrapText="1"/>
    </xf>
    <xf numFmtId="4" fontId="28" fillId="5" borderId="2" xfId="4" applyNumberFormat="1" applyFont="1" applyFill="1" applyBorder="1" applyAlignment="1">
      <alignment horizontal="right" vertical="center"/>
    </xf>
    <xf numFmtId="4" fontId="28" fillId="2" borderId="2" xfId="2" applyNumberFormat="1" applyFont="1" applyFill="1" applyBorder="1" applyAlignment="1">
      <alignment vertical="center" wrapText="1"/>
    </xf>
    <xf numFmtId="166" fontId="28" fillId="0" borderId="2" xfId="2" applyNumberFormat="1" applyFont="1" applyBorder="1" applyAlignment="1">
      <alignment vertical="center" wrapText="1"/>
    </xf>
    <xf numFmtId="4" fontId="28" fillId="0" borderId="2" xfId="2" applyNumberFormat="1" applyFont="1" applyBorder="1" applyAlignment="1">
      <alignment horizontal="justify" vertical="center" wrapText="1"/>
    </xf>
    <xf numFmtId="4" fontId="25" fillId="0" borderId="2" xfId="2" applyNumberFormat="1" applyFont="1" applyBorder="1" applyAlignment="1">
      <alignment vertical="center" wrapText="1"/>
    </xf>
    <xf numFmtId="166" fontId="25" fillId="0" borderId="2" xfId="4" applyNumberFormat="1" applyFont="1" applyBorder="1" applyAlignment="1">
      <alignment horizontal="right" vertical="center"/>
    </xf>
    <xf numFmtId="3" fontId="23" fillId="0" borderId="2" xfId="2" applyNumberFormat="1" applyFont="1" applyBorder="1" applyAlignment="1">
      <alignment horizontal="center" vertical="center"/>
    </xf>
    <xf numFmtId="4" fontId="23" fillId="0" borderId="2" xfId="2" applyNumberFormat="1" applyFont="1" applyBorder="1" applyAlignment="1">
      <alignment horizontal="left" vertical="center"/>
    </xf>
    <xf numFmtId="4" fontId="30" fillId="0" borderId="2" xfId="2" applyNumberFormat="1" applyFont="1" applyBorder="1" applyAlignment="1">
      <alignment vertical="center" wrapText="1"/>
    </xf>
    <xf numFmtId="4" fontId="30" fillId="2" borderId="2" xfId="2" applyNumberFormat="1" applyFont="1" applyFill="1" applyBorder="1" applyAlignment="1">
      <alignment vertical="center" wrapText="1"/>
    </xf>
    <xf numFmtId="166" fontId="23" fillId="0" borderId="2" xfId="2" applyNumberFormat="1" applyFont="1" applyBorder="1" applyAlignment="1">
      <alignment vertical="center" wrapText="1"/>
    </xf>
    <xf numFmtId="4" fontId="23" fillId="0" borderId="3" xfId="2" applyNumberFormat="1" applyFont="1" applyBorder="1" applyAlignment="1">
      <alignment horizontal="center" vertical="center"/>
    </xf>
    <xf numFmtId="4" fontId="23" fillId="0" borderId="3" xfId="2" applyNumberFormat="1" applyFont="1" applyBorder="1" applyAlignment="1">
      <alignment vertical="center"/>
    </xf>
    <xf numFmtId="4" fontId="23" fillId="0" borderId="3" xfId="2" applyNumberFormat="1" applyFont="1" applyBorder="1" applyAlignment="1">
      <alignment horizontal="center" vertical="center" wrapText="1"/>
    </xf>
    <xf numFmtId="4" fontId="23" fillId="0" borderId="2" xfId="2" applyNumberFormat="1" applyFont="1" applyBorder="1" applyAlignment="1">
      <alignment vertical="center"/>
    </xf>
    <xf numFmtId="4" fontId="23" fillId="2" borderId="2" xfId="2" applyNumberFormat="1" applyFont="1" applyFill="1" applyBorder="1" applyAlignment="1">
      <alignment vertical="center"/>
    </xf>
    <xf numFmtId="166" fontId="23" fillId="0" borderId="2" xfId="2" applyNumberFormat="1" applyFont="1" applyBorder="1" applyAlignment="1">
      <alignment vertical="center"/>
    </xf>
    <xf numFmtId="4" fontId="23" fillId="0" borderId="0" xfId="2" applyNumberFormat="1" applyFont="1" applyAlignment="1">
      <alignment vertical="center"/>
    </xf>
    <xf numFmtId="3" fontId="23" fillId="2" borderId="2" xfId="2" applyNumberFormat="1" applyFont="1" applyFill="1" applyBorder="1" applyAlignment="1">
      <alignment horizontal="center" vertical="center"/>
    </xf>
    <xf numFmtId="4" fontId="23" fillId="2" borderId="2" xfId="2" applyNumberFormat="1" applyFont="1" applyFill="1" applyBorder="1" applyAlignment="1">
      <alignment horizontal="left" vertical="center"/>
    </xf>
    <xf numFmtId="4" fontId="23" fillId="2" borderId="2" xfId="2" applyNumberFormat="1" applyFont="1" applyFill="1" applyBorder="1" applyAlignment="1">
      <alignment vertical="center" wrapText="1"/>
    </xf>
    <xf numFmtId="166" fontId="23" fillId="2" borderId="2" xfId="2" applyNumberFormat="1" applyFont="1" applyFill="1" applyBorder="1" applyAlignment="1">
      <alignment vertical="center" wrapText="1"/>
    </xf>
    <xf numFmtId="4" fontId="23" fillId="2" borderId="0" xfId="2" applyNumberFormat="1" applyFont="1" applyFill="1"/>
    <xf numFmtId="4" fontId="23" fillId="2" borderId="3" xfId="2" applyNumberFormat="1" applyFont="1" applyFill="1" applyBorder="1" applyAlignment="1">
      <alignment vertical="center" wrapText="1"/>
    </xf>
    <xf numFmtId="0" fontId="23" fillId="2" borderId="2" xfId="0" applyFont="1" applyFill="1" applyBorder="1" applyAlignment="1">
      <alignment horizontal="center" vertical="center" wrapText="1"/>
    </xf>
    <xf numFmtId="166" fontId="23" fillId="2" borderId="2" xfId="2" applyNumberFormat="1" applyFont="1" applyFill="1" applyBorder="1" applyAlignment="1">
      <alignment vertical="center"/>
    </xf>
    <xf numFmtId="4" fontId="23" fillId="2" borderId="0" xfId="2" applyNumberFormat="1" applyFont="1" applyFill="1" applyAlignment="1">
      <alignment vertical="center"/>
    </xf>
    <xf numFmtId="0" fontId="23" fillId="2" borderId="2" xfId="0" applyFont="1" applyFill="1" applyBorder="1" applyAlignment="1">
      <alignment vertical="center" wrapText="1"/>
    </xf>
    <xf numFmtId="167" fontId="23" fillId="2" borderId="2" xfId="2" applyNumberFormat="1" applyFont="1" applyFill="1" applyBorder="1" applyAlignment="1">
      <alignment vertical="center"/>
    </xf>
    <xf numFmtId="4" fontId="25" fillId="0" borderId="0" xfId="2" applyNumberFormat="1" applyFont="1" applyAlignment="1">
      <alignment horizontal="center"/>
    </xf>
    <xf numFmtId="0" fontId="28" fillId="0" borderId="0" xfId="0" applyFont="1" applyAlignment="1">
      <alignment vertical="center"/>
    </xf>
    <xf numFmtId="4" fontId="25" fillId="5" borderId="0" xfId="2" applyNumberFormat="1" applyFont="1" applyFill="1"/>
    <xf numFmtId="4" fontId="25" fillId="2" borderId="0" xfId="2" applyNumberFormat="1" applyFont="1" applyFill="1"/>
    <xf numFmtId="4" fontId="23" fillId="0" borderId="2" xfId="2" applyNumberFormat="1" applyFont="1" applyBorder="1" applyAlignment="1">
      <alignment horizontal="right" vertical="center"/>
    </xf>
    <xf numFmtId="4" fontId="25" fillId="0" borderId="2" xfId="2" applyNumberFormat="1" applyFont="1" applyBorder="1" applyAlignment="1">
      <alignment horizontal="right" vertical="center"/>
    </xf>
    <xf numFmtId="4" fontId="28" fillId="0" borderId="2" xfId="2" applyNumberFormat="1" applyFont="1" applyBorder="1" applyAlignment="1">
      <alignment horizontal="right" vertical="center"/>
    </xf>
    <xf numFmtId="4" fontId="23" fillId="4" borderId="2" xfId="2" applyNumberFormat="1" applyFont="1" applyFill="1" applyBorder="1" applyAlignment="1">
      <alignment horizontal="left" vertical="center" wrapText="1"/>
    </xf>
    <xf numFmtId="4" fontId="23" fillId="4" borderId="2" xfId="2" applyNumberFormat="1" applyFont="1" applyFill="1" applyBorder="1" applyAlignment="1">
      <alignment horizontal="right" vertical="center"/>
    </xf>
    <xf numFmtId="4" fontId="23" fillId="4" borderId="2" xfId="4" applyNumberFormat="1" applyFont="1" applyFill="1" applyBorder="1" applyAlignment="1">
      <alignment horizontal="right" vertical="center"/>
    </xf>
    <xf numFmtId="166" fontId="23" fillId="4" borderId="2" xfId="4" applyNumberFormat="1" applyFont="1" applyFill="1" applyBorder="1" applyAlignment="1">
      <alignment horizontal="right" vertical="center"/>
    </xf>
    <xf numFmtId="4" fontId="23" fillId="4" borderId="0" xfId="2" applyNumberFormat="1" applyFont="1" applyFill="1"/>
    <xf numFmtId="4" fontId="23" fillId="4" borderId="2" xfId="2" applyNumberFormat="1" applyFont="1" applyFill="1" applyBorder="1" applyAlignment="1">
      <alignment horizontal="left" vertical="center"/>
    </xf>
    <xf numFmtId="4" fontId="23" fillId="4" borderId="2" xfId="2" applyNumberFormat="1" applyFont="1" applyFill="1" applyBorder="1" applyAlignment="1">
      <alignment horizontal="center" vertical="center" wrapText="1"/>
    </xf>
    <xf numFmtId="4" fontId="23" fillId="4" borderId="2" xfId="4" applyNumberFormat="1" applyFont="1" applyFill="1" applyBorder="1" applyAlignment="1">
      <alignment horizontal="right" vertical="center" wrapText="1"/>
    </xf>
    <xf numFmtId="4" fontId="25" fillId="4" borderId="2" xfId="4" applyNumberFormat="1" applyFont="1" applyFill="1" applyBorder="1" applyAlignment="1">
      <alignment horizontal="right" vertical="center"/>
    </xf>
    <xf numFmtId="166" fontId="23" fillId="4" borderId="2" xfId="4" applyNumberFormat="1" applyFont="1" applyFill="1" applyBorder="1" applyAlignment="1">
      <alignment horizontal="right" vertical="center" wrapText="1"/>
    </xf>
    <xf numFmtId="167" fontId="23" fillId="0" borderId="2" xfId="2" applyNumberFormat="1" applyFont="1" applyBorder="1" applyAlignment="1">
      <alignment horizontal="center" vertical="center" wrapText="1"/>
    </xf>
    <xf numFmtId="4" fontId="9" fillId="2" borderId="2" xfId="2" applyNumberFormat="1" applyFont="1" applyFill="1" applyBorder="1" applyAlignment="1">
      <alignment vertical="center"/>
    </xf>
    <xf numFmtId="4" fontId="7" fillId="2" borderId="2" xfId="2" applyNumberFormat="1" applyFont="1" applyFill="1" applyBorder="1" applyAlignment="1">
      <alignment vertical="center"/>
    </xf>
    <xf numFmtId="4" fontId="29" fillId="0" borderId="2" xfId="2" applyNumberFormat="1" applyFont="1" applyBorder="1" applyAlignment="1">
      <alignment horizontal="left" vertical="center" wrapText="1"/>
    </xf>
    <xf numFmtId="4" fontId="26" fillId="0" borderId="2" xfId="2" applyNumberFormat="1" applyFont="1" applyBorder="1" applyAlignment="1">
      <alignment horizontal="center" vertical="center"/>
    </xf>
    <xf numFmtId="4" fontId="26" fillId="0" borderId="2" xfId="4" applyNumberFormat="1" applyFont="1" applyBorder="1" applyAlignment="1">
      <alignment horizontal="right" vertical="center"/>
    </xf>
    <xf numFmtId="4" fontId="26" fillId="0" borderId="2" xfId="4" applyNumberFormat="1" applyFont="1" applyBorder="1" applyAlignment="1">
      <alignment horizontal="right" vertical="center" wrapText="1"/>
    </xf>
    <xf numFmtId="4" fontId="26" fillId="0" borderId="2" xfId="2" applyNumberFormat="1" applyFont="1" applyBorder="1" applyAlignment="1">
      <alignment horizontal="left" vertical="center" wrapText="1"/>
    </xf>
    <xf numFmtId="4" fontId="29" fillId="0" borderId="2" xfId="2" applyNumberFormat="1" applyFont="1" applyBorder="1" applyAlignment="1">
      <alignment horizontal="center" vertical="center" wrapText="1"/>
    </xf>
    <xf numFmtId="4" fontId="29" fillId="0" borderId="2" xfId="4" applyNumberFormat="1" applyFont="1" applyBorder="1" applyAlignment="1">
      <alignment horizontal="right" vertical="center"/>
    </xf>
    <xf numFmtId="4" fontId="29" fillId="0" borderId="2" xfId="4" applyNumberFormat="1" applyFont="1" applyBorder="1" applyAlignment="1">
      <alignment horizontal="right" vertical="center" wrapText="1"/>
    </xf>
    <xf numFmtId="0" fontId="25" fillId="0" borderId="2" xfId="0" applyFont="1" applyBorder="1" applyAlignment="1">
      <alignment horizontal="center" vertical="center" wrapText="1"/>
    </xf>
    <xf numFmtId="4" fontId="26" fillId="0" borderId="0" xfId="2" applyNumberFormat="1" applyFont="1"/>
    <xf numFmtId="4" fontId="29" fillId="0" borderId="0" xfId="2" applyNumberFormat="1" applyFont="1"/>
    <xf numFmtId="4" fontId="26" fillId="0" borderId="2" xfId="2" applyNumberFormat="1" applyFont="1" applyBorder="1" applyAlignment="1">
      <alignment vertical="center" wrapText="1"/>
    </xf>
    <xf numFmtId="4" fontId="34" fillId="0" borderId="2" xfId="0" applyNumberFormat="1" applyFont="1" applyBorder="1" applyAlignment="1">
      <alignment horizontal="center" vertical="center" wrapText="1"/>
    </xf>
    <xf numFmtId="4" fontId="34" fillId="3" borderId="2" xfId="0" applyNumberFormat="1" applyFont="1" applyFill="1" applyBorder="1" applyAlignment="1">
      <alignment horizontal="center" vertical="center" wrapText="1"/>
    </xf>
    <xf numFmtId="4" fontId="33" fillId="0" borderId="0" xfId="7" applyNumberFormat="1" applyFont="1"/>
    <xf numFmtId="4" fontId="33" fillId="0" borderId="0" xfId="7" applyNumberFormat="1" applyFont="1" applyAlignment="1">
      <alignment wrapText="1"/>
    </xf>
    <xf numFmtId="4" fontId="34" fillId="0" borderId="0" xfId="7" applyNumberFormat="1" applyFont="1"/>
    <xf numFmtId="4" fontId="34" fillId="0" borderId="0" xfId="7" applyNumberFormat="1" applyFont="1" applyAlignment="1">
      <alignment horizontal="center"/>
    </xf>
    <xf numFmtId="4" fontId="34" fillId="3" borderId="0" xfId="7" applyNumberFormat="1" applyFont="1" applyFill="1" applyAlignment="1">
      <alignment horizontal="center"/>
    </xf>
    <xf numFmtId="4" fontId="33" fillId="0" borderId="0" xfId="7" applyNumberFormat="1" applyFont="1" applyAlignment="1">
      <alignment horizontal="center" wrapText="1"/>
    </xf>
    <xf numFmtId="4" fontId="34" fillId="0" borderId="0" xfId="7" applyNumberFormat="1" applyFont="1" applyAlignment="1">
      <alignment horizontal="center" wrapText="1"/>
    </xf>
    <xf numFmtId="165" fontId="34" fillId="0" borderId="2" xfId="7" applyNumberFormat="1" applyFont="1" applyBorder="1" applyAlignment="1">
      <alignment horizontal="center" vertical="center" wrapText="1"/>
    </xf>
    <xf numFmtId="165" fontId="34" fillId="3" borderId="2" xfId="7" applyNumberFormat="1" applyFont="1" applyFill="1" applyBorder="1" applyAlignment="1">
      <alignment horizontal="center" vertical="center" wrapText="1"/>
    </xf>
    <xf numFmtId="165" fontId="25" fillId="0" borderId="2" xfId="3" applyNumberFormat="1" applyFont="1" applyBorder="1" applyAlignment="1">
      <alignment horizontal="center" vertical="center"/>
    </xf>
    <xf numFmtId="165" fontId="25" fillId="3" borderId="2" xfId="3" applyNumberFormat="1" applyFont="1" applyFill="1" applyBorder="1" applyAlignment="1">
      <alignment horizontal="center" vertical="center"/>
    </xf>
    <xf numFmtId="3" fontId="33" fillId="0" borderId="2" xfId="3" applyNumberFormat="1" applyFont="1" applyBorder="1" applyAlignment="1">
      <alignment horizontal="center" vertical="center" wrapText="1"/>
    </xf>
    <xf numFmtId="4" fontId="33" fillId="0" borderId="2" xfId="7" applyNumberFormat="1" applyFont="1" applyBorder="1" applyAlignment="1">
      <alignment horizontal="justify" vertical="center" wrapText="1"/>
    </xf>
    <xf numFmtId="4" fontId="33" fillId="0" borderId="2" xfId="7" applyNumberFormat="1" applyFont="1" applyBorder="1" applyAlignment="1">
      <alignment horizontal="center" vertical="center" wrapText="1"/>
    </xf>
    <xf numFmtId="4" fontId="33" fillId="3" borderId="2" xfId="7" applyNumberFormat="1" applyFont="1" applyFill="1" applyBorder="1" applyAlignment="1">
      <alignment horizontal="center" vertical="center" wrapText="1"/>
    </xf>
    <xf numFmtId="4" fontId="39" fillId="0" borderId="2" xfId="7" applyNumberFormat="1" applyFont="1" applyBorder="1" applyAlignment="1">
      <alignment horizontal="justify" vertical="center" wrapText="1"/>
    </xf>
    <xf numFmtId="4" fontId="34" fillId="0" borderId="2" xfId="7" applyNumberFormat="1" applyFont="1" applyBorder="1" applyAlignment="1">
      <alignment horizontal="center" vertical="center"/>
    </xf>
    <xf numFmtId="4" fontId="34" fillId="0" borderId="2" xfId="6" applyNumberFormat="1" applyFont="1" applyBorder="1" applyAlignment="1">
      <alignment vertical="center" wrapText="1"/>
    </xf>
    <xf numFmtId="4" fontId="34" fillId="0" borderId="2" xfId="7" applyNumberFormat="1" applyFont="1" applyBorder="1" applyAlignment="1">
      <alignment horizontal="center" vertical="center" wrapText="1"/>
    </xf>
    <xf numFmtId="4" fontId="34" fillId="3" borderId="2" xfId="7" applyNumberFormat="1" applyFont="1" applyFill="1" applyBorder="1" applyAlignment="1">
      <alignment horizontal="center" vertical="center" wrapText="1"/>
    </xf>
    <xf numFmtId="4" fontId="39" fillId="0" borderId="2" xfId="7" applyNumberFormat="1" applyFont="1" applyBorder="1" applyAlignment="1">
      <alignment horizontal="center" vertical="center"/>
    </xf>
    <xf numFmtId="4" fontId="39" fillId="0" borderId="2" xfId="6" applyNumberFormat="1" applyFont="1" applyBorder="1" applyAlignment="1">
      <alignment vertical="center" wrapText="1"/>
    </xf>
    <xf numFmtId="4" fontId="39" fillId="0" borderId="2" xfId="7" applyNumberFormat="1" applyFont="1" applyBorder="1" applyAlignment="1">
      <alignment horizontal="center" vertical="center" wrapText="1"/>
    </xf>
    <xf numFmtId="4" fontId="39" fillId="3" borderId="2" xfId="7" applyNumberFormat="1" applyFont="1" applyFill="1" applyBorder="1" applyAlignment="1">
      <alignment horizontal="center" vertical="center" wrapText="1"/>
    </xf>
    <xf numFmtId="4" fontId="34" fillId="0" borderId="2" xfId="6" applyNumberFormat="1" applyFont="1" applyBorder="1" applyAlignment="1">
      <alignment horizontal="left" vertical="center" wrapText="1"/>
    </xf>
    <xf numFmtId="4" fontId="34" fillId="0" borderId="2" xfId="7" applyNumberFormat="1" applyFont="1" applyBorder="1" applyAlignment="1">
      <alignment horizontal="left" vertical="center" wrapText="1"/>
    </xf>
    <xf numFmtId="4" fontId="39" fillId="0" borderId="0" xfId="7" applyNumberFormat="1" applyFont="1"/>
    <xf numFmtId="3" fontId="33" fillId="0" borderId="2" xfId="3" applyNumberFormat="1" applyFont="1" applyBorder="1" applyAlignment="1">
      <alignment horizontal="center" vertical="center"/>
    </xf>
    <xf numFmtId="4" fontId="33" fillId="0" borderId="2" xfId="7" applyNumberFormat="1" applyFont="1" applyBorder="1" applyAlignment="1">
      <alignment horizontal="center" vertical="center"/>
    </xf>
    <xf numFmtId="4" fontId="33" fillId="3" borderId="2" xfId="7" applyNumberFormat="1" applyFont="1" applyFill="1" applyBorder="1" applyAlignment="1">
      <alignment horizontal="center" vertical="center"/>
    </xf>
    <xf numFmtId="3" fontId="39" fillId="0" borderId="2" xfId="3" applyNumberFormat="1" applyFont="1" applyBorder="1" applyAlignment="1">
      <alignment horizontal="center" vertical="center"/>
    </xf>
    <xf numFmtId="4" fontId="39" fillId="3" borderId="2" xfId="7" applyNumberFormat="1" applyFont="1" applyFill="1" applyBorder="1" applyAlignment="1">
      <alignment horizontal="center" vertical="center"/>
    </xf>
    <xf numFmtId="4" fontId="34" fillId="0" borderId="2" xfId="3" applyNumberFormat="1" applyFont="1" applyBorder="1" applyAlignment="1">
      <alignment horizontal="center" vertical="center"/>
    </xf>
    <xf numFmtId="4" fontId="34" fillId="3" borderId="2" xfId="7" applyNumberFormat="1" applyFont="1" applyFill="1" applyBorder="1" applyAlignment="1">
      <alignment horizontal="center" vertical="center"/>
    </xf>
    <xf numFmtId="0" fontId="33" fillId="0" borderId="2" xfId="3" applyFont="1" applyBorder="1" applyAlignment="1">
      <alignment horizontal="center" vertical="center"/>
    </xf>
    <xf numFmtId="4" fontId="33" fillId="0" borderId="2" xfId="6" applyNumberFormat="1" applyFont="1" applyBorder="1" applyAlignment="1">
      <alignment vertical="center" wrapText="1"/>
    </xf>
    <xf numFmtId="4" fontId="39" fillId="2" borderId="0" xfId="7" applyNumberFormat="1" applyFont="1" applyFill="1" applyAlignment="1">
      <alignment vertical="center"/>
    </xf>
    <xf numFmtId="4" fontId="39" fillId="0" borderId="0" xfId="7" applyNumberFormat="1" applyFont="1" applyAlignment="1">
      <alignment vertical="center" wrapText="1"/>
    </xf>
    <xf numFmtId="4" fontId="39" fillId="0" borderId="0" xfId="7" applyNumberFormat="1" applyFont="1" applyAlignment="1">
      <alignment vertical="center"/>
    </xf>
    <xf numFmtId="4" fontId="39" fillId="0" borderId="0" xfId="7" applyNumberFormat="1" applyFont="1" applyAlignment="1">
      <alignment horizontal="center" vertical="center"/>
    </xf>
    <xf numFmtId="4" fontId="41" fillId="0" borderId="0" xfId="7" applyNumberFormat="1" applyFont="1"/>
    <xf numFmtId="4" fontId="41" fillId="0" borderId="0" xfId="7" applyNumberFormat="1" applyFont="1" applyAlignment="1">
      <alignment horizontal="center"/>
    </xf>
    <xf numFmtId="4" fontId="34" fillId="0" borderId="0" xfId="7" applyNumberFormat="1" applyFont="1" applyAlignment="1">
      <alignment wrapText="1"/>
    </xf>
    <xf numFmtId="4" fontId="34" fillId="3" borderId="0" xfId="7" applyNumberFormat="1" applyFont="1" applyFill="1"/>
    <xf numFmtId="4" fontId="34" fillId="0" borderId="0" xfId="7" applyNumberFormat="1" applyFont="1" applyAlignment="1">
      <alignment horizontal="center" vertical="center"/>
    </xf>
    <xf numFmtId="4" fontId="34" fillId="0" borderId="0" xfId="7" applyNumberFormat="1" applyFont="1" applyAlignment="1">
      <alignment horizontal="right" wrapText="1"/>
    </xf>
    <xf numFmtId="165" fontId="25" fillId="0" borderId="2" xfId="5" applyNumberFormat="1" applyFont="1" applyBorder="1" applyAlignment="1">
      <alignment horizontal="center" vertical="center" wrapText="1"/>
    </xf>
    <xf numFmtId="165" fontId="25" fillId="3" borderId="2" xfId="5" applyNumberFormat="1" applyFont="1" applyFill="1" applyBorder="1" applyAlignment="1">
      <alignment horizontal="center" vertical="center" wrapText="1"/>
    </xf>
    <xf numFmtId="165" fontId="25" fillId="0" borderId="0" xfId="7" applyNumberFormat="1" applyFont="1"/>
    <xf numFmtId="4" fontId="33" fillId="0" borderId="2" xfId="6" applyNumberFormat="1" applyFont="1" applyBorder="1" applyAlignment="1">
      <alignment horizontal="center" vertical="center"/>
    </xf>
    <xf numFmtId="4" fontId="33" fillId="0" borderId="2" xfId="6" applyNumberFormat="1" applyFont="1" applyBorder="1" applyAlignment="1">
      <alignment horizontal="center" vertical="center" wrapText="1"/>
    </xf>
    <xf numFmtId="4" fontId="33" fillId="0" borderId="2" xfId="8" applyNumberFormat="1" applyFont="1" applyBorder="1" applyAlignment="1">
      <alignment horizontal="right" vertical="center"/>
    </xf>
    <xf numFmtId="4" fontId="33" fillId="3" borderId="2" xfId="8" applyNumberFormat="1" applyFont="1" applyFill="1" applyBorder="1" applyAlignment="1">
      <alignment horizontal="right" vertical="center"/>
    </xf>
    <xf numFmtId="4" fontId="33" fillId="0" borderId="2" xfId="6" applyNumberFormat="1" applyFont="1" applyBorder="1" applyAlignment="1">
      <alignment horizontal="left" vertical="center" wrapText="1"/>
    </xf>
    <xf numFmtId="4" fontId="33" fillId="0" borderId="2" xfId="4" applyNumberFormat="1" applyFont="1" applyBorder="1" applyAlignment="1">
      <alignment horizontal="right" vertical="center"/>
    </xf>
    <xf numFmtId="4" fontId="33" fillId="3" borderId="2" xfId="4" applyNumberFormat="1" applyFont="1" applyFill="1" applyBorder="1" applyAlignment="1">
      <alignment horizontal="right" vertical="center"/>
    </xf>
    <xf numFmtId="4" fontId="39" fillId="0" borderId="2" xfId="6" applyNumberFormat="1" applyFont="1" applyBorder="1" applyAlignment="1">
      <alignment horizontal="center" vertical="center"/>
    </xf>
    <xf numFmtId="4" fontId="39" fillId="0" borderId="2" xfId="6" applyNumberFormat="1" applyFont="1" applyBorder="1" applyAlignment="1">
      <alignment horizontal="left" vertical="center" wrapText="1"/>
    </xf>
    <xf numFmtId="4" fontId="39" fillId="0" borderId="2" xfId="6" applyNumberFormat="1" applyFont="1" applyBorder="1" applyAlignment="1">
      <alignment horizontal="center" vertical="center" wrapText="1"/>
    </xf>
    <xf numFmtId="4" fontId="39" fillId="0" borderId="2" xfId="8" applyNumberFormat="1" applyFont="1" applyBorder="1" applyAlignment="1">
      <alignment horizontal="right" vertical="center"/>
    </xf>
    <xf numFmtId="4" fontId="39" fillId="0" borderId="2" xfId="4" applyNumberFormat="1" applyFont="1" applyBorder="1" applyAlignment="1">
      <alignment horizontal="right" vertical="center"/>
    </xf>
    <xf numFmtId="4" fontId="39" fillId="3" borderId="2" xfId="4" applyNumberFormat="1" applyFont="1" applyFill="1" applyBorder="1" applyAlignment="1">
      <alignment horizontal="right" vertical="center"/>
    </xf>
    <xf numFmtId="4" fontId="34" fillId="0" borderId="2" xfId="6" applyNumberFormat="1" applyFont="1" applyBorder="1" applyAlignment="1">
      <alignment horizontal="center" vertical="center"/>
    </xf>
    <xf numFmtId="4" fontId="34" fillId="0" borderId="2" xfId="6" applyNumberFormat="1" applyFont="1" applyBorder="1" applyAlignment="1">
      <alignment vertical="center"/>
    </xf>
    <xf numFmtId="4" fontId="34" fillId="0" borderId="2" xfId="6" applyNumberFormat="1" applyFont="1" applyBorder="1" applyAlignment="1">
      <alignment horizontal="center" vertical="center" wrapText="1"/>
    </xf>
    <xf numFmtId="4" fontId="34" fillId="0" borderId="2" xfId="8" applyNumberFormat="1" applyFont="1" applyBorder="1" applyAlignment="1">
      <alignment horizontal="right" vertical="center"/>
    </xf>
    <xf numFmtId="4" fontId="34" fillId="0" borderId="2" xfId="4" applyNumberFormat="1" applyFont="1" applyBorder="1" applyAlignment="1">
      <alignment horizontal="right" vertical="center" wrapText="1"/>
    </xf>
    <xf numFmtId="4" fontId="34" fillId="3" borderId="2" xfId="4" applyNumberFormat="1" applyFont="1" applyFill="1" applyBorder="1" applyAlignment="1">
      <alignment horizontal="right" vertical="center" wrapText="1"/>
    </xf>
    <xf numFmtId="4" fontId="39" fillId="0" borderId="2" xfId="4" applyNumberFormat="1" applyFont="1" applyBorder="1" applyAlignment="1">
      <alignment horizontal="right" vertical="center" wrapText="1"/>
    </xf>
    <xf numFmtId="4" fontId="39" fillId="3" borderId="2" xfId="4" applyNumberFormat="1" applyFont="1" applyFill="1" applyBorder="1" applyAlignment="1">
      <alignment horizontal="right" vertical="center" wrapText="1"/>
    </xf>
    <xf numFmtId="4" fontId="39" fillId="0" borderId="2" xfId="6" applyNumberFormat="1" applyFont="1" applyBorder="1" applyAlignment="1">
      <alignment vertical="center"/>
    </xf>
    <xf numFmtId="4" fontId="39" fillId="0" borderId="2" xfId="6" applyNumberFormat="1" applyFont="1" applyBorder="1" applyAlignment="1">
      <alignment horizontal="left" vertical="center"/>
    </xf>
    <xf numFmtId="4" fontId="34" fillId="0" borderId="2" xfId="6" applyNumberFormat="1" applyFont="1" applyBorder="1" applyAlignment="1">
      <alignment horizontal="left" vertical="center"/>
    </xf>
    <xf numFmtId="4" fontId="34" fillId="0" borderId="2" xfId="8" applyNumberFormat="1" applyFont="1" applyBorder="1" applyAlignment="1">
      <alignment horizontal="right" vertical="center" wrapText="1"/>
    </xf>
    <xf numFmtId="4" fontId="33" fillId="0" borderId="2" xfId="6" applyNumberFormat="1" applyFont="1" applyBorder="1" applyAlignment="1">
      <alignment horizontal="left" vertical="center"/>
    </xf>
    <xf numFmtId="4" fontId="33" fillId="0" borderId="2" xfId="4" applyNumberFormat="1" applyFont="1" applyBorder="1" applyAlignment="1">
      <alignment horizontal="right" vertical="center" wrapText="1"/>
    </xf>
    <xf numFmtId="4" fontId="33" fillId="3" borderId="2" xfId="4" applyNumberFormat="1" applyFont="1" applyFill="1" applyBorder="1" applyAlignment="1">
      <alignment horizontal="right" vertical="center" wrapText="1"/>
    </xf>
    <xf numFmtId="4" fontId="34" fillId="0" borderId="2" xfId="6" applyNumberFormat="1" applyFont="1" applyBorder="1" applyAlignment="1">
      <alignment horizontal="justify" vertical="center" wrapText="1"/>
    </xf>
    <xf numFmtId="4" fontId="34" fillId="0" borderId="2" xfId="2" applyNumberFormat="1" applyFont="1" applyBorder="1" applyAlignment="1">
      <alignment vertical="center" wrapText="1"/>
    </xf>
    <xf numFmtId="4" fontId="34" fillId="3" borderId="2" xfId="2" applyNumberFormat="1" applyFont="1" applyFill="1" applyBorder="1" applyAlignment="1">
      <alignment vertical="center" wrapText="1"/>
    </xf>
    <xf numFmtId="4" fontId="33" fillId="0" borderId="0" xfId="7" applyNumberFormat="1" applyFont="1" applyAlignment="1">
      <alignment vertical="center"/>
    </xf>
    <xf numFmtId="166" fontId="34" fillId="0" borderId="2" xfId="4" applyNumberFormat="1" applyFont="1" applyBorder="1" applyAlignment="1">
      <alignment horizontal="right" vertical="center" wrapText="1"/>
    </xf>
    <xf numFmtId="4" fontId="39" fillId="0" borderId="2" xfId="2" applyNumberFormat="1" applyFont="1" applyBorder="1" applyAlignment="1">
      <alignment vertical="center" wrapText="1"/>
    </xf>
    <xf numFmtId="4" fontId="39" fillId="3" borderId="2" xfId="2" applyNumberFormat="1" applyFont="1" applyFill="1" applyBorder="1" applyAlignment="1">
      <alignment vertical="center" wrapText="1"/>
    </xf>
    <xf numFmtId="4" fontId="39" fillId="0" borderId="2" xfId="6" applyNumberFormat="1" applyFont="1" applyBorder="1" applyAlignment="1">
      <alignment horizontal="justify" vertical="center" wrapText="1"/>
    </xf>
    <xf numFmtId="4" fontId="34" fillId="0" borderId="2" xfId="4" applyNumberFormat="1" applyFont="1" applyBorder="1" applyAlignment="1">
      <alignment horizontal="right" vertical="center"/>
    </xf>
    <xf numFmtId="4" fontId="34" fillId="3" borderId="2" xfId="4" applyNumberFormat="1" applyFont="1" applyFill="1" applyBorder="1" applyAlignment="1">
      <alignment horizontal="right" vertical="center"/>
    </xf>
    <xf numFmtId="4" fontId="4" fillId="0" borderId="2" xfId="7" applyNumberFormat="1" applyFont="1" applyBorder="1"/>
    <xf numFmtId="165" fontId="42" fillId="0" borderId="2" xfId="3" applyNumberFormat="1" applyFont="1" applyBorder="1" applyAlignment="1">
      <alignment horizontal="center" vertical="center"/>
    </xf>
    <xf numFmtId="4" fontId="28" fillId="2" borderId="2" xfId="2" applyNumberFormat="1" applyFont="1" applyFill="1" applyBorder="1" applyAlignment="1">
      <alignment horizontal="left" vertical="center" wrapText="1"/>
    </xf>
    <xf numFmtId="4" fontId="25" fillId="2" borderId="2" xfId="2" applyNumberFormat="1" applyFont="1" applyFill="1" applyBorder="1" applyAlignment="1">
      <alignment horizontal="center" vertical="center"/>
    </xf>
    <xf numFmtId="4" fontId="25" fillId="2" borderId="2" xfId="2" applyNumberFormat="1" applyFont="1" applyFill="1" applyBorder="1" applyAlignment="1">
      <alignment vertical="center"/>
    </xf>
    <xf numFmtId="4" fontId="28" fillId="2" borderId="2" xfId="2" applyNumberFormat="1" applyFont="1" applyFill="1" applyBorder="1" applyAlignment="1">
      <alignment horizontal="center" vertical="center" wrapText="1"/>
    </xf>
    <xf numFmtId="4" fontId="25" fillId="2" borderId="2" xfId="2" applyNumberFormat="1" applyFont="1" applyFill="1" applyBorder="1" applyAlignment="1">
      <alignment horizontal="left" vertical="center" wrapText="1"/>
    </xf>
    <xf numFmtId="167" fontId="34" fillId="0" borderId="0" xfId="2" applyNumberFormat="1" applyFont="1"/>
    <xf numFmtId="167" fontId="25" fillId="0" borderId="2" xfId="0" applyNumberFormat="1" applyFont="1" applyBorder="1" applyAlignment="1">
      <alignment horizontal="center" vertical="center" wrapText="1"/>
    </xf>
    <xf numFmtId="0" fontId="25" fillId="2" borderId="2" xfId="0" applyFont="1" applyFill="1" applyBorder="1" applyAlignment="1">
      <alignment horizontal="center" vertical="center" wrapText="1"/>
    </xf>
    <xf numFmtId="165" fontId="25" fillId="5" borderId="2" xfId="2" applyNumberFormat="1" applyFont="1" applyFill="1" applyBorder="1" applyAlignment="1">
      <alignment horizontal="center" vertical="center" wrapText="1"/>
    </xf>
    <xf numFmtId="165" fontId="25" fillId="2" borderId="2" xfId="2" applyNumberFormat="1" applyFont="1" applyFill="1" applyBorder="1" applyAlignment="1">
      <alignment horizontal="center" vertical="center" wrapText="1"/>
    </xf>
    <xf numFmtId="37" fontId="25" fillId="0" borderId="2" xfId="2" applyNumberFormat="1" applyFont="1" applyBorder="1" applyAlignment="1">
      <alignment horizontal="center" vertical="center" wrapText="1"/>
    </xf>
    <xf numFmtId="165" fontId="23" fillId="5" borderId="2" xfId="2" applyNumberFormat="1" applyFont="1" applyFill="1" applyBorder="1" applyAlignment="1">
      <alignment horizontal="center" vertical="center" wrapText="1"/>
    </xf>
    <xf numFmtId="167" fontId="23" fillId="2" borderId="2" xfId="2" applyNumberFormat="1" applyFont="1" applyFill="1" applyBorder="1" applyAlignment="1">
      <alignment horizontal="center" vertical="center" wrapText="1"/>
    </xf>
    <xf numFmtId="167" fontId="23" fillId="6" borderId="2" xfId="4" applyNumberFormat="1" applyFont="1" applyFill="1" applyBorder="1" applyAlignment="1">
      <alignment horizontal="right" vertical="center"/>
    </xf>
    <xf numFmtId="166" fontId="23" fillId="5" borderId="2" xfId="4" applyNumberFormat="1" applyFont="1" applyFill="1" applyBorder="1" applyAlignment="1">
      <alignment horizontal="right" vertical="center"/>
    </xf>
    <xf numFmtId="167" fontId="23" fillId="0" borderId="2" xfId="4" applyNumberFormat="1" applyFont="1" applyBorder="1" applyAlignment="1">
      <alignment horizontal="right" vertical="center"/>
    </xf>
    <xf numFmtId="167" fontId="23" fillId="2" borderId="2" xfId="4" applyNumberFormat="1" applyFont="1" applyFill="1" applyBorder="1" applyAlignment="1">
      <alignment horizontal="right" vertical="center"/>
    </xf>
    <xf numFmtId="166" fontId="25" fillId="5" borderId="2" xfId="4" applyNumberFormat="1" applyFont="1" applyFill="1" applyBorder="1" applyAlignment="1">
      <alignment horizontal="right" vertical="center"/>
    </xf>
    <xf numFmtId="167" fontId="25" fillId="0" borderId="2" xfId="4" applyNumberFormat="1" applyFont="1" applyBorder="1" applyAlignment="1">
      <alignment horizontal="right" vertical="center" wrapText="1"/>
    </xf>
    <xf numFmtId="167" fontId="25" fillId="2" borderId="2" xfId="4" applyNumberFormat="1" applyFont="1" applyFill="1" applyBorder="1" applyAlignment="1">
      <alignment horizontal="right" vertical="center" wrapText="1"/>
    </xf>
    <xf numFmtId="166" fontId="28" fillId="0" borderId="2" xfId="4" applyNumberFormat="1" applyFont="1" applyBorder="1" applyAlignment="1">
      <alignment horizontal="right" vertical="center"/>
    </xf>
    <xf numFmtId="167" fontId="28" fillId="0" borderId="2" xfId="4" applyNumberFormat="1" applyFont="1" applyBorder="1" applyAlignment="1">
      <alignment horizontal="right" vertical="center" wrapText="1"/>
    </xf>
    <xf numFmtId="167" fontId="28" fillId="2" borderId="2" xfId="4" applyNumberFormat="1" applyFont="1" applyFill="1" applyBorder="1" applyAlignment="1">
      <alignment horizontal="right" vertical="center" wrapText="1"/>
    </xf>
    <xf numFmtId="167" fontId="23" fillId="0" borderId="2" xfId="4" applyNumberFormat="1" applyFont="1" applyBorder="1" applyAlignment="1">
      <alignment horizontal="right" vertical="center" wrapText="1"/>
    </xf>
    <xf numFmtId="167" fontId="23" fillId="2" borderId="2" xfId="4" applyNumberFormat="1" applyFont="1" applyFill="1" applyBorder="1" applyAlignment="1">
      <alignment horizontal="right" vertical="center" wrapText="1"/>
    </xf>
    <xf numFmtId="166" fontId="28" fillId="5" borderId="2" xfId="4" applyNumberFormat="1" applyFont="1" applyFill="1" applyBorder="1" applyAlignment="1">
      <alignment horizontal="right" vertical="center"/>
    </xf>
    <xf numFmtId="167" fontId="28" fillId="0" borderId="2" xfId="2" applyNumberFormat="1" applyFont="1" applyBorder="1" applyAlignment="1">
      <alignment vertical="center" wrapText="1"/>
    </xf>
    <xf numFmtId="167" fontId="28" fillId="2" borderId="2" xfId="2" applyNumberFormat="1" applyFont="1" applyFill="1" applyBorder="1" applyAlignment="1">
      <alignment vertical="center" wrapText="1"/>
    </xf>
    <xf numFmtId="167" fontId="30" fillId="0" borderId="2" xfId="2" applyNumberFormat="1" applyFont="1" applyBorder="1" applyAlignment="1">
      <alignment vertical="center" wrapText="1"/>
    </xf>
    <xf numFmtId="167" fontId="30" fillId="2" borderId="2" xfId="2" applyNumberFormat="1" applyFont="1" applyFill="1" applyBorder="1" applyAlignment="1">
      <alignment vertical="center" wrapText="1"/>
    </xf>
    <xf numFmtId="167" fontId="25" fillId="0" borderId="0" xfId="2" applyNumberFormat="1" applyFont="1"/>
    <xf numFmtId="166" fontId="25" fillId="4" borderId="2" xfId="4" applyNumberFormat="1" applyFont="1" applyFill="1" applyBorder="1" applyAlignment="1">
      <alignment horizontal="right" vertical="center"/>
    </xf>
    <xf numFmtId="166" fontId="23" fillId="2" borderId="2" xfId="4" applyNumberFormat="1" applyFont="1" applyFill="1" applyBorder="1" applyAlignment="1">
      <alignment horizontal="right" vertical="center" wrapText="1"/>
    </xf>
    <xf numFmtId="0" fontId="3" fillId="0" borderId="0" xfId="0" applyFont="1" applyAlignment="1">
      <alignment wrapText="1"/>
    </xf>
    <xf numFmtId="4" fontId="4" fillId="0" borderId="0" xfId="0" applyNumberFormat="1" applyFont="1" applyAlignment="1">
      <alignment vertical="center"/>
    </xf>
    <xf numFmtId="4" fontId="4" fillId="0" borderId="2" xfId="0" applyNumberFormat="1" applyFont="1" applyBorder="1" applyAlignment="1">
      <alignment vertical="center" wrapText="1"/>
    </xf>
    <xf numFmtId="3" fontId="4"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3" fontId="3" fillId="0" borderId="2" xfId="0" applyNumberFormat="1" applyFont="1" applyBorder="1" applyAlignment="1">
      <alignment horizontal="right" vertical="center" wrapText="1"/>
    </xf>
    <xf numFmtId="2" fontId="4" fillId="0" borderId="0" xfId="0" applyNumberFormat="1" applyFont="1" applyAlignment="1">
      <alignment wrapText="1"/>
    </xf>
    <xf numFmtId="4" fontId="4" fillId="0" borderId="2" xfId="0" applyNumberFormat="1" applyFont="1" applyBorder="1" applyAlignment="1">
      <alignment horizontal="right" vertical="center" wrapText="1"/>
    </xf>
    <xf numFmtId="168" fontId="4" fillId="0" borderId="2" xfId="0" applyNumberFormat="1" applyFont="1" applyBorder="1" applyAlignment="1">
      <alignment horizontal="right" vertical="center" wrapText="1"/>
    </xf>
    <xf numFmtId="0" fontId="3" fillId="0" borderId="2" xfId="0" applyFont="1" applyBorder="1" applyAlignment="1">
      <alignment horizontal="justify" vertical="center" wrapText="1"/>
    </xf>
    <xf numFmtId="4" fontId="3" fillId="0" borderId="2" xfId="0" applyNumberFormat="1" applyFont="1" applyBorder="1" applyAlignment="1">
      <alignment horizontal="right" vertical="center" wrapText="1"/>
    </xf>
    <xf numFmtId="0" fontId="4" fillId="0" borderId="2" xfId="0" applyFont="1" applyBorder="1"/>
    <xf numFmtId="0" fontId="3" fillId="0" borderId="2" xfId="0" applyFont="1" applyBorder="1" applyAlignment="1">
      <alignment wrapText="1"/>
    </xf>
    <xf numFmtId="4" fontId="4" fillId="0" borderId="0" xfId="0" applyNumberFormat="1" applyFont="1"/>
    <xf numFmtId="166" fontId="4" fillId="0" borderId="0" xfId="2" applyNumberFormat="1" applyFont="1" applyAlignment="1">
      <alignment vertical="center"/>
    </xf>
    <xf numFmtId="4" fontId="4" fillId="0" borderId="0" xfId="2" applyNumberFormat="1" applyFont="1" applyAlignment="1">
      <alignment horizontal="center" vertical="center" wrapText="1"/>
    </xf>
    <xf numFmtId="4" fontId="4" fillId="0" borderId="0" xfId="2" applyNumberFormat="1" applyFont="1" applyAlignment="1">
      <alignment horizontal="center" vertical="center"/>
    </xf>
    <xf numFmtId="166" fontId="3" fillId="0" borderId="0" xfId="2" applyNumberFormat="1" applyFont="1" applyAlignment="1">
      <alignment vertical="center"/>
    </xf>
    <xf numFmtId="166" fontId="33" fillId="0" borderId="2" xfId="2" applyNumberFormat="1" applyFont="1" applyBorder="1" applyAlignment="1">
      <alignment horizontal="center" vertical="center" wrapText="1"/>
    </xf>
    <xf numFmtId="166" fontId="3" fillId="0" borderId="0" xfId="2" applyNumberFormat="1" applyFont="1" applyAlignment="1">
      <alignment horizontal="center" vertical="center" wrapText="1"/>
    </xf>
    <xf numFmtId="4" fontId="34" fillId="0" borderId="2" xfId="2" applyNumberFormat="1" applyFont="1" applyBorder="1" applyAlignment="1">
      <alignment horizontal="center" vertical="center" wrapText="1"/>
    </xf>
    <xf numFmtId="166" fontId="34" fillId="0" borderId="2" xfId="2" applyNumberFormat="1" applyFont="1" applyBorder="1" applyAlignment="1">
      <alignment horizontal="center" vertical="center" wrapText="1"/>
    </xf>
    <xf numFmtId="166" fontId="34" fillId="0" borderId="0" xfId="2" applyNumberFormat="1" applyFont="1" applyAlignment="1">
      <alignment horizontal="center" vertical="center" wrapText="1"/>
    </xf>
    <xf numFmtId="165" fontId="4" fillId="0" borderId="0" xfId="2" applyNumberFormat="1" applyFont="1" applyAlignment="1">
      <alignment vertical="center"/>
    </xf>
    <xf numFmtId="4" fontId="33" fillId="0" borderId="2" xfId="0" applyNumberFormat="1" applyFont="1" applyBorder="1" applyAlignment="1">
      <alignment horizontal="right" vertical="center"/>
    </xf>
    <xf numFmtId="166" fontId="3" fillId="0" borderId="2" xfId="2" applyNumberFormat="1" applyFont="1" applyBorder="1" applyAlignment="1">
      <alignment vertical="center"/>
    </xf>
    <xf numFmtId="0" fontId="34" fillId="0" borderId="2" xfId="2" applyFont="1" applyBorder="1" applyAlignment="1">
      <alignment horizontal="center" vertical="center"/>
    </xf>
    <xf numFmtId="0" fontId="4" fillId="0" borderId="2" xfId="2" applyFont="1" applyBorder="1" applyAlignment="1">
      <alignment horizontal="center" vertical="center"/>
    </xf>
    <xf numFmtId="166" fontId="4" fillId="0" borderId="2" xfId="2" applyNumberFormat="1" applyFont="1" applyBorder="1" applyAlignment="1">
      <alignment horizontal="center" vertical="center"/>
    </xf>
    <xf numFmtId="4" fontId="3" fillId="0" borderId="2" xfId="2" applyNumberFormat="1" applyFont="1" applyBorder="1" applyAlignment="1">
      <alignment vertical="center"/>
    </xf>
    <xf numFmtId="0" fontId="34" fillId="0" borderId="2" xfId="0" applyFont="1" applyBorder="1" applyAlignment="1">
      <alignment vertical="center"/>
    </xf>
    <xf numFmtId="2" fontId="34" fillId="0" borderId="2" xfId="10" applyNumberFormat="1" applyFont="1" applyBorder="1" applyAlignment="1">
      <alignment horizontal="center" vertical="center"/>
    </xf>
    <xf numFmtId="169" fontId="34" fillId="0" borderId="2" xfId="0" applyNumberFormat="1" applyFont="1" applyBorder="1" applyAlignment="1">
      <alignment horizontal="center" vertical="center"/>
    </xf>
    <xf numFmtId="4" fontId="34" fillId="0" borderId="2" xfId="0" applyNumberFormat="1" applyFont="1" applyBorder="1" applyAlignment="1">
      <alignment horizontal="right" vertical="center"/>
    </xf>
    <xf numFmtId="39" fontId="34" fillId="0" borderId="2" xfId="0" applyNumberFormat="1" applyFont="1" applyBorder="1" applyAlignment="1">
      <alignment horizontal="center" vertical="center"/>
    </xf>
    <xf numFmtId="166" fontId="6" fillId="0" borderId="0" xfId="2" applyNumberFormat="1" applyFont="1" applyAlignment="1">
      <alignment vertical="center"/>
    </xf>
    <xf numFmtId="2" fontId="34" fillId="0" borderId="2" xfId="0" applyNumberFormat="1" applyFont="1" applyBorder="1" applyAlignment="1">
      <alignment horizontal="center" vertical="center"/>
    </xf>
    <xf numFmtId="4" fontId="34" fillId="0" borderId="2" xfId="0" applyNumberFormat="1" applyFont="1" applyBorder="1" applyAlignment="1">
      <alignment horizontal="center" vertical="center"/>
    </xf>
    <xf numFmtId="4" fontId="34" fillId="0" borderId="2" xfId="0" applyNumberFormat="1" applyFont="1" applyBorder="1" applyAlignment="1">
      <alignment horizontal="right" vertical="center" wrapText="1"/>
    </xf>
    <xf numFmtId="166" fontId="3" fillId="0" borderId="2" xfId="2" applyNumberFormat="1" applyFont="1" applyBorder="1" applyAlignment="1">
      <alignment horizontal="center" vertical="center"/>
    </xf>
    <xf numFmtId="166" fontId="33" fillId="0" borderId="2" xfId="2" applyNumberFormat="1" applyFont="1" applyBorder="1" applyAlignment="1">
      <alignment horizontal="center" vertical="center"/>
    </xf>
    <xf numFmtId="4" fontId="39" fillId="0" borderId="2" xfId="0" applyNumberFormat="1" applyFont="1" applyBorder="1" applyAlignment="1">
      <alignment horizontal="right" vertical="center" wrapText="1"/>
    </xf>
    <xf numFmtId="4" fontId="39" fillId="0" borderId="2" xfId="0" applyNumberFormat="1" applyFont="1" applyBorder="1" applyAlignment="1">
      <alignment horizontal="right" vertical="center"/>
    </xf>
    <xf numFmtId="4" fontId="39" fillId="0" borderId="2" xfId="2" applyNumberFormat="1" applyFont="1" applyBorder="1" applyAlignment="1">
      <alignment horizontal="left" vertical="center" wrapText="1"/>
    </xf>
    <xf numFmtId="4" fontId="39" fillId="0" borderId="2" xfId="2" applyNumberFormat="1" applyFont="1" applyBorder="1" applyAlignment="1">
      <alignment horizontal="center" vertical="center" wrapText="1"/>
    </xf>
    <xf numFmtId="166" fontId="39" fillId="0" borderId="0" xfId="2" applyNumberFormat="1" applyFont="1" applyAlignment="1">
      <alignment vertical="center"/>
    </xf>
    <xf numFmtId="4" fontId="39" fillId="0" borderId="0" xfId="2" applyNumberFormat="1" applyFont="1" applyAlignment="1">
      <alignment vertical="center"/>
    </xf>
    <xf numFmtId="3" fontId="3" fillId="0" borderId="2" xfId="2" applyNumberFormat="1" applyFont="1" applyBorder="1" applyAlignment="1">
      <alignment horizontal="center" vertical="center"/>
    </xf>
    <xf numFmtId="4" fontId="43" fillId="0" borderId="0" xfId="2" applyNumberFormat="1" applyFont="1" applyAlignment="1">
      <alignment horizontal="center" vertical="center"/>
    </xf>
    <xf numFmtId="4" fontId="6" fillId="0" borderId="0" xfId="2" applyNumberFormat="1" applyFont="1" applyAlignment="1">
      <alignment vertical="center" wrapText="1"/>
    </xf>
    <xf numFmtId="4" fontId="6" fillId="0" borderId="0" xfId="2" applyNumberFormat="1" applyFont="1" applyAlignment="1">
      <alignment horizontal="center" vertical="center" wrapText="1"/>
    </xf>
    <xf numFmtId="4" fontId="4" fillId="0" borderId="0" xfId="2" applyNumberFormat="1" applyFont="1" applyAlignment="1">
      <alignment vertical="center" wrapText="1"/>
    </xf>
    <xf numFmtId="4" fontId="7" fillId="2" borderId="0" xfId="2" applyNumberFormat="1" applyFont="1" applyFill="1" applyAlignment="1">
      <alignment vertical="center"/>
    </xf>
    <xf numFmtId="4" fontId="15" fillId="2" borderId="0" xfId="2" applyNumberFormat="1" applyFont="1" applyFill="1" applyAlignment="1">
      <alignment vertical="center"/>
    </xf>
    <xf numFmtId="4" fontId="15" fillId="2" borderId="2" xfId="2" applyNumberFormat="1" applyFont="1" applyFill="1" applyBorder="1" applyAlignment="1">
      <alignment horizontal="center" vertical="center" wrapText="1"/>
    </xf>
    <xf numFmtId="167" fontId="15" fillId="2" borderId="2" xfId="3" applyNumberFormat="1" applyFont="1" applyFill="1" applyBorder="1" applyAlignment="1">
      <alignment horizontal="center" vertical="center" wrapText="1"/>
    </xf>
    <xf numFmtId="165" fontId="7" fillId="2" borderId="2" xfId="2" applyNumberFormat="1" applyFont="1" applyFill="1" applyBorder="1" applyAlignment="1">
      <alignment horizontal="center" vertical="center" wrapText="1"/>
    </xf>
    <xf numFmtId="165" fontId="7" fillId="2" borderId="0" xfId="2" applyNumberFormat="1" applyFont="1" applyFill="1" applyAlignment="1">
      <alignment vertical="center"/>
    </xf>
    <xf numFmtId="4" fontId="15" fillId="2" borderId="2" xfId="2" applyNumberFormat="1" applyFont="1" applyFill="1" applyBorder="1" applyAlignment="1">
      <alignment horizontal="center" vertical="center"/>
    </xf>
    <xf numFmtId="4" fontId="15" fillId="2" borderId="2" xfId="2" applyNumberFormat="1" applyFont="1" applyFill="1" applyBorder="1" applyAlignment="1">
      <alignment vertical="center"/>
    </xf>
    <xf numFmtId="4" fontId="23" fillId="3" borderId="2" xfId="2" applyNumberFormat="1" applyFont="1" applyFill="1" applyBorder="1" applyAlignment="1">
      <alignment horizontal="center" vertical="center"/>
    </xf>
    <xf numFmtId="4" fontId="23" fillId="3" borderId="2" xfId="2" applyNumberFormat="1" applyFont="1" applyFill="1" applyBorder="1" applyAlignment="1">
      <alignment horizontal="left" vertical="center" wrapText="1"/>
    </xf>
    <xf numFmtId="4" fontId="23" fillId="3" borderId="2" xfId="2" applyNumberFormat="1" applyFont="1" applyFill="1" applyBorder="1" applyAlignment="1">
      <alignment horizontal="center" vertical="center" wrapText="1"/>
    </xf>
    <xf numFmtId="4" fontId="23" fillId="3" borderId="2" xfId="2" applyNumberFormat="1" applyFont="1" applyFill="1" applyBorder="1" applyAlignment="1">
      <alignment vertical="center"/>
    </xf>
    <xf numFmtId="4" fontId="23" fillId="3" borderId="0" xfId="2" applyNumberFormat="1" applyFont="1" applyFill="1" applyAlignment="1">
      <alignment vertical="center"/>
    </xf>
    <xf numFmtId="4" fontId="16" fillId="2" borderId="2" xfId="2" applyNumberFormat="1" applyFont="1" applyFill="1" applyBorder="1" applyAlignment="1">
      <alignment horizontal="center" vertical="center"/>
    </xf>
    <xf numFmtId="4" fontId="9" fillId="2" borderId="2" xfId="2" applyNumberFormat="1" applyFont="1" applyFill="1" applyBorder="1" applyAlignment="1">
      <alignment horizontal="left" vertical="center" wrapText="1"/>
    </xf>
    <xf numFmtId="4" fontId="16" fillId="2" borderId="2" xfId="2" applyNumberFormat="1" applyFont="1" applyFill="1" applyBorder="1" applyAlignment="1">
      <alignment horizontal="center" vertical="center" wrapText="1"/>
    </xf>
    <xf numFmtId="4" fontId="16" fillId="2" borderId="0" xfId="2" applyNumberFormat="1" applyFont="1" applyFill="1" applyAlignment="1">
      <alignment vertical="center"/>
    </xf>
    <xf numFmtId="4" fontId="7" fillId="2" borderId="2" xfId="2" applyNumberFormat="1" applyFont="1" applyFill="1" applyBorder="1" applyAlignment="1">
      <alignment horizontal="center" vertical="center"/>
    </xf>
    <xf numFmtId="4" fontId="7" fillId="2" borderId="2" xfId="2" applyNumberFormat="1" applyFont="1" applyFill="1" applyBorder="1" applyAlignment="1">
      <alignment vertical="center" wrapText="1"/>
    </xf>
    <xf numFmtId="4" fontId="7" fillId="2" borderId="2" xfId="2" applyNumberFormat="1" applyFont="1" applyFill="1" applyBorder="1" applyAlignment="1">
      <alignment horizontal="center" vertical="center" wrapText="1"/>
    </xf>
    <xf numFmtId="4" fontId="9" fillId="2" borderId="2" xfId="2" applyNumberFormat="1" applyFont="1" applyFill="1" applyBorder="1" applyAlignment="1">
      <alignment horizontal="center" vertical="center"/>
    </xf>
    <xf numFmtId="4" fontId="9" fillId="2" borderId="2" xfId="2" applyNumberFormat="1" applyFont="1" applyFill="1" applyBorder="1" applyAlignment="1">
      <alignment vertical="center" wrapText="1"/>
    </xf>
    <xf numFmtId="4" fontId="9" fillId="2" borderId="2" xfId="2" applyNumberFormat="1" applyFont="1" applyFill="1" applyBorder="1" applyAlignment="1">
      <alignment horizontal="center" vertical="center" wrapText="1"/>
    </xf>
    <xf numFmtId="4" fontId="9" fillId="2" borderId="0" xfId="2" applyNumberFormat="1" applyFont="1" applyFill="1" applyAlignment="1">
      <alignment vertical="center"/>
    </xf>
    <xf numFmtId="4" fontId="7" fillId="2" borderId="2" xfId="2" applyNumberFormat="1" applyFont="1" applyFill="1" applyBorder="1" applyAlignment="1">
      <alignment horizontal="left" vertical="center" wrapText="1"/>
    </xf>
    <xf numFmtId="4" fontId="15" fillId="3" borderId="2" xfId="2" applyNumberFormat="1" applyFont="1" applyFill="1" applyBorder="1" applyAlignment="1">
      <alignment horizontal="center" vertical="center"/>
    </xf>
    <xf numFmtId="4" fontId="15" fillId="3" borderId="2" xfId="2" applyNumberFormat="1" applyFont="1" applyFill="1" applyBorder="1" applyAlignment="1">
      <alignment horizontal="left" vertical="center" wrapText="1"/>
    </xf>
    <xf numFmtId="4" fontId="15" fillId="3" borderId="2" xfId="2" applyNumberFormat="1" applyFont="1" applyFill="1" applyBorder="1" applyAlignment="1">
      <alignment horizontal="center" vertical="center" wrapText="1"/>
    </xf>
    <xf numFmtId="4" fontId="15" fillId="3" borderId="2" xfId="2" applyNumberFormat="1" applyFont="1" applyFill="1" applyBorder="1" applyAlignment="1">
      <alignment vertical="center"/>
    </xf>
    <xf numFmtId="4" fontId="15" fillId="3" borderId="0" xfId="2" applyNumberFormat="1" applyFont="1" applyFill="1" applyAlignment="1">
      <alignment vertical="center"/>
    </xf>
    <xf numFmtId="4" fontId="25" fillId="2" borderId="0" xfId="2" applyNumberFormat="1" applyFont="1" applyFill="1" applyAlignment="1">
      <alignment vertical="center"/>
    </xf>
    <xf numFmtId="4" fontId="7" fillId="2" borderId="2" xfId="2" applyNumberFormat="1" applyFont="1" applyFill="1" applyBorder="1" applyAlignment="1">
      <alignment horizontal="justify" vertical="center" wrapText="1"/>
    </xf>
    <xf numFmtId="4" fontId="28" fillId="2" borderId="0" xfId="2" applyNumberFormat="1" applyFont="1" applyFill="1" applyAlignment="1">
      <alignment vertical="center"/>
    </xf>
    <xf numFmtId="4" fontId="9" fillId="2" borderId="2" xfId="2" applyNumberFormat="1" applyFont="1" applyFill="1" applyBorder="1" applyAlignment="1">
      <alignment horizontal="justify" vertical="center" wrapText="1"/>
    </xf>
    <xf numFmtId="3" fontId="15" fillId="3" borderId="2" xfId="2" applyNumberFormat="1" applyFont="1" applyFill="1" applyBorder="1" applyAlignment="1">
      <alignment horizontal="center" vertical="center"/>
    </xf>
    <xf numFmtId="4" fontId="9" fillId="0" borderId="0" xfId="3" applyNumberFormat="1" applyFont="1" applyAlignment="1">
      <alignment horizontal="left" vertical="center"/>
    </xf>
    <xf numFmtId="4" fontId="7" fillId="2" borderId="0" xfId="2" applyNumberFormat="1" applyFont="1" applyFill="1" applyAlignment="1">
      <alignment vertical="center" wrapText="1"/>
    </xf>
    <xf numFmtId="4" fontId="7" fillId="2" borderId="0" xfId="2" applyNumberFormat="1" applyFont="1" applyFill="1" applyAlignment="1">
      <alignment horizontal="center" vertical="center"/>
    </xf>
    <xf numFmtId="4" fontId="34" fillId="0" borderId="0" xfId="2" applyNumberFormat="1" applyFont="1" applyAlignment="1">
      <alignment vertical="center"/>
    </xf>
    <xf numFmtId="4" fontId="33" fillId="0" borderId="0" xfId="2" applyNumberFormat="1" applyFont="1" applyAlignment="1">
      <alignment horizontal="center" vertical="center" wrapText="1"/>
    </xf>
    <xf numFmtId="4" fontId="23" fillId="7" borderId="2" xfId="4" applyNumberFormat="1" applyFont="1" applyFill="1" applyBorder="1" applyAlignment="1">
      <alignment horizontal="right" vertical="center"/>
    </xf>
    <xf numFmtId="4" fontId="25" fillId="7" borderId="2" xfId="4" applyNumberFormat="1" applyFont="1" applyFill="1" applyBorder="1" applyAlignment="1">
      <alignment horizontal="right" vertical="center" wrapText="1"/>
    </xf>
    <xf numFmtId="4" fontId="28" fillId="7" borderId="2" xfId="2" applyNumberFormat="1" applyFont="1" applyFill="1" applyBorder="1" applyAlignment="1">
      <alignment vertical="center" wrapText="1"/>
    </xf>
    <xf numFmtId="4" fontId="28" fillId="7" borderId="2" xfId="4" applyNumberFormat="1" applyFont="1" applyFill="1" applyBorder="1" applyAlignment="1">
      <alignment horizontal="right" vertical="center" wrapText="1"/>
    </xf>
    <xf numFmtId="4" fontId="23" fillId="7" borderId="2" xfId="4" applyNumberFormat="1" applyFont="1" applyFill="1" applyBorder="1" applyAlignment="1">
      <alignment horizontal="right" vertical="center" wrapText="1"/>
    </xf>
    <xf numFmtId="4" fontId="34" fillId="2" borderId="2" xfId="5" applyNumberFormat="1" applyFont="1" applyFill="1" applyBorder="1" applyAlignment="1">
      <alignment horizontal="center" vertical="center" wrapText="1"/>
    </xf>
    <xf numFmtId="4" fontId="33" fillId="2" borderId="2" xfId="5" applyNumberFormat="1" applyFont="1" applyFill="1" applyBorder="1" applyAlignment="1">
      <alignment horizontal="left" vertical="center" wrapText="1"/>
    </xf>
    <xf numFmtId="4" fontId="33" fillId="2" borderId="2" xfId="5" applyNumberFormat="1" applyFont="1" applyFill="1" applyBorder="1" applyAlignment="1">
      <alignment horizontal="center" vertical="center"/>
    </xf>
    <xf numFmtId="4" fontId="33" fillId="2" borderId="2" xfId="4" applyNumberFormat="1" applyFont="1" applyFill="1" applyBorder="1" applyAlignment="1">
      <alignment horizontal="right" vertical="center"/>
    </xf>
    <xf numFmtId="4" fontId="33" fillId="2" borderId="0" xfId="5" applyNumberFormat="1" applyFont="1" applyFill="1" applyAlignment="1">
      <alignment vertical="center"/>
    </xf>
    <xf numFmtId="165" fontId="33" fillId="2" borderId="2" xfId="5" applyNumberFormat="1" applyFont="1" applyFill="1" applyBorder="1" applyAlignment="1">
      <alignment horizontal="left" vertical="center" wrapText="1"/>
    </xf>
    <xf numFmtId="165" fontId="33" fillId="2" borderId="2" xfId="5" applyNumberFormat="1" applyFont="1" applyFill="1" applyBorder="1" applyAlignment="1">
      <alignment horizontal="center" vertical="center" wrapText="1"/>
    </xf>
    <xf numFmtId="4" fontId="33" fillId="2" borderId="2" xfId="5" applyNumberFormat="1" applyFont="1" applyFill="1" applyBorder="1" applyAlignment="1">
      <alignment horizontal="right" vertical="center" wrapText="1"/>
    </xf>
    <xf numFmtId="165" fontId="33" fillId="2" borderId="0" xfId="5" applyNumberFormat="1" applyFont="1" applyFill="1" applyAlignment="1">
      <alignment vertical="center"/>
    </xf>
    <xf numFmtId="4" fontId="39" fillId="2" borderId="2" xfId="5" applyNumberFormat="1" applyFont="1" applyFill="1" applyBorder="1" applyAlignment="1">
      <alignment horizontal="left" vertical="center" wrapText="1"/>
    </xf>
    <xf numFmtId="4" fontId="39" fillId="2" borderId="2" xfId="5" applyNumberFormat="1" applyFont="1" applyFill="1" applyBorder="1" applyAlignment="1">
      <alignment horizontal="center" vertical="center" wrapText="1"/>
    </xf>
    <xf numFmtId="4" fontId="34" fillId="2" borderId="2" xfId="5" applyNumberFormat="1" applyFont="1" applyFill="1" applyBorder="1" applyAlignment="1">
      <alignment horizontal="center" vertical="center"/>
    </xf>
    <xf numFmtId="4" fontId="39" fillId="2" borderId="2" xfId="4" applyNumberFormat="1" applyFont="1" applyFill="1" applyBorder="1" applyAlignment="1">
      <alignment horizontal="right" vertical="center"/>
    </xf>
    <xf numFmtId="4" fontId="34" fillId="2" borderId="2" xfId="4" applyNumberFormat="1" applyFont="1" applyFill="1" applyBorder="1" applyAlignment="1">
      <alignment horizontal="right" vertical="center"/>
    </xf>
    <xf numFmtId="4" fontId="39" fillId="2" borderId="0" xfId="5" applyNumberFormat="1" applyFont="1" applyFill="1" applyAlignment="1">
      <alignment vertical="center"/>
    </xf>
    <xf numFmtId="4" fontId="34" fillId="2" borderId="0" xfId="5" applyNumberFormat="1" applyFont="1" applyFill="1" applyAlignment="1">
      <alignment vertical="center"/>
    </xf>
    <xf numFmtId="4" fontId="39" fillId="2" borderId="2" xfId="5" applyNumberFormat="1" applyFont="1" applyFill="1" applyBorder="1" applyAlignment="1">
      <alignment vertical="center" wrapText="1"/>
    </xf>
    <xf numFmtId="4" fontId="34" fillId="2" borderId="2" xfId="5" applyNumberFormat="1" applyFont="1" applyFill="1" applyBorder="1" applyAlignment="1">
      <alignment horizontal="left" vertical="center" wrapText="1"/>
    </xf>
    <xf numFmtId="4" fontId="34" fillId="2" borderId="2" xfId="5" applyNumberFormat="1" applyFont="1" applyFill="1" applyBorder="1" applyAlignment="1">
      <alignment horizontal="justify" vertical="center" wrapText="1"/>
    </xf>
    <xf numFmtId="4" fontId="39" fillId="2" borderId="2" xfId="5" applyNumberFormat="1" applyFont="1" applyFill="1" applyBorder="1" applyAlignment="1">
      <alignment horizontal="center" vertical="center"/>
    </xf>
    <xf numFmtId="4" fontId="39" fillId="2" borderId="2" xfId="5" applyNumberFormat="1" applyFont="1" applyFill="1" applyBorder="1" applyAlignment="1">
      <alignment horizontal="justify" vertical="center" wrapText="1"/>
    </xf>
    <xf numFmtId="4" fontId="34" fillId="2" borderId="2" xfId="5" applyNumberFormat="1" applyFont="1" applyFill="1" applyBorder="1" applyAlignment="1">
      <alignment vertical="center" wrapText="1"/>
    </xf>
    <xf numFmtId="4" fontId="33" fillId="2" borderId="0" xfId="5" applyNumberFormat="1" applyFont="1" applyFill="1" applyAlignment="1">
      <alignment horizontal="center" vertical="center" wrapText="1"/>
    </xf>
    <xf numFmtId="4" fontId="34" fillId="2" borderId="0" xfId="5" applyNumberFormat="1" applyFont="1" applyFill="1" applyAlignment="1">
      <alignment horizontal="center" vertical="center"/>
    </xf>
    <xf numFmtId="4" fontId="34" fillId="2" borderId="0" xfId="5" applyNumberFormat="1" applyFont="1" applyFill="1" applyAlignment="1">
      <alignment vertical="center" wrapText="1"/>
    </xf>
    <xf numFmtId="0" fontId="34" fillId="2" borderId="0" xfId="0" applyFont="1" applyFill="1" applyAlignment="1">
      <alignment vertical="center"/>
    </xf>
    <xf numFmtId="0" fontId="33" fillId="2" borderId="0" xfId="0" applyFont="1" applyFill="1" applyAlignment="1">
      <alignment vertical="center"/>
    </xf>
    <xf numFmtId="0" fontId="39" fillId="2" borderId="0" xfId="0" applyFont="1" applyFill="1" applyAlignment="1">
      <alignment vertical="center"/>
    </xf>
    <xf numFmtId="165" fontId="34" fillId="2" borderId="2" xfId="5" applyNumberFormat="1" applyFont="1" applyFill="1" applyBorder="1" applyAlignment="1">
      <alignment horizontal="center" vertical="center" wrapText="1"/>
    </xf>
    <xf numFmtId="165" fontId="34" fillId="2" borderId="0" xfId="5" applyNumberFormat="1" applyFont="1" applyFill="1" applyAlignment="1">
      <alignment horizontal="center" vertical="center"/>
    </xf>
    <xf numFmtId="165" fontId="34" fillId="2" borderId="2" xfId="5" applyNumberFormat="1" applyFont="1" applyFill="1" applyBorder="1" applyAlignment="1">
      <alignment horizontal="center" vertical="center"/>
    </xf>
    <xf numFmtId="4" fontId="33" fillId="2" borderId="2" xfId="5" applyNumberFormat="1" applyFont="1" applyFill="1" applyBorder="1" applyAlignment="1">
      <alignment horizontal="center" vertical="center" wrapText="1"/>
    </xf>
    <xf numFmtId="4" fontId="34" fillId="2" borderId="0" xfId="5" applyNumberFormat="1" applyFont="1" applyFill="1"/>
    <xf numFmtId="4" fontId="33" fillId="2" borderId="0" xfId="5" applyNumberFormat="1" applyFont="1" applyFill="1" applyAlignment="1">
      <alignment vertical="center" wrapText="1"/>
    </xf>
    <xf numFmtId="0" fontId="44" fillId="2" borderId="0" xfId="0" applyFont="1" applyFill="1"/>
    <xf numFmtId="4" fontId="33" fillId="2" borderId="2" xfId="5" applyNumberFormat="1" applyFont="1" applyFill="1" applyBorder="1" applyAlignment="1">
      <alignment horizontal="left" vertical="center"/>
    </xf>
    <xf numFmtId="4" fontId="33" fillId="2" borderId="2" xfId="5" applyNumberFormat="1" applyFont="1" applyFill="1" applyBorder="1"/>
    <xf numFmtId="4" fontId="33" fillId="2" borderId="0" xfId="5" applyNumberFormat="1" applyFont="1" applyFill="1"/>
    <xf numFmtId="4" fontId="33" fillId="2" borderId="2" xfId="5" applyNumberFormat="1" applyFont="1" applyFill="1" applyBorder="1" applyAlignment="1">
      <alignment horizontal="center" wrapText="1"/>
    </xf>
    <xf numFmtId="4" fontId="33" fillId="2" borderId="0" xfId="5" applyNumberFormat="1" applyFont="1" applyFill="1" applyAlignment="1">
      <alignment horizontal="center" wrapText="1"/>
    </xf>
    <xf numFmtId="0" fontId="44" fillId="2" borderId="0" xfId="0" applyFont="1" applyFill="1" applyAlignment="1">
      <alignment horizontal="center" vertical="center"/>
    </xf>
    <xf numFmtId="4" fontId="34" fillId="2" borderId="2" xfId="5" applyNumberFormat="1" applyFont="1" applyFill="1" applyBorder="1" applyAlignment="1">
      <alignment vertical="center"/>
    </xf>
    <xf numFmtId="4" fontId="33" fillId="2" borderId="2" xfId="5" applyNumberFormat="1" applyFont="1" applyFill="1" applyBorder="1" applyAlignment="1">
      <alignment vertical="center"/>
    </xf>
    <xf numFmtId="0" fontId="45" fillId="2" borderId="0" xfId="0" applyFont="1" applyFill="1" applyAlignment="1">
      <alignment vertical="center"/>
    </xf>
    <xf numFmtId="0" fontId="45" fillId="2" borderId="0" xfId="0" applyFont="1" applyFill="1"/>
    <xf numFmtId="165" fontId="33" fillId="2" borderId="2" xfId="5" applyNumberFormat="1" applyFont="1" applyFill="1" applyBorder="1" applyAlignment="1">
      <alignment vertical="center"/>
    </xf>
    <xf numFmtId="4" fontId="39" fillId="2" borderId="2" xfId="5" applyNumberFormat="1" applyFont="1" applyFill="1" applyBorder="1" applyAlignment="1">
      <alignment horizontal="left" vertical="center"/>
    </xf>
    <xf numFmtId="4" fontId="39" fillId="2" borderId="2" xfId="5" applyNumberFormat="1" applyFont="1" applyFill="1" applyBorder="1" applyAlignment="1">
      <alignment vertical="center"/>
    </xf>
    <xf numFmtId="0" fontId="44" fillId="2" borderId="0" xfId="0" applyFont="1" applyFill="1" applyAlignment="1">
      <alignment vertical="center"/>
    </xf>
    <xf numFmtId="4" fontId="34" fillId="2" borderId="2" xfId="5" applyNumberFormat="1" applyFont="1" applyFill="1" applyBorder="1" applyAlignment="1">
      <alignment horizontal="left" vertical="center"/>
    </xf>
    <xf numFmtId="0" fontId="47" fillId="2" borderId="0" xfId="0" applyFont="1" applyFill="1" applyAlignment="1">
      <alignment vertical="center"/>
    </xf>
    <xf numFmtId="0" fontId="48" fillId="2" borderId="0" xfId="0" applyFont="1" applyFill="1"/>
    <xf numFmtId="0" fontId="48" fillId="2" borderId="0" xfId="0" applyFont="1" applyFill="1" applyAlignment="1">
      <alignment vertical="center"/>
    </xf>
    <xf numFmtId="4" fontId="34" fillId="2" borderId="0" xfId="5" applyNumberFormat="1" applyFont="1" applyFill="1" applyAlignment="1">
      <alignment horizontal="left"/>
    </xf>
    <xf numFmtId="4" fontId="34" fillId="2" borderId="0" xfId="5" applyNumberFormat="1" applyFont="1" applyFill="1" applyAlignment="1">
      <alignment horizontal="center"/>
    </xf>
    <xf numFmtId="4" fontId="34" fillId="8" borderId="2" xfId="5" applyNumberFormat="1" applyFont="1" applyFill="1" applyBorder="1" applyAlignment="1">
      <alignment horizontal="left" vertical="center"/>
    </xf>
    <xf numFmtId="4" fontId="34" fillId="8" borderId="2" xfId="5" applyNumberFormat="1" applyFont="1" applyFill="1" applyBorder="1" applyAlignment="1">
      <alignment vertical="center"/>
    </xf>
    <xf numFmtId="4" fontId="34" fillId="8" borderId="2" xfId="5" applyNumberFormat="1" applyFont="1" applyFill="1" applyBorder="1" applyAlignment="1">
      <alignment horizontal="center" vertical="center" wrapText="1"/>
    </xf>
    <xf numFmtId="4" fontId="34" fillId="8" borderId="2" xfId="5" applyNumberFormat="1" applyFont="1" applyFill="1" applyBorder="1" applyAlignment="1">
      <alignment horizontal="center" vertical="center"/>
    </xf>
    <xf numFmtId="4" fontId="39" fillId="8" borderId="2" xfId="4" applyNumberFormat="1" applyFont="1" applyFill="1" applyBorder="1" applyAlignment="1">
      <alignment horizontal="right" vertical="center"/>
    </xf>
    <xf numFmtId="4" fontId="34" fillId="8" borderId="2" xfId="4" applyNumberFormat="1" applyFont="1" applyFill="1" applyBorder="1" applyAlignment="1">
      <alignment horizontal="right" vertical="center"/>
    </xf>
    <xf numFmtId="4" fontId="34" fillId="8" borderId="0" xfId="5" applyNumberFormat="1" applyFont="1" applyFill="1" applyAlignment="1">
      <alignment vertical="center"/>
    </xf>
    <xf numFmtId="0" fontId="44" fillId="8" borderId="0" xfId="0" applyFont="1" applyFill="1" applyAlignment="1">
      <alignment vertical="center"/>
    </xf>
    <xf numFmtId="0" fontId="44" fillId="8" borderId="0" xfId="0" applyFont="1" applyFill="1"/>
    <xf numFmtId="4" fontId="39" fillId="8" borderId="2" xfId="5" applyNumberFormat="1" applyFont="1" applyFill="1" applyBorder="1" applyAlignment="1">
      <alignment horizontal="left" vertical="center"/>
    </xf>
    <xf numFmtId="4" fontId="39" fillId="8" borderId="2" xfId="5" applyNumberFormat="1" applyFont="1" applyFill="1" applyBorder="1" applyAlignment="1">
      <alignment vertical="center" wrapText="1"/>
    </xf>
    <xf numFmtId="4" fontId="39" fillId="8" borderId="2" xfId="5" applyNumberFormat="1" applyFont="1" applyFill="1" applyBorder="1" applyAlignment="1">
      <alignment horizontal="center" vertical="center" wrapText="1"/>
    </xf>
    <xf numFmtId="4" fontId="39" fillId="8" borderId="2" xfId="5" applyNumberFormat="1" applyFont="1" applyFill="1" applyBorder="1" applyAlignment="1">
      <alignment horizontal="center" vertical="center"/>
    </xf>
    <xf numFmtId="4" fontId="39" fillId="8" borderId="2" xfId="5" applyNumberFormat="1" applyFont="1" applyFill="1" applyBorder="1" applyAlignment="1">
      <alignment vertical="center"/>
    </xf>
    <xf numFmtId="4" fontId="39" fillId="8" borderId="0" xfId="5" applyNumberFormat="1" applyFont="1" applyFill="1" applyAlignment="1">
      <alignment vertical="center"/>
    </xf>
    <xf numFmtId="0" fontId="47" fillId="8" borderId="0" xfId="0" applyFont="1" applyFill="1" applyAlignment="1">
      <alignment vertical="center"/>
    </xf>
    <xf numFmtId="0" fontId="47" fillId="8" borderId="0" xfId="0" applyFont="1" applyFill="1"/>
    <xf numFmtId="4" fontId="33" fillId="8" borderId="2" xfId="5" applyNumberFormat="1" applyFont="1" applyFill="1" applyBorder="1" applyAlignment="1">
      <alignment horizontal="left" vertical="center"/>
    </xf>
    <xf numFmtId="4" fontId="33" fillId="8" borderId="2" xfId="5" applyNumberFormat="1" applyFont="1" applyFill="1" applyBorder="1" applyAlignment="1">
      <alignment horizontal="left" vertical="center" wrapText="1"/>
    </xf>
    <xf numFmtId="4" fontId="33" fillId="8" borderId="2" xfId="5" applyNumberFormat="1" applyFont="1" applyFill="1" applyBorder="1" applyAlignment="1">
      <alignment horizontal="center" vertical="center" wrapText="1"/>
    </xf>
    <xf numFmtId="4" fontId="33" fillId="8" borderId="2" xfId="5" applyNumberFormat="1" applyFont="1" applyFill="1" applyBorder="1" applyAlignment="1">
      <alignment horizontal="center" vertical="center"/>
    </xf>
    <xf numFmtId="4" fontId="33" fillId="8" borderId="2" xfId="4" applyNumberFormat="1" applyFont="1" applyFill="1" applyBorder="1" applyAlignment="1">
      <alignment horizontal="right" vertical="center"/>
    </xf>
    <xf numFmtId="4" fontId="33" fillId="8" borderId="2" xfId="5" applyNumberFormat="1" applyFont="1" applyFill="1" applyBorder="1" applyAlignment="1">
      <alignment vertical="center"/>
    </xf>
    <xf numFmtId="4" fontId="33" fillId="8" borderId="0" xfId="5" applyNumberFormat="1" applyFont="1" applyFill="1" applyAlignment="1">
      <alignment vertical="center"/>
    </xf>
    <xf numFmtId="0" fontId="46" fillId="8" borderId="0" xfId="0" applyFont="1" applyFill="1" applyAlignment="1">
      <alignment vertical="center"/>
    </xf>
    <xf numFmtId="0" fontId="46" fillId="8" borderId="0" xfId="0" applyFont="1" applyFill="1"/>
    <xf numFmtId="4" fontId="34" fillId="8" borderId="2" xfId="5" applyNumberFormat="1" applyFont="1" applyFill="1" applyBorder="1" applyAlignment="1">
      <alignment vertical="center" wrapText="1"/>
    </xf>
    <xf numFmtId="4" fontId="34" fillId="8" borderId="2" xfId="5" applyNumberFormat="1" applyFont="1" applyFill="1" applyBorder="1" applyAlignment="1">
      <alignment horizontal="left" vertical="center" wrapText="1"/>
    </xf>
    <xf numFmtId="4" fontId="39" fillId="8" borderId="2" xfId="5" applyNumberFormat="1" applyFont="1" applyFill="1" applyBorder="1" applyAlignment="1">
      <alignment horizontal="left" vertical="center" wrapText="1"/>
    </xf>
    <xf numFmtId="0" fontId="48" fillId="8" borderId="0" xfId="0" applyFont="1" applyFill="1" applyAlignment="1">
      <alignment vertical="center"/>
    </xf>
    <xf numFmtId="0" fontId="48" fillId="8" borderId="0" xfId="0" applyFont="1" applyFill="1"/>
    <xf numFmtId="4" fontId="34" fillId="8" borderId="2" xfId="5" applyNumberFormat="1" applyFont="1" applyFill="1" applyBorder="1" applyAlignment="1">
      <alignment horizontal="justify" vertical="center" wrapText="1"/>
    </xf>
    <xf numFmtId="3" fontId="33" fillId="8" borderId="2" xfId="5" applyNumberFormat="1" applyFont="1" applyFill="1" applyBorder="1" applyAlignment="1">
      <alignment horizontal="center" vertical="center"/>
    </xf>
    <xf numFmtId="4" fontId="49" fillId="2" borderId="2" xfId="5" applyNumberFormat="1" applyFont="1" applyFill="1" applyBorder="1" applyAlignment="1">
      <alignment horizontal="center" vertical="center" wrapText="1"/>
    </xf>
    <xf numFmtId="165" fontId="50" fillId="2" borderId="2" xfId="5" applyNumberFormat="1" applyFont="1" applyFill="1" applyBorder="1" applyAlignment="1">
      <alignment horizontal="center" vertical="center" wrapText="1"/>
    </xf>
    <xf numFmtId="4" fontId="50" fillId="2" borderId="2" xfId="4" applyNumberFormat="1" applyFont="1" applyFill="1" applyBorder="1" applyAlignment="1">
      <alignment horizontal="right" vertical="center"/>
    </xf>
    <xf numFmtId="4" fontId="49" fillId="8" borderId="2" xfId="4" applyNumberFormat="1" applyFont="1" applyFill="1" applyBorder="1" applyAlignment="1">
      <alignment horizontal="right" vertical="center"/>
    </xf>
    <xf numFmtId="4" fontId="50" fillId="8" borderId="2" xfId="4" applyNumberFormat="1" applyFont="1" applyFill="1" applyBorder="1" applyAlignment="1">
      <alignment horizontal="right" vertical="center"/>
    </xf>
    <xf numFmtId="4" fontId="51" fillId="8" borderId="2" xfId="4" applyNumberFormat="1" applyFont="1" applyFill="1" applyBorder="1" applyAlignment="1">
      <alignment horizontal="right" vertical="center"/>
    </xf>
    <xf numFmtId="4" fontId="51" fillId="2" borderId="2" xfId="4" applyNumberFormat="1" applyFont="1" applyFill="1" applyBorder="1" applyAlignment="1">
      <alignment horizontal="right" vertical="center"/>
    </xf>
    <xf numFmtId="4" fontId="50" fillId="2" borderId="0" xfId="5" applyNumberFormat="1" applyFont="1" applyFill="1"/>
    <xf numFmtId="4" fontId="49" fillId="8" borderId="2" xfId="5" applyNumberFormat="1" applyFont="1" applyFill="1" applyBorder="1" applyAlignment="1">
      <alignment vertical="center"/>
    </xf>
    <xf numFmtId="4" fontId="33" fillId="0" borderId="2" xfId="2" applyNumberFormat="1" applyFont="1" applyBorder="1" applyAlignment="1">
      <alignment horizontal="center" vertical="center" wrapText="1"/>
    </xf>
    <xf numFmtId="4" fontId="34" fillId="2" borderId="2" xfId="2" applyNumberFormat="1" applyFont="1" applyFill="1" applyBorder="1" applyAlignment="1">
      <alignment horizontal="center" vertical="center" wrapText="1"/>
    </xf>
    <xf numFmtId="4" fontId="4" fillId="9" borderId="0" xfId="2" applyNumberFormat="1" applyFont="1" applyFill="1" applyAlignment="1">
      <alignment vertical="center"/>
    </xf>
    <xf numFmtId="4" fontId="34" fillId="9" borderId="2" xfId="2" applyNumberFormat="1" applyFont="1" applyFill="1" applyBorder="1" applyAlignment="1">
      <alignment horizontal="center" vertical="center" wrapText="1"/>
    </xf>
    <xf numFmtId="4" fontId="3" fillId="9" borderId="2" xfId="2" applyNumberFormat="1" applyFont="1" applyFill="1" applyBorder="1" applyAlignment="1">
      <alignment vertical="center"/>
    </xf>
    <xf numFmtId="4" fontId="4" fillId="9" borderId="2" xfId="2" applyNumberFormat="1" applyFont="1" applyFill="1" applyBorder="1" applyAlignment="1">
      <alignment vertical="center"/>
    </xf>
    <xf numFmtId="4" fontId="20" fillId="9" borderId="2" xfId="0" applyNumberFormat="1" applyFont="1" applyFill="1" applyBorder="1" applyAlignment="1">
      <alignment vertical="center"/>
    </xf>
    <xf numFmtId="4" fontId="6" fillId="9" borderId="0" xfId="2" applyNumberFormat="1" applyFont="1" applyFill="1" applyAlignment="1">
      <alignment vertical="center"/>
    </xf>
    <xf numFmtId="166" fontId="4" fillId="9" borderId="0" xfId="2" applyNumberFormat="1" applyFont="1" applyFill="1" applyAlignment="1">
      <alignment vertical="center"/>
    </xf>
    <xf numFmtId="166" fontId="33" fillId="9" borderId="2" xfId="2" applyNumberFormat="1" applyFont="1" applyFill="1" applyBorder="1" applyAlignment="1">
      <alignment horizontal="center" vertical="center" wrapText="1"/>
    </xf>
    <xf numFmtId="166" fontId="34" fillId="9" borderId="2" xfId="2" applyNumberFormat="1" applyFont="1" applyFill="1" applyBorder="1" applyAlignment="1">
      <alignment horizontal="center" vertical="center" wrapText="1"/>
    </xf>
    <xf numFmtId="166" fontId="3" fillId="9" borderId="2" xfId="2" applyNumberFormat="1" applyFont="1" applyFill="1" applyBorder="1" applyAlignment="1">
      <alignment vertical="center"/>
    </xf>
    <xf numFmtId="166" fontId="4" fillId="9" borderId="2" xfId="2" applyNumberFormat="1" applyFont="1" applyFill="1" applyBorder="1" applyAlignment="1">
      <alignment vertical="center"/>
    </xf>
    <xf numFmtId="166" fontId="6" fillId="9" borderId="2" xfId="2" applyNumberFormat="1" applyFont="1" applyFill="1" applyBorder="1" applyAlignment="1">
      <alignment vertical="center"/>
    </xf>
    <xf numFmtId="166" fontId="6" fillId="9" borderId="0" xfId="2" applyNumberFormat="1" applyFont="1" applyFill="1" applyAlignment="1">
      <alignment vertical="center"/>
    </xf>
    <xf numFmtId="4" fontId="33" fillId="0" borderId="0" xfId="2" applyNumberFormat="1" applyFont="1" applyAlignment="1">
      <alignment horizontal="center" vertical="center"/>
    </xf>
    <xf numFmtId="4" fontId="34" fillId="0" borderId="0" xfId="2" applyNumberFormat="1" applyFont="1" applyAlignment="1">
      <alignment vertical="center" wrapText="1"/>
    </xf>
    <xf numFmtId="166" fontId="34" fillId="0" borderId="0" xfId="2" applyNumberFormat="1" applyFont="1" applyAlignment="1">
      <alignment vertical="center"/>
    </xf>
    <xf numFmtId="4" fontId="33" fillId="0" borderId="2" xfId="2" applyNumberFormat="1" applyFont="1" applyBorder="1" applyAlignment="1">
      <alignment horizontal="center" vertical="center"/>
    </xf>
    <xf numFmtId="4" fontId="33" fillId="0" borderId="6" xfId="2" applyNumberFormat="1" applyFont="1" applyBorder="1" applyAlignment="1">
      <alignment horizontal="center" vertical="center" wrapText="1"/>
    </xf>
    <xf numFmtId="4" fontId="33" fillId="0" borderId="0" xfId="2" applyNumberFormat="1" applyFont="1" applyAlignment="1">
      <alignment vertical="center"/>
    </xf>
    <xf numFmtId="166" fontId="34" fillId="0" borderId="3" xfId="2" applyNumberFormat="1" applyFont="1" applyBorder="1" applyAlignment="1">
      <alignment horizontal="center" vertical="center" wrapText="1"/>
    </xf>
    <xf numFmtId="165" fontId="34" fillId="0" borderId="2" xfId="2" applyNumberFormat="1" applyFont="1" applyBorder="1" applyAlignment="1">
      <alignment horizontal="center" vertical="center" wrapText="1"/>
    </xf>
    <xf numFmtId="37" fontId="34" fillId="0" borderId="2" xfId="2" applyNumberFormat="1" applyFont="1" applyBorder="1" applyAlignment="1">
      <alignment horizontal="center" vertical="center" wrapText="1"/>
    </xf>
    <xf numFmtId="165" fontId="34" fillId="0" borderId="0" xfId="2" applyNumberFormat="1" applyFont="1" applyAlignment="1">
      <alignment vertical="center"/>
    </xf>
    <xf numFmtId="4" fontId="33" fillId="0" borderId="6" xfId="2" applyNumberFormat="1" applyFont="1" applyBorder="1" applyAlignment="1">
      <alignment horizontal="center" vertical="center"/>
    </xf>
    <xf numFmtId="4" fontId="33" fillId="0" borderId="2" xfId="2" applyNumberFormat="1" applyFont="1" applyBorder="1" applyAlignment="1">
      <alignment vertical="center"/>
    </xf>
    <xf numFmtId="4" fontId="33" fillId="0" borderId="2" xfId="0" applyNumberFormat="1" applyFont="1" applyBorder="1" applyAlignment="1">
      <alignment horizontal="right" vertical="center" wrapText="1"/>
    </xf>
    <xf numFmtId="166" fontId="33" fillId="0" borderId="2" xfId="2" applyNumberFormat="1" applyFont="1" applyBorder="1" applyAlignment="1">
      <alignment vertical="center"/>
    </xf>
    <xf numFmtId="4" fontId="33" fillId="0" borderId="2" xfId="2" applyNumberFormat="1" applyFont="1" applyBorder="1" applyAlignment="1">
      <alignment horizontal="left" vertical="center" wrapText="1"/>
    </xf>
    <xf numFmtId="4" fontId="34" fillId="0" borderId="2" xfId="2" applyNumberFormat="1" applyFont="1" applyBorder="1" applyAlignment="1">
      <alignment horizontal="center" vertical="center"/>
    </xf>
    <xf numFmtId="4" fontId="34" fillId="0" borderId="6" xfId="2" applyNumberFormat="1" applyFont="1" applyBorder="1" applyAlignment="1">
      <alignment horizontal="center" vertical="center" wrapText="1"/>
    </xf>
    <xf numFmtId="4" fontId="34" fillId="0" borderId="2" xfId="2" applyNumberFormat="1" applyFont="1" applyBorder="1" applyAlignment="1">
      <alignment vertical="center"/>
    </xf>
    <xf numFmtId="166" fontId="34" fillId="0" borderId="2" xfId="2" applyNumberFormat="1" applyFont="1" applyBorder="1" applyAlignment="1">
      <alignment vertical="center"/>
    </xf>
    <xf numFmtId="4" fontId="39" fillId="0" borderId="2" xfId="2" applyNumberFormat="1" applyFont="1" applyBorder="1" applyAlignment="1">
      <alignment horizontal="center" vertical="center"/>
    </xf>
    <xf numFmtId="4" fontId="39" fillId="0" borderId="6" xfId="2" applyNumberFormat="1" applyFont="1" applyBorder="1" applyAlignment="1">
      <alignment horizontal="center" vertical="center" wrapText="1"/>
    </xf>
    <xf numFmtId="4" fontId="39" fillId="0" borderId="2" xfId="2" applyNumberFormat="1" applyFont="1" applyBorder="1" applyAlignment="1">
      <alignment vertical="center"/>
    </xf>
    <xf numFmtId="166" fontId="39" fillId="0" borderId="2" xfId="2" applyNumberFormat="1" applyFont="1" applyBorder="1" applyAlignment="1">
      <alignment vertical="center"/>
    </xf>
    <xf numFmtId="4" fontId="34" fillId="0" borderId="2" xfId="2" applyNumberFormat="1" applyFont="1" applyBorder="1" applyAlignment="1">
      <alignment horizontal="left" vertical="center" wrapText="1"/>
    </xf>
    <xf numFmtId="4" fontId="34" fillId="0" borderId="2" xfId="2" applyNumberFormat="1" applyFont="1" applyBorder="1" applyAlignment="1">
      <alignment horizontal="justify" vertical="center" wrapText="1"/>
    </xf>
    <xf numFmtId="4" fontId="39" fillId="0" borderId="2" xfId="2" applyNumberFormat="1" applyFont="1" applyBorder="1" applyAlignment="1">
      <alignment horizontal="justify" vertical="center" wrapText="1"/>
    </xf>
    <xf numFmtId="3" fontId="33" fillId="0" borderId="2" xfId="2" applyNumberFormat="1" applyFont="1" applyBorder="1" applyAlignment="1">
      <alignment horizontal="center" vertical="center"/>
    </xf>
    <xf numFmtId="4" fontId="41" fillId="0" borderId="0" xfId="2" applyNumberFormat="1" applyFont="1" applyAlignment="1">
      <alignment horizontal="center" vertical="center"/>
    </xf>
    <xf numFmtId="4" fontId="39" fillId="0" borderId="0" xfId="2" applyNumberFormat="1" applyFont="1" applyAlignment="1">
      <alignment vertical="center" wrapText="1"/>
    </xf>
    <xf numFmtId="4" fontId="39" fillId="0" borderId="0" xfId="2" applyNumberFormat="1" applyFont="1" applyAlignment="1">
      <alignment horizontal="center" vertical="center" wrapText="1"/>
    </xf>
    <xf numFmtId="4" fontId="34" fillId="2" borderId="0" xfId="2" applyNumberFormat="1" applyFont="1" applyFill="1" applyAlignment="1">
      <alignment vertical="center"/>
    </xf>
    <xf numFmtId="4" fontId="34" fillId="2" borderId="3" xfId="2" applyNumberFormat="1" applyFont="1" applyFill="1" applyBorder="1" applyAlignment="1">
      <alignment horizontal="center" vertical="center" wrapText="1"/>
    </xf>
    <xf numFmtId="4" fontId="33" fillId="2" borderId="2" xfId="2" applyNumberFormat="1" applyFont="1" applyFill="1" applyBorder="1" applyAlignment="1">
      <alignment vertical="center"/>
    </xf>
    <xf numFmtId="4" fontId="34" fillId="2" borderId="2" xfId="2" applyNumberFormat="1" applyFont="1" applyFill="1" applyBorder="1" applyAlignment="1">
      <alignment vertical="center"/>
    </xf>
    <xf numFmtId="4" fontId="39" fillId="2" borderId="2" xfId="2" applyNumberFormat="1" applyFont="1" applyFill="1" applyBorder="1" applyAlignment="1">
      <alignment vertical="center"/>
    </xf>
    <xf numFmtId="4" fontId="20" fillId="2" borderId="2" xfId="0" applyNumberFormat="1" applyFont="1" applyFill="1" applyBorder="1" applyAlignment="1">
      <alignment vertical="center"/>
    </xf>
    <xf numFmtId="4" fontId="39" fillId="2" borderId="0" xfId="2" applyNumberFormat="1" applyFont="1" applyFill="1" applyAlignment="1">
      <alignment vertical="center"/>
    </xf>
    <xf numFmtId="4" fontId="26" fillId="0" borderId="2" xfId="2" applyNumberFormat="1" applyFont="1" applyBorder="1" applyAlignment="1">
      <alignment horizontal="right" vertical="center"/>
    </xf>
    <xf numFmtId="4" fontId="26" fillId="5" borderId="2" xfId="4" applyNumberFormat="1" applyFont="1" applyFill="1" applyBorder="1" applyAlignment="1">
      <alignment horizontal="right" vertical="center"/>
    </xf>
    <xf numFmtId="4" fontId="26" fillId="2" borderId="2" xfId="4" applyNumberFormat="1" applyFont="1" applyFill="1" applyBorder="1" applyAlignment="1">
      <alignment horizontal="right" vertical="center" wrapText="1"/>
    </xf>
    <xf numFmtId="166" fontId="26" fillId="0" borderId="2" xfId="4" applyNumberFormat="1" applyFont="1" applyBorder="1" applyAlignment="1">
      <alignment horizontal="right" vertical="center" wrapText="1"/>
    </xf>
    <xf numFmtId="4" fontId="29" fillId="0" borderId="2" xfId="2" applyNumberFormat="1" applyFont="1" applyBorder="1" applyAlignment="1">
      <alignment horizontal="center" vertical="center"/>
    </xf>
    <xf numFmtId="4" fontId="29" fillId="0" borderId="2" xfId="2" applyNumberFormat="1" applyFont="1" applyBorder="1" applyAlignment="1">
      <alignment horizontal="right" vertical="center"/>
    </xf>
    <xf numFmtId="4" fontId="29" fillId="0" borderId="2" xfId="2" applyNumberFormat="1" applyFont="1" applyBorder="1" applyAlignment="1">
      <alignment vertical="center" wrapText="1"/>
    </xf>
    <xf numFmtId="4" fontId="29" fillId="2" borderId="2" xfId="2" applyNumberFormat="1" applyFont="1" applyFill="1" applyBorder="1" applyAlignment="1">
      <alignment vertical="center" wrapText="1"/>
    </xf>
    <xf numFmtId="166" fontId="29" fillId="0" borderId="2" xfId="2" applyNumberFormat="1" applyFont="1" applyBorder="1" applyAlignment="1">
      <alignment vertical="center" wrapText="1"/>
    </xf>
    <xf numFmtId="4" fontId="29" fillId="0" borderId="2" xfId="2" applyNumberFormat="1" applyFont="1" applyBorder="1" applyAlignment="1">
      <alignment horizontal="left" vertical="center"/>
    </xf>
    <xf numFmtId="4" fontId="26" fillId="0" borderId="2" xfId="2" applyNumberFormat="1" applyFont="1" applyBorder="1" applyAlignment="1">
      <alignment horizontal="justify" vertical="center" wrapText="1"/>
    </xf>
    <xf numFmtId="166" fontId="26" fillId="0" borderId="2" xfId="2" applyNumberFormat="1" applyFont="1" applyBorder="1" applyAlignment="1">
      <alignment vertical="center" wrapText="1"/>
    </xf>
    <xf numFmtId="4" fontId="29" fillId="2" borderId="2" xfId="4" applyNumberFormat="1" applyFont="1" applyFill="1" applyBorder="1" applyAlignment="1">
      <alignment horizontal="right" vertical="center" wrapText="1"/>
    </xf>
    <xf numFmtId="166" fontId="29" fillId="0" borderId="2" xfId="4" applyNumberFormat="1" applyFont="1" applyBorder="1" applyAlignment="1">
      <alignment horizontal="right" vertical="center" wrapText="1"/>
    </xf>
    <xf numFmtId="4" fontId="25" fillId="2" borderId="2" xfId="2" applyNumberFormat="1" applyFont="1" applyFill="1" applyBorder="1" applyAlignment="1">
      <alignment horizontal="right" vertical="center"/>
    </xf>
    <xf numFmtId="3" fontId="49" fillId="2" borderId="2" xfId="5" applyNumberFormat="1" applyFont="1" applyFill="1" applyBorder="1" applyAlignment="1">
      <alignment horizontal="center" vertical="center" wrapText="1"/>
    </xf>
    <xf numFmtId="3" fontId="50" fillId="2" borderId="2" xfId="5" applyNumberFormat="1" applyFont="1" applyFill="1" applyBorder="1" applyAlignment="1">
      <alignment horizontal="center" vertical="center"/>
    </xf>
    <xf numFmtId="3" fontId="50" fillId="2" borderId="2" xfId="5" applyNumberFormat="1" applyFont="1" applyFill="1" applyBorder="1" applyAlignment="1">
      <alignment vertical="center"/>
    </xf>
    <xf numFmtId="3" fontId="49" fillId="8" borderId="2" xfId="5" applyNumberFormat="1" applyFont="1" applyFill="1" applyBorder="1" applyAlignment="1">
      <alignment vertical="center"/>
    </xf>
    <xf numFmtId="3" fontId="50" fillId="8" borderId="2" xfId="5" applyNumberFormat="1" applyFont="1" applyFill="1" applyBorder="1" applyAlignment="1">
      <alignment vertical="center"/>
    </xf>
    <xf numFmtId="3" fontId="51" fillId="8" borderId="2" xfId="5" applyNumberFormat="1" applyFont="1" applyFill="1" applyBorder="1" applyAlignment="1">
      <alignment vertical="center"/>
    </xf>
    <xf numFmtId="3" fontId="51" fillId="2" borderId="2" xfId="5" applyNumberFormat="1" applyFont="1" applyFill="1" applyBorder="1" applyAlignment="1">
      <alignment vertical="center"/>
    </xf>
    <xf numFmtId="3" fontId="50" fillId="2" borderId="0" xfId="5" applyNumberFormat="1" applyFont="1" applyFill="1"/>
    <xf numFmtId="4" fontId="34" fillId="2" borderId="2" xfId="0" applyNumberFormat="1" applyFont="1" applyFill="1" applyBorder="1" applyAlignment="1">
      <alignment horizontal="center" vertical="center" wrapText="1"/>
    </xf>
    <xf numFmtId="4" fontId="34" fillId="9" borderId="2" xfId="5" applyNumberFormat="1" applyFont="1" applyFill="1" applyBorder="1" applyAlignment="1">
      <alignment horizontal="left" vertical="center"/>
    </xf>
    <xf numFmtId="4" fontId="34" fillId="9" borderId="2" xfId="5" applyNumberFormat="1" applyFont="1" applyFill="1" applyBorder="1" applyAlignment="1">
      <alignment vertical="center" wrapText="1"/>
    </xf>
    <xf numFmtId="4" fontId="34" fillId="9" borderId="2" xfId="5" applyNumberFormat="1" applyFont="1" applyFill="1" applyBorder="1" applyAlignment="1">
      <alignment horizontal="center" vertical="center" wrapText="1"/>
    </xf>
    <xf numFmtId="4" fontId="34" fillId="9" borderId="2" xfId="5" applyNumberFormat="1" applyFont="1" applyFill="1" applyBorder="1" applyAlignment="1">
      <alignment horizontal="center" vertical="center"/>
    </xf>
    <xf numFmtId="3" fontId="34" fillId="9" borderId="2" xfId="0" applyNumberFormat="1" applyFont="1" applyFill="1" applyBorder="1" applyAlignment="1">
      <alignment horizontal="center" vertical="center" wrapText="1"/>
    </xf>
    <xf numFmtId="4" fontId="34" fillId="9" borderId="2" xfId="4" applyNumberFormat="1" applyFont="1" applyFill="1" applyBorder="1" applyAlignment="1">
      <alignment horizontal="right" vertical="center"/>
    </xf>
    <xf numFmtId="4" fontId="34" fillId="9" borderId="2" xfId="5" applyNumberFormat="1" applyFont="1" applyFill="1" applyBorder="1" applyAlignment="1">
      <alignment vertical="center"/>
    </xf>
    <xf numFmtId="4" fontId="34" fillId="9" borderId="0" xfId="5" applyNumberFormat="1" applyFont="1" applyFill="1" applyAlignment="1">
      <alignment vertical="center"/>
    </xf>
    <xf numFmtId="0" fontId="44" fillId="9" borderId="0" xfId="0" applyFont="1" applyFill="1" applyAlignment="1">
      <alignment vertical="center"/>
    </xf>
    <xf numFmtId="0" fontId="44" fillId="9" borderId="0" xfId="0" applyFont="1" applyFill="1"/>
    <xf numFmtId="4" fontId="34" fillId="9" borderId="2" xfId="5" applyNumberFormat="1" applyFont="1" applyFill="1" applyBorder="1" applyAlignment="1">
      <alignment horizontal="justify" vertical="center" wrapText="1"/>
    </xf>
    <xf numFmtId="4" fontId="39" fillId="9" borderId="2" xfId="5" applyNumberFormat="1" applyFont="1" applyFill="1" applyBorder="1" applyAlignment="1">
      <alignment horizontal="center" vertical="center"/>
    </xf>
    <xf numFmtId="4" fontId="39" fillId="9" borderId="2" xfId="5" applyNumberFormat="1" applyFont="1" applyFill="1" applyBorder="1" applyAlignment="1">
      <alignment horizontal="left" vertical="center" wrapText="1"/>
    </xf>
    <xf numFmtId="4" fontId="39" fillId="9" borderId="2" xfId="5" applyNumberFormat="1" applyFont="1" applyFill="1" applyBorder="1" applyAlignment="1">
      <alignment horizontal="center" vertical="center" wrapText="1"/>
    </xf>
    <xf numFmtId="3" fontId="34" fillId="9" borderId="2" xfId="0" applyNumberFormat="1" applyFont="1" applyFill="1" applyBorder="1" applyAlignment="1">
      <alignment horizontal="center" vertical="center"/>
    </xf>
    <xf numFmtId="4" fontId="39" fillId="9" borderId="2" xfId="4" applyNumberFormat="1" applyFont="1" applyFill="1" applyBorder="1" applyAlignment="1">
      <alignment horizontal="right" vertical="center"/>
    </xf>
    <xf numFmtId="4" fontId="39" fillId="9" borderId="2" xfId="5" applyNumberFormat="1" applyFont="1" applyFill="1" applyBorder="1" applyAlignment="1">
      <alignment vertical="center"/>
    </xf>
    <xf numFmtId="4" fontId="39" fillId="9" borderId="0" xfId="5" applyNumberFormat="1" applyFont="1" applyFill="1" applyAlignment="1">
      <alignment vertical="center"/>
    </xf>
    <xf numFmtId="0" fontId="48" fillId="9" borderId="0" xfId="0" applyFont="1" applyFill="1" applyAlignment="1">
      <alignment vertical="center"/>
    </xf>
    <xf numFmtId="0" fontId="48" fillId="9" borderId="0" xfId="0" applyFont="1" applyFill="1"/>
    <xf numFmtId="4" fontId="39" fillId="9" borderId="2" xfId="5" applyNumberFormat="1" applyFont="1" applyFill="1" applyBorder="1" applyAlignment="1">
      <alignment horizontal="left" vertical="center"/>
    </xf>
    <xf numFmtId="4" fontId="34" fillId="9" borderId="2" xfId="5" applyNumberFormat="1" applyFont="1" applyFill="1" applyBorder="1" applyAlignment="1">
      <alignment horizontal="left" vertical="center" wrapText="1"/>
    </xf>
    <xf numFmtId="3" fontId="33" fillId="9" borderId="2" xfId="5" applyNumberFormat="1" applyFont="1" applyFill="1" applyBorder="1" applyAlignment="1">
      <alignment horizontal="center" vertical="center"/>
    </xf>
    <xf numFmtId="4" fontId="33" fillId="9" borderId="2" xfId="5" applyNumberFormat="1" applyFont="1" applyFill="1" applyBorder="1" applyAlignment="1">
      <alignment horizontal="left" vertical="center"/>
    </xf>
    <xf numFmtId="4" fontId="33" fillId="9" borderId="2" xfId="5" applyNumberFormat="1" applyFont="1" applyFill="1" applyBorder="1" applyAlignment="1">
      <alignment horizontal="center" vertical="center" wrapText="1"/>
    </xf>
    <xf numFmtId="4" fontId="33" fillId="9" borderId="2" xfId="5" applyNumberFormat="1" applyFont="1" applyFill="1" applyBorder="1" applyAlignment="1">
      <alignment horizontal="center" vertical="center"/>
    </xf>
    <xf numFmtId="3" fontId="33" fillId="9" borderId="2" xfId="0" applyNumberFormat="1" applyFont="1" applyFill="1" applyBorder="1" applyAlignment="1">
      <alignment horizontal="center" vertical="center" wrapText="1"/>
    </xf>
    <xf numFmtId="4" fontId="33" fillId="9" borderId="2" xfId="4" applyNumberFormat="1" applyFont="1" applyFill="1" applyBorder="1" applyAlignment="1">
      <alignment horizontal="right" vertical="center"/>
    </xf>
    <xf numFmtId="4" fontId="33" fillId="9" borderId="2" xfId="5" applyNumberFormat="1" applyFont="1" applyFill="1" applyBorder="1" applyAlignment="1">
      <alignment vertical="center"/>
    </xf>
    <xf numFmtId="4" fontId="33" fillId="9" borderId="0" xfId="5" applyNumberFormat="1" applyFont="1" applyFill="1" applyAlignment="1">
      <alignment vertical="center"/>
    </xf>
    <xf numFmtId="0" fontId="46" fillId="9" borderId="0" xfId="0" applyFont="1" applyFill="1" applyAlignment="1">
      <alignment vertical="center"/>
    </xf>
    <xf numFmtId="0" fontId="46" fillId="9" borderId="0" xfId="0" applyFont="1" applyFill="1"/>
    <xf numFmtId="3" fontId="33" fillId="9" borderId="2" xfId="0" applyNumberFormat="1" applyFont="1" applyFill="1" applyBorder="1" applyAlignment="1">
      <alignment horizontal="center" vertical="center"/>
    </xf>
    <xf numFmtId="4" fontId="39" fillId="9" borderId="2" xfId="5" applyNumberFormat="1" applyFont="1" applyFill="1" applyBorder="1" applyAlignment="1">
      <alignment vertical="center" wrapText="1"/>
    </xf>
    <xf numFmtId="3" fontId="39" fillId="9" borderId="2" xfId="0" applyNumberFormat="1" applyFont="1" applyFill="1" applyBorder="1" applyAlignment="1">
      <alignment horizontal="center" vertical="center"/>
    </xf>
    <xf numFmtId="0" fontId="47" fillId="9" borderId="0" xfId="0" applyFont="1" applyFill="1" applyAlignment="1">
      <alignment vertical="center"/>
    </xf>
    <xf numFmtId="0" fontId="47" fillId="9" borderId="0" xfId="0" applyFont="1" applyFill="1"/>
    <xf numFmtId="4" fontId="33" fillId="9" borderId="2" xfId="5" applyNumberFormat="1" applyFont="1" applyFill="1" applyBorder="1" applyAlignment="1">
      <alignment horizontal="left" vertical="center" wrapText="1"/>
    </xf>
    <xf numFmtId="0" fontId="33" fillId="9" borderId="0" xfId="0" applyFont="1" applyFill="1" applyAlignment="1">
      <alignment vertical="center"/>
    </xf>
    <xf numFmtId="0" fontId="34" fillId="9" borderId="0" xfId="0" applyFont="1" applyFill="1" applyAlignment="1">
      <alignment vertical="center"/>
    </xf>
    <xf numFmtId="0" fontId="39" fillId="9" borderId="0" xfId="0" applyFont="1" applyFill="1" applyAlignment="1">
      <alignment vertical="center"/>
    </xf>
    <xf numFmtId="165" fontId="34" fillId="2" borderId="0" xfId="0" applyNumberFormat="1" applyFont="1" applyFill="1" applyAlignment="1">
      <alignment horizontal="center" vertical="center"/>
    </xf>
    <xf numFmtId="165" fontId="34" fillId="2" borderId="0" xfId="0" applyNumberFormat="1" applyFont="1" applyFill="1" applyAlignment="1">
      <alignment vertical="center"/>
    </xf>
    <xf numFmtId="4" fontId="34" fillId="9" borderId="0" xfId="5" applyNumberFormat="1" applyFont="1" applyFill="1" applyAlignment="1">
      <alignment vertical="center" wrapText="1"/>
    </xf>
    <xf numFmtId="4" fontId="33" fillId="9" borderId="3" xfId="5" applyNumberFormat="1" applyFont="1" applyFill="1" applyBorder="1" applyAlignment="1">
      <alignment vertical="center"/>
    </xf>
    <xf numFmtId="4" fontId="34" fillId="9" borderId="4" xfId="5" applyNumberFormat="1" applyFont="1" applyFill="1" applyBorder="1" applyAlignment="1">
      <alignment vertical="center"/>
    </xf>
    <xf numFmtId="4" fontId="23" fillId="2" borderId="2" xfId="5" applyNumberFormat="1" applyFont="1" applyFill="1" applyBorder="1" applyAlignment="1">
      <alignment horizontal="center" vertical="center" wrapText="1"/>
    </xf>
    <xf numFmtId="4" fontId="23" fillId="2" borderId="2" xfId="5" applyNumberFormat="1" applyFont="1" applyFill="1" applyBorder="1"/>
    <xf numFmtId="4" fontId="23" fillId="2" borderId="0" xfId="5" applyNumberFormat="1" applyFont="1" applyFill="1"/>
    <xf numFmtId="0" fontId="52" fillId="2" borderId="0" xfId="0" applyFont="1" applyFill="1"/>
    <xf numFmtId="4" fontId="23" fillId="2" borderId="2" xfId="5" applyNumberFormat="1" applyFont="1" applyFill="1" applyBorder="1" applyAlignment="1">
      <alignment horizontal="center" wrapText="1"/>
    </xf>
    <xf numFmtId="4" fontId="23" fillId="2" borderId="0" xfId="5" applyNumberFormat="1" applyFont="1" applyFill="1" applyAlignment="1">
      <alignment horizontal="center" wrapText="1"/>
    </xf>
    <xf numFmtId="166" fontId="53" fillId="2" borderId="2" xfId="5" applyNumberFormat="1" applyFont="1" applyFill="1" applyBorder="1" applyAlignment="1">
      <alignment horizontal="center" vertical="center" wrapText="1"/>
    </xf>
    <xf numFmtId="166" fontId="50" fillId="2" borderId="2" xfId="5" applyNumberFormat="1" applyFont="1" applyFill="1" applyBorder="1" applyAlignment="1">
      <alignment horizontal="center" vertical="center" wrapText="1"/>
    </xf>
    <xf numFmtId="166" fontId="50" fillId="2" borderId="2" xfId="4" applyNumberFormat="1" applyFont="1" applyFill="1" applyBorder="1" applyAlignment="1">
      <alignment horizontal="right" vertical="center"/>
    </xf>
    <xf numFmtId="166" fontId="50" fillId="9" borderId="2" xfId="4" applyNumberFormat="1" applyFont="1" applyFill="1" applyBorder="1" applyAlignment="1">
      <alignment horizontal="right" vertical="center"/>
    </xf>
    <xf numFmtId="166" fontId="51" fillId="9" borderId="2" xfId="4" applyNumberFormat="1" applyFont="1" applyFill="1" applyBorder="1" applyAlignment="1">
      <alignment horizontal="right" vertical="center"/>
    </xf>
    <xf numFmtId="166" fontId="51" fillId="2" borderId="2" xfId="4" applyNumberFormat="1" applyFont="1" applyFill="1" applyBorder="1" applyAlignment="1">
      <alignment horizontal="right" vertical="center"/>
    </xf>
    <xf numFmtId="166" fontId="50" fillId="2" borderId="0" xfId="5" applyNumberFormat="1" applyFont="1" applyFill="1"/>
    <xf numFmtId="166" fontId="34" fillId="2" borderId="2" xfId="0" applyNumberFormat="1" applyFont="1" applyFill="1" applyBorder="1" applyAlignment="1">
      <alignment horizontal="center" vertical="center" wrapText="1"/>
    </xf>
    <xf numFmtId="166" fontId="34" fillId="2" borderId="2" xfId="5" applyNumberFormat="1" applyFont="1" applyFill="1" applyBorder="1" applyAlignment="1">
      <alignment horizontal="center" vertical="center" wrapText="1"/>
    </xf>
    <xf numFmtId="166" fontId="34" fillId="2" borderId="0" xfId="5" applyNumberFormat="1" applyFont="1" applyFill="1" applyAlignment="1">
      <alignment horizontal="center" vertical="center"/>
    </xf>
    <xf numFmtId="166" fontId="34" fillId="2" borderId="0" xfId="5" applyNumberFormat="1" applyFont="1" applyFill="1" applyAlignment="1">
      <alignment vertical="center"/>
    </xf>
    <xf numFmtId="166" fontId="25" fillId="2" borderId="2" xfId="4" applyNumberFormat="1" applyFont="1" applyFill="1" applyBorder="1" applyAlignment="1">
      <alignment horizontal="right" vertical="center" wrapText="1"/>
    </xf>
    <xf numFmtId="3" fontId="53" fillId="2" borderId="2" xfId="5" applyNumberFormat="1" applyFont="1" applyFill="1" applyBorder="1" applyAlignment="1">
      <alignment horizontal="center" vertical="center" wrapText="1"/>
    </xf>
    <xf numFmtId="3" fontId="49" fillId="9" borderId="2" xfId="5" applyNumberFormat="1" applyFont="1" applyFill="1" applyBorder="1" applyAlignment="1">
      <alignment vertical="center"/>
    </xf>
    <xf numFmtId="3" fontId="50" fillId="9" borderId="2" xfId="5" applyNumberFormat="1" applyFont="1" applyFill="1" applyBorder="1" applyAlignment="1">
      <alignment vertical="center"/>
    </xf>
    <xf numFmtId="3" fontId="51" fillId="9" borderId="2" xfId="5" applyNumberFormat="1" applyFont="1" applyFill="1" applyBorder="1" applyAlignment="1">
      <alignment vertical="center"/>
    </xf>
    <xf numFmtId="3" fontId="50" fillId="2" borderId="6" xfId="5" applyNumberFormat="1" applyFont="1" applyFill="1" applyBorder="1" applyAlignment="1">
      <alignment vertical="center"/>
    </xf>
    <xf numFmtId="3" fontId="50" fillId="9" borderId="6" xfId="5" applyNumberFormat="1" applyFont="1" applyFill="1" applyBorder="1" applyAlignment="1">
      <alignment vertical="center"/>
    </xf>
    <xf numFmtId="2" fontId="34" fillId="2" borderId="0" xfId="5" applyNumberFormat="1" applyFont="1" applyFill="1" applyAlignment="1">
      <alignment vertical="center"/>
    </xf>
    <xf numFmtId="2" fontId="34" fillId="2" borderId="2" xfId="0" applyNumberFormat="1" applyFont="1" applyFill="1" applyBorder="1" applyAlignment="1">
      <alignment horizontal="center" vertical="center" wrapText="1"/>
    </xf>
    <xf numFmtId="2" fontId="34" fillId="2" borderId="2" xfId="5" applyNumberFormat="1" applyFont="1" applyFill="1" applyBorder="1" applyAlignment="1">
      <alignment horizontal="center" vertical="center" wrapText="1"/>
    </xf>
    <xf numFmtId="4" fontId="49" fillId="9" borderId="2" xfId="5" applyNumberFormat="1" applyFont="1" applyFill="1" applyBorder="1" applyAlignment="1">
      <alignment vertical="center"/>
    </xf>
    <xf numFmtId="4" fontId="50" fillId="2" borderId="2" xfId="5" applyNumberFormat="1" applyFont="1" applyFill="1" applyBorder="1" applyAlignment="1">
      <alignment vertical="center"/>
    </xf>
    <xf numFmtId="4" fontId="50" fillId="9" borderId="2" xfId="5" applyNumberFormat="1" applyFont="1" applyFill="1" applyBorder="1" applyAlignment="1">
      <alignment vertical="center"/>
    </xf>
    <xf numFmtId="4" fontId="51" fillId="9" borderId="2" xfId="5" applyNumberFormat="1" applyFont="1" applyFill="1" applyBorder="1" applyAlignment="1">
      <alignment vertical="center"/>
    </xf>
    <xf numFmtId="4" fontId="51" fillId="2" borderId="2" xfId="5" applyNumberFormat="1" applyFont="1" applyFill="1" applyBorder="1" applyAlignment="1">
      <alignment vertical="center"/>
    </xf>
    <xf numFmtId="166" fontId="33" fillId="2" borderId="2" xfId="5" applyNumberFormat="1" applyFont="1" applyFill="1" applyBorder="1" applyAlignment="1">
      <alignment horizontal="center" vertical="center"/>
    </xf>
    <xf numFmtId="166" fontId="33" fillId="2" borderId="2" xfId="4" applyNumberFormat="1" applyFont="1" applyFill="1" applyBorder="1" applyAlignment="1">
      <alignment horizontal="center" vertical="center"/>
    </xf>
    <xf numFmtId="166" fontId="33" fillId="9" borderId="2" xfId="5" applyNumberFormat="1" applyFont="1" applyFill="1" applyBorder="1" applyAlignment="1">
      <alignment horizontal="center" vertical="center"/>
    </xf>
    <xf numFmtId="166" fontId="33" fillId="9" borderId="2" xfId="0" applyNumberFormat="1" applyFont="1" applyFill="1" applyBorder="1" applyAlignment="1">
      <alignment horizontal="center" vertical="center"/>
    </xf>
    <xf numFmtId="166" fontId="34" fillId="2" borderId="2" xfId="5" applyNumberFormat="1" applyFont="1" applyFill="1" applyBorder="1" applyAlignment="1">
      <alignment horizontal="center" vertical="center"/>
    </xf>
    <xf numFmtId="166" fontId="34" fillId="9" borderId="2" xfId="5" applyNumberFormat="1" applyFont="1" applyFill="1" applyBorder="1" applyAlignment="1">
      <alignment horizontal="center" vertical="center"/>
    </xf>
    <xf numFmtId="166" fontId="34" fillId="9" borderId="2" xfId="0" applyNumberFormat="1" applyFont="1" applyFill="1" applyBorder="1" applyAlignment="1">
      <alignment horizontal="center" vertical="center"/>
    </xf>
    <xf numFmtId="166" fontId="39" fillId="9" borderId="2" xfId="5" applyNumberFormat="1" applyFont="1" applyFill="1" applyBorder="1" applyAlignment="1">
      <alignment horizontal="center" vertical="center"/>
    </xf>
    <xf numFmtId="166" fontId="39" fillId="9" borderId="2" xfId="0" applyNumberFormat="1" applyFont="1" applyFill="1" applyBorder="1" applyAlignment="1">
      <alignment horizontal="center" vertical="center"/>
    </xf>
    <xf numFmtId="166" fontId="39" fillId="2" borderId="2" xfId="5" applyNumberFormat="1" applyFont="1" applyFill="1" applyBorder="1" applyAlignment="1">
      <alignment horizontal="center" vertical="center"/>
    </xf>
    <xf numFmtId="166" fontId="34" fillId="9" borderId="2" xfId="0" applyNumberFormat="1" applyFont="1" applyFill="1" applyBorder="1" applyAlignment="1">
      <alignment horizontal="center" vertical="center" wrapText="1"/>
    </xf>
    <xf numFmtId="4" fontId="7" fillId="0" borderId="2" xfId="2" applyNumberFormat="1" applyFont="1" applyBorder="1" applyAlignment="1">
      <alignment horizontal="center" vertical="center"/>
    </xf>
    <xf numFmtId="4" fontId="7" fillId="0" borderId="2" xfId="2" applyNumberFormat="1" applyFont="1" applyBorder="1" applyAlignment="1">
      <alignment horizontal="left" vertical="center"/>
    </xf>
    <xf numFmtId="4" fontId="7" fillId="0" borderId="2" xfId="2" applyNumberFormat="1" applyFont="1" applyBorder="1" applyAlignment="1">
      <alignment horizontal="center" vertical="center" wrapText="1"/>
    </xf>
    <xf numFmtId="4" fontId="26" fillId="2" borderId="2" xfId="2" applyNumberFormat="1" applyFont="1" applyFill="1" applyBorder="1" applyAlignment="1">
      <alignment horizontal="center" vertical="center"/>
    </xf>
    <xf numFmtId="4" fontId="26" fillId="2" borderId="2" xfId="2" applyNumberFormat="1" applyFont="1" applyFill="1" applyBorder="1" applyAlignment="1">
      <alignment horizontal="left" vertical="center"/>
    </xf>
    <xf numFmtId="4" fontId="26" fillId="2" borderId="2" xfId="2"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166" fontId="33" fillId="0" borderId="2" xfId="4" applyNumberFormat="1" applyFont="1" applyBorder="1" applyAlignment="1">
      <alignment horizontal="center" vertical="center"/>
    </xf>
    <xf numFmtId="4" fontId="33" fillId="2" borderId="2" xfId="4" applyNumberFormat="1" applyFont="1" applyFill="1" applyBorder="1" applyAlignment="1">
      <alignment horizontal="center" vertical="center"/>
    </xf>
    <xf numFmtId="4" fontId="33" fillId="9" borderId="2" xfId="0" applyNumberFormat="1" applyFont="1" applyFill="1" applyBorder="1" applyAlignment="1">
      <alignment horizontal="center" vertical="center"/>
    </xf>
    <xf numFmtId="4" fontId="33" fillId="9" borderId="2" xfId="4" applyNumberFormat="1" applyFont="1" applyFill="1" applyBorder="1" applyAlignment="1">
      <alignment horizontal="center" vertical="center"/>
    </xf>
    <xf numFmtId="4" fontId="34" fillId="2" borderId="2" xfId="4" applyNumberFormat="1" applyFont="1" applyFill="1" applyBorder="1" applyAlignment="1">
      <alignment horizontal="center" vertical="center"/>
    </xf>
    <xf numFmtId="4" fontId="34" fillId="9" borderId="2" xfId="0" applyNumberFormat="1" applyFont="1" applyFill="1" applyBorder="1" applyAlignment="1">
      <alignment horizontal="center" vertical="center"/>
    </xf>
    <xf numFmtId="4" fontId="34" fillId="9" borderId="2" xfId="4" applyNumberFormat="1" applyFont="1" applyFill="1" applyBorder="1" applyAlignment="1">
      <alignment horizontal="center" vertical="center"/>
    </xf>
    <xf numFmtId="4" fontId="39" fillId="9" borderId="2" xfId="0" applyNumberFormat="1" applyFont="1" applyFill="1" applyBorder="1" applyAlignment="1">
      <alignment horizontal="center" vertical="center"/>
    </xf>
    <xf numFmtId="4" fontId="39" fillId="9" borderId="2" xfId="4" applyNumberFormat="1" applyFont="1" applyFill="1" applyBorder="1" applyAlignment="1">
      <alignment horizontal="center" vertical="center"/>
    </xf>
    <xf numFmtId="4" fontId="39" fillId="2" borderId="2" xfId="4" applyNumberFormat="1" applyFont="1" applyFill="1" applyBorder="1" applyAlignment="1">
      <alignment horizontal="center" vertical="center"/>
    </xf>
    <xf numFmtId="4" fontId="34" fillId="9" borderId="2" xfId="0" applyNumberFormat="1" applyFont="1" applyFill="1" applyBorder="1" applyAlignment="1">
      <alignment horizontal="center" vertical="center" wrapText="1"/>
    </xf>
    <xf numFmtId="4" fontId="3" fillId="9" borderId="2" xfId="5" applyNumberFormat="1" applyFont="1" applyFill="1" applyBorder="1" applyAlignment="1">
      <alignment horizontal="center" vertical="center"/>
    </xf>
    <xf numFmtId="4" fontId="34" fillId="0" borderId="2" xfId="5" applyNumberFormat="1" applyFont="1" applyBorder="1" applyAlignment="1">
      <alignment horizontal="center" vertical="center"/>
    </xf>
    <xf numFmtId="4" fontId="49" fillId="9" borderId="2" xfId="4" applyNumberFormat="1" applyFont="1" applyFill="1" applyBorder="1" applyAlignment="1">
      <alignment horizontal="right" vertical="center"/>
    </xf>
    <xf numFmtId="4" fontId="4" fillId="9" borderId="2" xfId="4" applyNumberFormat="1" applyFont="1" applyFill="1" applyBorder="1" applyAlignment="1">
      <alignment horizontal="right" vertical="center"/>
    </xf>
    <xf numFmtId="4" fontId="6" fillId="9" borderId="2" xfId="4" applyNumberFormat="1" applyFont="1" applyFill="1" applyBorder="1" applyAlignment="1">
      <alignment horizontal="right" vertical="center"/>
    </xf>
    <xf numFmtId="4" fontId="4" fillId="2" borderId="2" xfId="4" applyNumberFormat="1" applyFont="1" applyFill="1" applyBorder="1" applyAlignment="1">
      <alignment horizontal="right" vertical="center"/>
    </xf>
    <xf numFmtId="4" fontId="3" fillId="9" borderId="2" xfId="4" applyNumberFormat="1" applyFont="1" applyFill="1" applyBorder="1" applyAlignment="1">
      <alignment horizontal="right" vertical="center"/>
    </xf>
    <xf numFmtId="171" fontId="51" fillId="9" borderId="2" xfId="4" applyNumberFormat="1" applyFont="1" applyFill="1" applyBorder="1" applyAlignment="1">
      <alignment horizontal="right" vertical="center"/>
    </xf>
    <xf numFmtId="0" fontId="54" fillId="10" borderId="2" xfId="0" applyFont="1" applyFill="1" applyBorder="1" applyAlignment="1">
      <alignment horizontal="right"/>
    </xf>
    <xf numFmtId="0" fontId="55" fillId="0" borderId="2" xfId="0" applyFont="1" applyBorder="1" applyAlignment="1">
      <alignment horizontal="right"/>
    </xf>
    <xf numFmtId="4" fontId="56" fillId="0" borderId="2" xfId="0" applyNumberFormat="1" applyFont="1" applyBorder="1" applyAlignment="1">
      <alignment horizontal="center" vertical="center" wrapText="1"/>
    </xf>
    <xf numFmtId="4" fontId="58" fillId="0" borderId="0" xfId="2" applyNumberFormat="1" applyFont="1"/>
    <xf numFmtId="4" fontId="58" fillId="0" borderId="0" xfId="2" applyNumberFormat="1" applyFont="1" applyAlignment="1">
      <alignment horizontal="right" vertical="center"/>
    </xf>
    <xf numFmtId="4" fontId="58" fillId="0" borderId="0" xfId="2" applyNumberFormat="1" applyFont="1" applyAlignment="1">
      <alignment horizontal="center" vertical="center" wrapText="1"/>
    </xf>
    <xf numFmtId="4" fontId="58" fillId="0" borderId="0" xfId="2" applyNumberFormat="1" applyFont="1" applyAlignment="1">
      <alignment horizontal="center" vertical="center"/>
    </xf>
    <xf numFmtId="4" fontId="57" fillId="0" borderId="2" xfId="2" applyNumberFormat="1" applyFont="1" applyBorder="1" applyAlignment="1">
      <alignment horizontal="center" vertical="center"/>
    </xf>
    <xf numFmtId="4" fontId="57" fillId="0" borderId="2" xfId="2" applyNumberFormat="1" applyFont="1" applyBorder="1" applyAlignment="1">
      <alignment horizontal="center" vertical="center" wrapText="1"/>
    </xf>
    <xf numFmtId="4" fontId="57" fillId="0" borderId="3" xfId="2" applyNumberFormat="1" applyFont="1" applyBorder="1" applyAlignment="1">
      <alignment horizontal="center" vertical="center" wrapText="1"/>
    </xf>
    <xf numFmtId="4" fontId="57" fillId="0" borderId="0" xfId="2" applyNumberFormat="1" applyFont="1"/>
    <xf numFmtId="4" fontId="57" fillId="0" borderId="4" xfId="2" applyNumberFormat="1" applyFont="1" applyBorder="1" applyAlignment="1">
      <alignment horizontal="center" vertical="center" wrapText="1"/>
    </xf>
    <xf numFmtId="4" fontId="60" fillId="0" borderId="2" xfId="0" applyNumberFormat="1" applyFont="1" applyBorder="1" applyAlignment="1">
      <alignment horizontal="center" vertical="center" wrapText="1"/>
    </xf>
    <xf numFmtId="4" fontId="58" fillId="0" borderId="2" xfId="0" applyNumberFormat="1" applyFont="1" applyBorder="1" applyAlignment="1">
      <alignment horizontal="center" vertical="center" wrapText="1"/>
    </xf>
    <xf numFmtId="37" fontId="58" fillId="0" borderId="2" xfId="2" quotePrefix="1" applyNumberFormat="1" applyFont="1" applyBorder="1" applyAlignment="1">
      <alignment horizontal="center" vertical="center" wrapText="1"/>
    </xf>
    <xf numFmtId="4" fontId="58" fillId="0" borderId="2" xfId="2" quotePrefix="1" applyNumberFormat="1" applyFont="1" applyBorder="1" applyAlignment="1">
      <alignment horizontal="center" vertical="center" wrapText="1"/>
    </xf>
    <xf numFmtId="37" fontId="58" fillId="0" borderId="2" xfId="2" applyNumberFormat="1" applyFont="1" applyBorder="1" applyAlignment="1">
      <alignment horizontal="center" vertical="center" wrapText="1"/>
    </xf>
    <xf numFmtId="37" fontId="58" fillId="0" borderId="0" xfId="2" applyNumberFormat="1" applyFont="1"/>
    <xf numFmtId="165" fontId="57" fillId="0" borderId="2" xfId="2" applyNumberFormat="1" applyFont="1" applyBorder="1" applyAlignment="1">
      <alignment horizontal="center" vertical="center" wrapText="1"/>
    </xf>
    <xf numFmtId="165" fontId="57" fillId="0" borderId="2" xfId="2" applyNumberFormat="1" applyFont="1" applyBorder="1" applyAlignment="1">
      <alignment horizontal="left" vertical="center" wrapText="1"/>
    </xf>
    <xf numFmtId="4" fontId="57" fillId="0" borderId="2" xfId="2" applyNumberFormat="1" applyFont="1" applyBorder="1" applyAlignment="1">
      <alignment horizontal="right" vertical="center" wrapText="1"/>
    </xf>
    <xf numFmtId="165" fontId="57" fillId="0" borderId="0" xfId="2" applyNumberFormat="1" applyFont="1"/>
    <xf numFmtId="4" fontId="57" fillId="0" borderId="2" xfId="2" applyNumberFormat="1" applyFont="1" applyBorder="1" applyAlignment="1">
      <alignment horizontal="left" vertical="center" wrapText="1"/>
    </xf>
    <xf numFmtId="166" fontId="57" fillId="0" borderId="2" xfId="2" applyNumberFormat="1" applyFont="1" applyBorder="1" applyAlignment="1">
      <alignment horizontal="right" vertical="center"/>
    </xf>
    <xf numFmtId="166" fontId="57" fillId="0" borderId="2" xfId="4" applyNumberFormat="1" applyFont="1" applyBorder="1" applyAlignment="1">
      <alignment horizontal="right" vertical="center"/>
    </xf>
    <xf numFmtId="3" fontId="57" fillId="0" borderId="2" xfId="0" applyNumberFormat="1" applyFont="1" applyBorder="1" applyAlignment="1">
      <alignment horizontal="right" vertical="center"/>
    </xf>
    <xf numFmtId="39" fontId="57" fillId="0" borderId="2" xfId="2" applyNumberFormat="1" applyFont="1" applyBorder="1" applyAlignment="1">
      <alignment horizontal="right" vertical="center"/>
    </xf>
    <xf numFmtId="4" fontId="61" fillId="0" borderId="2" xfId="2" applyNumberFormat="1" applyFont="1" applyBorder="1" applyAlignment="1">
      <alignment horizontal="center" vertical="center"/>
    </xf>
    <xf numFmtId="4" fontId="62" fillId="0" borderId="2" xfId="2" applyNumberFormat="1" applyFont="1" applyBorder="1" applyAlignment="1">
      <alignment horizontal="left" vertical="center" wrapText="1"/>
    </xf>
    <xf numFmtId="4" fontId="61" fillId="0" borderId="2" xfId="2" applyNumberFormat="1" applyFont="1" applyBorder="1" applyAlignment="1">
      <alignment horizontal="center" vertical="center" wrapText="1"/>
    </xf>
    <xf numFmtId="172" fontId="62" fillId="0" borderId="2" xfId="2" applyNumberFormat="1" applyFont="1" applyBorder="1" applyAlignment="1">
      <alignment horizontal="right" vertical="center"/>
    </xf>
    <xf numFmtId="171" fontId="62" fillId="0" borderId="2" xfId="2" applyNumberFormat="1" applyFont="1" applyBorder="1" applyAlignment="1">
      <alignment horizontal="right" vertical="center"/>
    </xf>
    <xf numFmtId="166" fontId="61" fillId="0" borderId="2" xfId="4" applyNumberFormat="1" applyFont="1" applyBorder="1" applyAlignment="1">
      <alignment horizontal="right" vertical="center"/>
    </xf>
    <xf numFmtId="4" fontId="61" fillId="0" borderId="0" xfId="2" applyNumberFormat="1" applyFont="1"/>
    <xf numFmtId="4" fontId="58" fillId="0" borderId="2" xfId="2" applyNumberFormat="1" applyFont="1" applyBorder="1" applyAlignment="1">
      <alignment horizontal="center" vertical="center"/>
    </xf>
    <xf numFmtId="4" fontId="58" fillId="0" borderId="2" xfId="2" applyNumberFormat="1" applyFont="1" applyBorder="1" applyAlignment="1">
      <alignment vertical="center" wrapText="1"/>
    </xf>
    <xf numFmtId="4" fontId="58" fillId="0" borderId="2" xfId="2" applyNumberFormat="1" applyFont="1" applyBorder="1" applyAlignment="1">
      <alignment horizontal="center" vertical="center" wrapText="1"/>
    </xf>
    <xf numFmtId="3" fontId="58" fillId="0" borderId="2" xfId="2" applyNumberFormat="1" applyFont="1" applyBorder="1" applyAlignment="1">
      <alignment horizontal="right" vertical="center"/>
    </xf>
    <xf numFmtId="166" fontId="58" fillId="0" borderId="2" xfId="2" applyNumberFormat="1" applyFont="1" applyBorder="1" applyAlignment="1">
      <alignment horizontal="right" vertical="center"/>
    </xf>
    <xf numFmtId="166" fontId="58" fillId="0" borderId="2" xfId="4" applyNumberFormat="1" applyFont="1" applyBorder="1" applyAlignment="1">
      <alignment horizontal="right" vertical="center"/>
    </xf>
    <xf numFmtId="166" fontId="58" fillId="0" borderId="2" xfId="4" applyNumberFormat="1" applyFont="1" applyBorder="1" applyAlignment="1">
      <alignment horizontal="right" vertical="center" wrapText="1"/>
    </xf>
    <xf numFmtId="4" fontId="62" fillId="0" borderId="2" xfId="2" applyNumberFormat="1" applyFont="1" applyBorder="1" applyAlignment="1">
      <alignment horizontal="center" vertical="center"/>
    </xf>
    <xf numFmtId="4" fontId="62" fillId="0" borderId="2" xfId="2" applyNumberFormat="1" applyFont="1" applyBorder="1" applyAlignment="1">
      <alignment vertical="center" wrapText="1"/>
    </xf>
    <xf numFmtId="4" fontId="62" fillId="0" borderId="2" xfId="2" applyNumberFormat="1" applyFont="1" applyBorder="1" applyAlignment="1">
      <alignment horizontal="center" vertical="center" wrapText="1"/>
    </xf>
    <xf numFmtId="3" fontId="62" fillId="0" borderId="2" xfId="2" applyNumberFormat="1" applyFont="1" applyBorder="1" applyAlignment="1">
      <alignment horizontal="right" vertical="center"/>
    </xf>
    <xf numFmtId="166" fontId="62" fillId="0" borderId="2" xfId="2" applyNumberFormat="1" applyFont="1" applyBorder="1" applyAlignment="1">
      <alignment horizontal="right" vertical="center"/>
    </xf>
    <xf numFmtId="166" fontId="62" fillId="0" borderId="2" xfId="4" applyNumberFormat="1" applyFont="1" applyBorder="1" applyAlignment="1">
      <alignment horizontal="right" vertical="center"/>
    </xf>
    <xf numFmtId="166" fontId="62" fillId="0" borderId="2" xfId="4" applyNumberFormat="1" applyFont="1" applyBorder="1" applyAlignment="1">
      <alignment horizontal="right" vertical="center" wrapText="1"/>
    </xf>
    <xf numFmtId="4" fontId="62" fillId="0" borderId="0" xfId="2" applyNumberFormat="1" applyFont="1"/>
    <xf numFmtId="4" fontId="58" fillId="0" borderId="2" xfId="2" applyNumberFormat="1" applyFont="1" applyBorder="1" applyAlignment="1">
      <alignment horizontal="left" vertical="center" wrapText="1"/>
    </xf>
    <xf numFmtId="172" fontId="62" fillId="0" borderId="3" xfId="2" applyNumberFormat="1" applyFont="1" applyBorder="1" applyAlignment="1">
      <alignment horizontal="right" vertical="center"/>
    </xf>
    <xf numFmtId="1" fontId="63" fillId="0" borderId="2" xfId="0" applyNumberFormat="1" applyFont="1" applyBorder="1" applyAlignment="1">
      <alignment horizontal="right" vertical="center" wrapText="1"/>
    </xf>
    <xf numFmtId="172" fontId="62" fillId="0" borderId="4" xfId="2" applyNumberFormat="1" applyFont="1" applyBorder="1" applyAlignment="1">
      <alignment horizontal="right" vertical="center"/>
    </xf>
    <xf numFmtId="3" fontId="63" fillId="0" borderId="2" xfId="0" applyNumberFormat="1" applyFont="1" applyBorder="1" applyAlignment="1">
      <alignment horizontal="right" vertical="center" wrapText="1"/>
    </xf>
    <xf numFmtId="3" fontId="64" fillId="0" borderId="2" xfId="0" applyNumberFormat="1" applyFont="1" applyBorder="1" applyAlignment="1">
      <alignment horizontal="right" vertical="center" wrapText="1"/>
    </xf>
    <xf numFmtId="172" fontId="58" fillId="0" borderId="2" xfId="2" applyNumberFormat="1" applyFont="1" applyBorder="1" applyAlignment="1">
      <alignment horizontal="right" vertical="center"/>
    </xf>
    <xf numFmtId="172" fontId="58" fillId="0" borderId="3" xfId="2" applyNumberFormat="1" applyFont="1" applyBorder="1" applyAlignment="1">
      <alignment horizontal="right" vertical="center"/>
    </xf>
    <xf numFmtId="3" fontId="65" fillId="0" borderId="2" xfId="0" applyNumberFormat="1" applyFont="1" applyBorder="1" applyAlignment="1">
      <alignment horizontal="right" vertical="center" wrapText="1"/>
    </xf>
    <xf numFmtId="166" fontId="57" fillId="0" borderId="2" xfId="4" applyNumberFormat="1" applyFont="1" applyBorder="1" applyAlignment="1">
      <alignment horizontal="right" vertical="center" wrapText="1"/>
    </xf>
    <xf numFmtId="166" fontId="61" fillId="0" borderId="2" xfId="4" applyNumberFormat="1" applyFont="1" applyBorder="1" applyAlignment="1">
      <alignment horizontal="right" vertical="center" wrapText="1"/>
    </xf>
    <xf numFmtId="0" fontId="63" fillId="0" borderId="2" xfId="0" applyFont="1" applyBorder="1" applyAlignment="1">
      <alignment horizontal="right" vertical="center" wrapText="1"/>
    </xf>
    <xf numFmtId="4" fontId="58" fillId="0" borderId="0" xfId="2" applyNumberFormat="1" applyFont="1" applyAlignment="1">
      <alignment vertical="center"/>
    </xf>
    <xf numFmtId="4" fontId="57" fillId="0" borderId="0" xfId="2" applyNumberFormat="1" applyFont="1" applyAlignment="1">
      <alignment vertical="center"/>
    </xf>
    <xf numFmtId="4" fontId="58" fillId="0" borderId="2" xfId="2" applyNumberFormat="1" applyFont="1" applyBorder="1" applyAlignment="1">
      <alignment horizontal="justify" vertical="center" wrapText="1"/>
    </xf>
    <xf numFmtId="172" fontId="58" fillId="0" borderId="4" xfId="2" applyNumberFormat="1" applyFont="1" applyBorder="1" applyAlignment="1">
      <alignment horizontal="right" vertical="center"/>
    </xf>
    <xf numFmtId="166" fontId="62" fillId="0" borderId="2" xfId="2" applyNumberFormat="1" applyFont="1" applyBorder="1" applyAlignment="1">
      <alignment vertical="center" wrapText="1"/>
    </xf>
    <xf numFmtId="4" fontId="62" fillId="0" borderId="2" xfId="2" applyNumberFormat="1" applyFont="1" applyBorder="1" applyAlignment="1">
      <alignment horizontal="justify" vertical="center" wrapText="1"/>
    </xf>
    <xf numFmtId="0" fontId="64" fillId="0" borderId="22" xfId="0" applyFont="1" applyBorder="1" applyAlignment="1">
      <alignment horizontal="right" vertical="center" wrapText="1"/>
    </xf>
    <xf numFmtId="166" fontId="58" fillId="0" borderId="2" xfId="2" applyNumberFormat="1" applyFont="1" applyBorder="1" applyAlignment="1">
      <alignment vertical="center" wrapText="1"/>
    </xf>
    <xf numFmtId="3" fontId="57" fillId="0" borderId="2" xfId="2" applyNumberFormat="1" applyFont="1" applyBorder="1" applyAlignment="1">
      <alignment horizontal="center" vertical="center"/>
    </xf>
    <xf numFmtId="170" fontId="57" fillId="0" borderId="2" xfId="2" applyNumberFormat="1" applyFont="1" applyBorder="1" applyAlignment="1">
      <alignment horizontal="left" vertical="center" wrapText="1"/>
    </xf>
    <xf numFmtId="170" fontId="57" fillId="0" borderId="2" xfId="2" applyNumberFormat="1" applyFont="1" applyBorder="1" applyAlignment="1">
      <alignment horizontal="center" vertical="center" wrapText="1"/>
    </xf>
    <xf numFmtId="0" fontId="65" fillId="0" borderId="2" xfId="0" applyFont="1" applyBorder="1" applyAlignment="1">
      <alignment horizontal="right" vertical="center" wrapText="1"/>
    </xf>
    <xf numFmtId="166" fontId="57" fillId="0" borderId="2" xfId="2" applyNumberFormat="1" applyFont="1" applyBorder="1" applyAlignment="1">
      <alignment vertical="center" wrapText="1"/>
    </xf>
    <xf numFmtId="170" fontId="57" fillId="0" borderId="0" xfId="2" applyNumberFormat="1" applyFont="1"/>
    <xf numFmtId="4" fontId="57" fillId="0" borderId="3" xfId="2" applyNumberFormat="1" applyFont="1" applyBorder="1" applyAlignment="1">
      <alignment horizontal="center" vertical="center"/>
    </xf>
    <xf numFmtId="4" fontId="57" fillId="0" borderId="3" xfId="2" applyNumberFormat="1" applyFont="1" applyBorder="1" applyAlignment="1">
      <alignment vertical="center" wrapText="1"/>
    </xf>
    <xf numFmtId="172" fontId="57" fillId="0" borderId="20" xfId="2" applyNumberFormat="1" applyFont="1" applyBorder="1" applyAlignment="1">
      <alignment horizontal="right" vertical="center" wrapText="1"/>
    </xf>
    <xf numFmtId="171" fontId="57" fillId="0" borderId="2" xfId="2" applyNumberFormat="1" applyFont="1" applyBorder="1" applyAlignment="1">
      <alignment horizontal="center" vertical="center" wrapText="1"/>
    </xf>
    <xf numFmtId="166" fontId="57" fillId="0" borderId="2" xfId="2" applyNumberFormat="1" applyFont="1" applyBorder="1" applyAlignment="1">
      <alignment vertical="center"/>
    </xf>
    <xf numFmtId="3" fontId="58" fillId="0" borderId="2" xfId="2" applyNumberFormat="1" applyFont="1" applyBorder="1" applyAlignment="1">
      <alignment horizontal="center" vertical="center"/>
    </xf>
    <xf numFmtId="3" fontId="57" fillId="0" borderId="2" xfId="2" applyNumberFormat="1" applyFont="1" applyBorder="1" applyAlignment="1">
      <alignment horizontal="center" vertical="center" wrapText="1"/>
    </xf>
    <xf numFmtId="171" fontId="58" fillId="0" borderId="2" xfId="2" applyNumberFormat="1" applyFont="1" applyBorder="1" applyAlignment="1">
      <alignment horizontal="right" vertical="center"/>
    </xf>
    <xf numFmtId="4" fontId="58" fillId="0" borderId="3" xfId="2" applyNumberFormat="1" applyFont="1" applyBorder="1" applyAlignment="1">
      <alignment vertical="center" wrapText="1"/>
    </xf>
    <xf numFmtId="0" fontId="58" fillId="0" borderId="2" xfId="0" applyFont="1" applyBorder="1" applyAlignment="1">
      <alignment horizontal="center" vertical="center" wrapText="1"/>
    </xf>
    <xf numFmtId="3" fontId="57" fillId="0" borderId="3" xfId="2" applyNumberFormat="1" applyFont="1" applyBorder="1" applyAlignment="1">
      <alignment horizontal="center" vertical="center" wrapText="1"/>
    </xf>
    <xf numFmtId="166" fontId="58" fillId="0" borderId="2" xfId="2" applyNumberFormat="1" applyFont="1" applyBorder="1" applyAlignment="1">
      <alignment vertical="center"/>
    </xf>
    <xf numFmtId="0" fontId="58" fillId="0" borderId="2" xfId="0" applyFont="1" applyBorder="1" applyAlignment="1">
      <alignment vertical="center" wrapText="1"/>
    </xf>
    <xf numFmtId="4" fontId="58" fillId="0" borderId="0" xfId="2" applyNumberFormat="1" applyFont="1" applyAlignment="1">
      <alignment horizontal="center"/>
    </xf>
    <xf numFmtId="0" fontId="58" fillId="0" borderId="0" xfId="0" applyFont="1" applyAlignment="1">
      <alignment vertical="center" wrapText="1"/>
    </xf>
    <xf numFmtId="4" fontId="58" fillId="0" borderId="0" xfId="2" applyNumberFormat="1" applyFont="1" applyAlignment="1">
      <alignment wrapText="1"/>
    </xf>
    <xf numFmtId="0" fontId="0" fillId="0" borderId="0" xfId="0" applyAlignment="1">
      <alignment vertical="center"/>
    </xf>
    <xf numFmtId="0" fontId="66" fillId="11" borderId="2" xfId="0" applyFont="1" applyFill="1" applyBorder="1" applyAlignment="1">
      <alignment horizontal="center" vertical="center" wrapText="1"/>
    </xf>
    <xf numFmtId="49" fontId="67" fillId="11" borderId="2" xfId="0" applyNumberFormat="1" applyFont="1" applyFill="1" applyBorder="1" applyAlignment="1">
      <alignment horizontal="center" vertical="center" wrapText="1"/>
    </xf>
    <xf numFmtId="0" fontId="67" fillId="11" borderId="2" xfId="0" applyFont="1" applyFill="1" applyBorder="1" applyAlignment="1">
      <alignment horizontal="center" vertical="center" wrapText="1"/>
    </xf>
    <xf numFmtId="0" fontId="66" fillId="11" borderId="2" xfId="0" applyFont="1" applyFill="1" applyBorder="1" applyAlignment="1">
      <alignment horizontal="center" vertical="center"/>
    </xf>
    <xf numFmtId="0" fontId="66" fillId="11" borderId="2" xfId="0" applyFont="1" applyFill="1" applyBorder="1" applyAlignment="1">
      <alignment vertical="center" wrapText="1"/>
    </xf>
    <xf numFmtId="0" fontId="66" fillId="11" borderId="2" xfId="0" applyFont="1" applyFill="1" applyBorder="1" applyAlignment="1">
      <alignment horizontal="right" vertical="center" wrapText="1"/>
    </xf>
    <xf numFmtId="0" fontId="66" fillId="11" borderId="2" xfId="0" applyFont="1" applyFill="1" applyBorder="1" applyAlignment="1">
      <alignment horizontal="right" vertical="center"/>
    </xf>
    <xf numFmtId="0" fontId="68" fillId="11" borderId="2" xfId="0" applyFont="1" applyFill="1" applyBorder="1" applyAlignment="1">
      <alignment vertical="center" wrapText="1"/>
    </xf>
    <xf numFmtId="0" fontId="67" fillId="11" borderId="2" xfId="0" applyFont="1" applyFill="1" applyBorder="1" applyAlignment="1">
      <alignment horizontal="right" vertical="center" wrapText="1"/>
    </xf>
    <xf numFmtId="0" fontId="67" fillId="11" borderId="2" xfId="0" applyFont="1" applyFill="1" applyBorder="1" applyAlignment="1">
      <alignment horizontal="center" vertical="center"/>
    </xf>
    <xf numFmtId="0" fontId="67" fillId="11" borderId="2" xfId="0" applyFont="1" applyFill="1" applyBorder="1" applyAlignment="1">
      <alignment vertical="center" wrapText="1"/>
    </xf>
    <xf numFmtId="0" fontId="68" fillId="11" borderId="2" xfId="0" applyFont="1" applyFill="1" applyBorder="1" applyAlignment="1">
      <alignment horizontal="center" vertical="center"/>
    </xf>
    <xf numFmtId="0" fontId="68" fillId="11" borderId="2" xfId="0" applyFont="1" applyFill="1" applyBorder="1" applyAlignment="1">
      <alignment horizontal="center" vertical="center" wrapText="1"/>
    </xf>
    <xf numFmtId="0" fontId="67" fillId="11" borderId="2" xfId="0" applyFont="1" applyFill="1" applyBorder="1" applyAlignment="1">
      <alignment horizontal="justify" vertical="center" wrapText="1"/>
    </xf>
    <xf numFmtId="0" fontId="68" fillId="11" borderId="2" xfId="0" applyFont="1" applyFill="1" applyBorder="1" applyAlignment="1">
      <alignment horizontal="justify" vertical="center" wrapText="1"/>
    </xf>
    <xf numFmtId="4" fontId="3" fillId="4" borderId="0" xfId="2" applyNumberFormat="1" applyFont="1" applyFill="1" applyAlignment="1">
      <alignment horizontal="right" vertical="center"/>
    </xf>
    <xf numFmtId="4" fontId="4" fillId="4" borderId="2" xfId="2" applyNumberFormat="1" applyFont="1" applyFill="1" applyBorder="1" applyAlignment="1">
      <alignment horizontal="center" vertical="center" wrapText="1"/>
    </xf>
    <xf numFmtId="4" fontId="20" fillId="4" borderId="6" xfId="0" applyNumberFormat="1" applyFont="1" applyFill="1" applyBorder="1" applyAlignment="1">
      <alignment vertical="center"/>
    </xf>
    <xf numFmtId="4" fontId="3" fillId="4" borderId="0" xfId="3" applyNumberFormat="1" applyFont="1" applyFill="1" applyAlignment="1">
      <alignment vertical="center"/>
    </xf>
    <xf numFmtId="4" fontId="17" fillId="4" borderId="2" xfId="0" applyNumberFormat="1" applyFont="1" applyFill="1" applyBorder="1" applyAlignment="1">
      <alignment vertical="center"/>
    </xf>
    <xf numFmtId="4" fontId="20" fillId="4" borderId="2" xfId="0" applyNumberFormat="1" applyFont="1" applyFill="1" applyBorder="1" applyAlignment="1">
      <alignment vertical="center"/>
    </xf>
    <xf numFmtId="4" fontId="21" fillId="4" borderId="2" xfId="0" applyNumberFormat="1" applyFont="1" applyFill="1" applyBorder="1" applyAlignment="1">
      <alignment vertical="center"/>
    </xf>
    <xf numFmtId="4" fontId="20" fillId="4" borderId="2" xfId="0" applyNumberFormat="1" applyFont="1" applyFill="1" applyBorder="1" applyAlignment="1">
      <alignment horizontal="right" vertical="center"/>
    </xf>
    <xf numFmtId="4" fontId="4" fillId="4" borderId="0" xfId="3" applyNumberFormat="1" applyFont="1" applyFill="1" applyAlignment="1">
      <alignment horizontal="right" vertical="center"/>
    </xf>
    <xf numFmtId="2" fontId="66" fillId="11" borderId="2" xfId="0" applyNumberFormat="1" applyFont="1" applyFill="1" applyBorder="1" applyAlignment="1">
      <alignment horizontal="right" vertical="center" wrapText="1"/>
    </xf>
    <xf numFmtId="2" fontId="67" fillId="11" borderId="2" xfId="0" applyNumberFormat="1" applyFont="1" applyFill="1" applyBorder="1" applyAlignment="1">
      <alignment horizontal="right" vertical="center" wrapText="1"/>
    </xf>
    <xf numFmtId="4" fontId="58" fillId="4" borderId="0" xfId="2" applyNumberFormat="1" applyFont="1" applyFill="1"/>
    <xf numFmtId="4" fontId="59" fillId="4" borderId="0" xfId="2" applyNumberFormat="1" applyFont="1" applyFill="1" applyAlignment="1">
      <alignment horizontal="center" vertical="center" wrapText="1"/>
    </xf>
    <xf numFmtId="4" fontId="57" fillId="4" borderId="2" xfId="2" applyNumberFormat="1" applyFont="1" applyFill="1" applyBorder="1" applyAlignment="1">
      <alignment horizontal="center" vertical="center" wrapText="1"/>
    </xf>
    <xf numFmtId="4" fontId="58" fillId="4" borderId="2" xfId="2" quotePrefix="1" applyNumberFormat="1" applyFont="1" applyFill="1" applyBorder="1" applyAlignment="1">
      <alignment horizontal="center" vertical="center" wrapText="1"/>
    </xf>
    <xf numFmtId="166" fontId="57" fillId="4" borderId="2" xfId="4" applyNumberFormat="1" applyFont="1" applyFill="1" applyBorder="1" applyAlignment="1">
      <alignment horizontal="right" vertical="center"/>
    </xf>
    <xf numFmtId="166" fontId="61" fillId="4" borderId="2" xfId="4" applyNumberFormat="1" applyFont="1" applyFill="1" applyBorder="1" applyAlignment="1">
      <alignment horizontal="right" vertical="center"/>
    </xf>
    <xf numFmtId="166" fontId="58" fillId="4" borderId="2" xfId="4" applyNumberFormat="1" applyFont="1" applyFill="1" applyBorder="1" applyAlignment="1">
      <alignment horizontal="right" vertical="center"/>
    </xf>
    <xf numFmtId="166" fontId="57" fillId="4" borderId="2" xfId="4" applyNumberFormat="1" applyFont="1" applyFill="1" applyBorder="1" applyAlignment="1">
      <alignment horizontal="right" vertical="center" wrapText="1"/>
    </xf>
    <xf numFmtId="166" fontId="61" fillId="4" borderId="2" xfId="4" applyNumberFormat="1" applyFont="1" applyFill="1" applyBorder="1" applyAlignment="1">
      <alignment horizontal="right" vertical="center" wrapText="1"/>
    </xf>
    <xf numFmtId="166" fontId="62" fillId="4" borderId="2" xfId="4" applyNumberFormat="1" applyFont="1" applyFill="1" applyBorder="1" applyAlignment="1">
      <alignment horizontal="right" vertical="center"/>
    </xf>
    <xf numFmtId="2" fontId="66" fillId="11" borderId="2" xfId="0" applyNumberFormat="1" applyFont="1" applyFill="1" applyBorder="1" applyAlignment="1">
      <alignment horizontal="right" vertical="center"/>
    </xf>
    <xf numFmtId="2" fontId="67" fillId="11" borderId="2" xfId="0" applyNumberFormat="1" applyFont="1" applyFill="1" applyBorder="1" applyAlignment="1">
      <alignment horizontal="right" vertical="center"/>
    </xf>
    <xf numFmtId="2" fontId="0" fillId="0" borderId="0" xfId="0" applyNumberFormat="1" applyAlignment="1">
      <alignment vertical="center"/>
    </xf>
    <xf numFmtId="0" fontId="66" fillId="0" borderId="2"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2" xfId="0" applyFont="1" applyBorder="1" applyAlignment="1">
      <alignment horizontal="justify" vertical="center" wrapText="1"/>
    </xf>
    <xf numFmtId="2" fontId="66" fillId="0" borderId="2" xfId="0" applyNumberFormat="1" applyFont="1" applyBorder="1" applyAlignment="1">
      <alignment horizontal="center" vertical="center" wrapText="1"/>
    </xf>
    <xf numFmtId="2" fontId="67" fillId="0" borderId="2" xfId="0" applyNumberFormat="1" applyFont="1" applyBorder="1" applyAlignment="1">
      <alignment horizontal="right" vertical="center" wrapText="1"/>
    </xf>
    <xf numFmtId="0" fontId="0" fillId="0" borderId="0" xfId="0" applyAlignment="1">
      <alignment vertical="center" wrapText="1"/>
    </xf>
    <xf numFmtId="4" fontId="57" fillId="0" borderId="20" xfId="2" applyNumberFormat="1" applyFont="1" applyBorder="1" applyAlignment="1">
      <alignment horizontal="center" vertical="center" wrapText="1"/>
    </xf>
    <xf numFmtId="0" fontId="58" fillId="0" borderId="3" xfId="0" applyFont="1" applyBorder="1" applyAlignment="1">
      <alignment horizontal="center" vertical="center" wrapText="1"/>
    </xf>
    <xf numFmtId="4" fontId="59" fillId="0" borderId="0" xfId="2" applyNumberFormat="1" applyFont="1" applyAlignment="1">
      <alignment horizontal="center" vertical="center" wrapText="1"/>
    </xf>
    <xf numFmtId="166" fontId="58" fillId="4" borderId="2" xfId="2" applyNumberFormat="1" applyFont="1" applyFill="1" applyBorder="1" applyAlignment="1">
      <alignment horizontal="right" vertical="center"/>
    </xf>
    <xf numFmtId="4" fontId="39" fillId="4" borderId="0" xfId="2" applyNumberFormat="1" applyFont="1" applyFill="1" applyAlignment="1">
      <alignment horizontal="left" vertical="center" wrapText="1"/>
    </xf>
    <xf numFmtId="4" fontId="33" fillId="4" borderId="0" xfId="2" applyNumberFormat="1" applyFont="1" applyFill="1" applyAlignment="1">
      <alignment horizontal="center" vertical="center" wrapText="1"/>
    </xf>
    <xf numFmtId="165" fontId="4" fillId="4" borderId="2" xfId="2" applyNumberFormat="1" applyFont="1" applyFill="1" applyBorder="1" applyAlignment="1">
      <alignment horizontal="center" vertical="center" wrapText="1"/>
    </xf>
    <xf numFmtId="4" fontId="31" fillId="4" borderId="2" xfId="4" applyNumberFormat="1" applyFont="1" applyFill="1" applyBorder="1" applyAlignment="1">
      <alignment horizontal="right" vertical="center"/>
    </xf>
    <xf numFmtId="4" fontId="32" fillId="4" borderId="2" xfId="4" applyNumberFormat="1" applyFont="1" applyFill="1" applyBorder="1" applyAlignment="1">
      <alignment horizontal="right" vertical="center"/>
    </xf>
    <xf numFmtId="4" fontId="6" fillId="4" borderId="2" xfId="4" applyNumberFormat="1" applyFont="1" applyFill="1" applyBorder="1" applyAlignment="1">
      <alignment horizontal="right" vertical="center"/>
    </xf>
    <xf numFmtId="4" fontId="18" fillId="4" borderId="2" xfId="4" applyNumberFormat="1" applyFont="1" applyFill="1" applyBorder="1" applyAlignment="1">
      <alignment horizontal="right" vertical="center"/>
    </xf>
    <xf numFmtId="4" fontId="4" fillId="4" borderId="2" xfId="4" applyNumberFormat="1" applyFont="1" applyFill="1" applyBorder="1" applyAlignment="1">
      <alignment horizontal="right" vertical="center"/>
    </xf>
    <xf numFmtId="4" fontId="18" fillId="4" borderId="2" xfId="4" applyNumberFormat="1" applyFont="1" applyFill="1" applyBorder="1" applyAlignment="1">
      <alignment horizontal="right" vertical="center" wrapText="1"/>
    </xf>
    <xf numFmtId="4" fontId="32" fillId="4" borderId="2" xfId="4" applyNumberFormat="1" applyFont="1" applyFill="1" applyBorder="1" applyAlignment="1">
      <alignment horizontal="right" vertical="center" wrapText="1"/>
    </xf>
    <xf numFmtId="4" fontId="6" fillId="4" borderId="2" xfId="4" applyNumberFormat="1" applyFont="1" applyFill="1" applyBorder="1" applyAlignment="1">
      <alignment horizontal="right" vertical="center" wrapText="1"/>
    </xf>
    <xf numFmtId="4" fontId="4" fillId="4" borderId="0" xfId="2" applyNumberFormat="1" applyFont="1" applyFill="1"/>
    <xf numFmtId="0" fontId="54" fillId="4" borderId="2" xfId="0" applyFont="1" applyFill="1" applyBorder="1" applyAlignment="1">
      <alignment horizontal="right" vertical="top" wrapText="1"/>
    </xf>
    <xf numFmtId="165" fontId="58" fillId="0" borderId="2" xfId="2" quotePrefix="1" applyNumberFormat="1" applyFont="1" applyBorder="1" applyAlignment="1">
      <alignment horizontal="center" vertical="center" wrapText="1"/>
    </xf>
    <xf numFmtId="2" fontId="67" fillId="4" borderId="2" xfId="0" applyNumberFormat="1" applyFont="1" applyFill="1" applyBorder="1" applyAlignment="1">
      <alignment horizontal="right" vertical="center" wrapText="1"/>
    </xf>
    <xf numFmtId="2" fontId="67" fillId="12" borderId="2" xfId="0" applyNumberFormat="1" applyFont="1" applyFill="1" applyBorder="1" applyAlignment="1">
      <alignment horizontal="right" vertical="center" wrapText="1"/>
    </xf>
    <xf numFmtId="4" fontId="58" fillId="12" borderId="0" xfId="2" applyNumberFormat="1" applyFont="1" applyFill="1"/>
    <xf numFmtId="4" fontId="58" fillId="12" borderId="0" xfId="2" applyNumberFormat="1" applyFont="1" applyFill="1" applyAlignment="1">
      <alignment horizontal="center" vertical="center"/>
    </xf>
    <xf numFmtId="4" fontId="57" fillId="12" borderId="3" xfId="2" applyNumberFormat="1" applyFont="1" applyFill="1" applyBorder="1" applyAlignment="1">
      <alignment horizontal="center" vertical="center" wrapText="1"/>
    </xf>
    <xf numFmtId="4" fontId="57" fillId="12" borderId="4" xfId="2" applyNumberFormat="1" applyFont="1" applyFill="1" applyBorder="1" applyAlignment="1">
      <alignment horizontal="center" vertical="center" wrapText="1"/>
    </xf>
    <xf numFmtId="165" fontId="58" fillId="12" borderId="2" xfId="2" quotePrefix="1" applyNumberFormat="1" applyFont="1" applyFill="1" applyBorder="1" applyAlignment="1">
      <alignment horizontal="center" vertical="center" wrapText="1"/>
    </xf>
    <xf numFmtId="4" fontId="57" fillId="12" borderId="2" xfId="2" applyNumberFormat="1" applyFont="1" applyFill="1" applyBorder="1" applyAlignment="1">
      <alignment horizontal="center" vertical="center" wrapText="1"/>
    </xf>
    <xf numFmtId="166" fontId="57" fillId="12" borderId="2" xfId="2" applyNumberFormat="1" applyFont="1" applyFill="1" applyBorder="1" applyAlignment="1">
      <alignment horizontal="right" vertical="center"/>
    </xf>
    <xf numFmtId="39" fontId="57" fillId="12" borderId="2" xfId="2" applyNumberFormat="1" applyFont="1" applyFill="1" applyBorder="1" applyAlignment="1">
      <alignment horizontal="right" vertical="center"/>
    </xf>
    <xf numFmtId="171" fontId="62" fillId="12" borderId="2" xfId="2" applyNumberFormat="1" applyFont="1" applyFill="1" applyBorder="1" applyAlignment="1">
      <alignment horizontal="right" vertical="center"/>
    </xf>
    <xf numFmtId="166" fontId="58" fillId="12" borderId="2" xfId="2" applyNumberFormat="1" applyFont="1" applyFill="1" applyBorder="1" applyAlignment="1">
      <alignment horizontal="right" vertical="center"/>
    </xf>
    <xf numFmtId="166" fontId="62" fillId="12" borderId="2" xfId="2" applyNumberFormat="1" applyFont="1" applyFill="1" applyBorder="1" applyAlignment="1">
      <alignment horizontal="right" vertical="center"/>
    </xf>
    <xf numFmtId="166" fontId="33" fillId="12" borderId="2" xfId="2" applyNumberFormat="1" applyFont="1" applyFill="1" applyBorder="1" applyAlignment="1">
      <alignment horizontal="right" vertical="center"/>
    </xf>
    <xf numFmtId="171" fontId="57" fillId="12" borderId="2" xfId="2" applyNumberFormat="1" applyFont="1" applyFill="1" applyBorder="1" applyAlignment="1">
      <alignment horizontal="center" vertical="center" wrapText="1"/>
    </xf>
    <xf numFmtId="171" fontId="58" fillId="12" borderId="2" xfId="2" applyNumberFormat="1" applyFont="1" applyFill="1" applyBorder="1" applyAlignment="1">
      <alignment horizontal="right" vertical="center"/>
    </xf>
    <xf numFmtId="4" fontId="62" fillId="0" borderId="2" xfId="4" applyNumberFormat="1" applyFont="1" applyBorder="1" applyAlignment="1">
      <alignment horizontal="right" vertical="center"/>
    </xf>
    <xf numFmtId="4" fontId="58" fillId="0" borderId="0" xfId="2" applyNumberFormat="1" applyFont="1" applyAlignment="1">
      <alignment horizontal="right"/>
    </xf>
    <xf numFmtId="4" fontId="57" fillId="0" borderId="3" xfId="2" applyNumberFormat="1" applyFont="1" applyBorder="1" applyAlignment="1">
      <alignment horizontal="right" vertical="center" wrapText="1"/>
    </xf>
    <xf numFmtId="37" fontId="58" fillId="0" borderId="2" xfId="2" quotePrefix="1" applyNumberFormat="1" applyFont="1" applyBorder="1" applyAlignment="1">
      <alignment horizontal="right" vertical="center" wrapText="1"/>
    </xf>
    <xf numFmtId="165" fontId="57" fillId="0" borderId="2" xfId="2" applyNumberFormat="1" applyFont="1" applyBorder="1" applyAlignment="1">
      <alignment horizontal="right" vertical="center" wrapText="1"/>
    </xf>
    <xf numFmtId="4" fontId="57" fillId="0" borderId="2" xfId="2" applyNumberFormat="1" applyFont="1" applyBorder="1" applyAlignment="1">
      <alignment horizontal="right" vertical="center"/>
    </xf>
    <xf numFmtId="4" fontId="33" fillId="0" borderId="2" xfId="2" applyNumberFormat="1" applyFont="1" applyBorder="1" applyAlignment="1">
      <alignment horizontal="right" vertical="center"/>
    </xf>
    <xf numFmtId="4" fontId="34" fillId="0" borderId="2" xfId="2" applyNumberFormat="1" applyFont="1" applyBorder="1" applyAlignment="1">
      <alignment horizontal="right" vertical="center"/>
    </xf>
    <xf numFmtId="4" fontId="57" fillId="0" borderId="20" xfId="2" applyNumberFormat="1" applyFont="1" applyBorder="1" applyAlignment="1">
      <alignment horizontal="right" vertical="center" wrapText="1"/>
    </xf>
    <xf numFmtId="4" fontId="58" fillId="0" borderId="2" xfId="2" applyNumberFormat="1" applyFont="1" applyBorder="1" applyAlignment="1">
      <alignment horizontal="right" vertical="center" wrapText="1"/>
    </xf>
    <xf numFmtId="0" fontId="58" fillId="0" borderId="3" xfId="0" applyFont="1" applyBorder="1" applyAlignment="1">
      <alignment horizontal="right" vertical="center" wrapText="1"/>
    </xf>
    <xf numFmtId="0" fontId="58" fillId="0" borderId="2" xfId="0" applyFont="1" applyBorder="1" applyAlignment="1">
      <alignment horizontal="right" vertical="center" wrapText="1"/>
    </xf>
    <xf numFmtId="4" fontId="58" fillId="4" borderId="2" xfId="2" applyNumberFormat="1" applyFont="1" applyFill="1" applyBorder="1" applyAlignment="1">
      <alignment horizontal="center" vertical="center"/>
    </xf>
    <xf numFmtId="4" fontId="58" fillId="4" borderId="2" xfId="2" applyNumberFormat="1" applyFont="1" applyFill="1" applyBorder="1" applyAlignment="1">
      <alignment vertical="center" wrapText="1"/>
    </xf>
    <xf numFmtId="4" fontId="58" fillId="4" borderId="2" xfId="2" applyNumberFormat="1" applyFont="1" applyFill="1" applyBorder="1" applyAlignment="1">
      <alignment horizontal="center" vertical="center" wrapText="1"/>
    </xf>
    <xf numFmtId="4" fontId="34" fillId="4" borderId="2" xfId="2" applyNumberFormat="1" applyFont="1" applyFill="1" applyBorder="1" applyAlignment="1">
      <alignment horizontal="right" vertical="center"/>
    </xf>
    <xf numFmtId="3" fontId="63" fillId="4" borderId="2" xfId="0" applyNumberFormat="1" applyFont="1" applyFill="1" applyBorder="1" applyAlignment="1">
      <alignment horizontal="right" vertical="center" wrapText="1"/>
    </xf>
    <xf numFmtId="166" fontId="58" fillId="4" borderId="2" xfId="4" applyNumberFormat="1" applyFont="1" applyFill="1" applyBorder="1" applyAlignment="1">
      <alignment horizontal="right" vertical="center" wrapText="1"/>
    </xf>
    <xf numFmtId="4" fontId="57" fillId="4" borderId="0" xfId="2" applyNumberFormat="1" applyFont="1" applyFill="1"/>
    <xf numFmtId="4" fontId="25" fillId="4" borderId="13" xfId="2" applyNumberFormat="1" applyFont="1" applyFill="1" applyBorder="1" applyAlignment="1">
      <alignment horizontal="center" vertical="center"/>
    </xf>
    <xf numFmtId="4" fontId="25" fillId="4" borderId="2" xfId="2" applyNumberFormat="1" applyFont="1" applyFill="1" applyBorder="1" applyAlignment="1">
      <alignment horizontal="center" vertical="center" wrapText="1"/>
    </xf>
    <xf numFmtId="4" fontId="25" fillId="4" borderId="2" xfId="4" applyNumberFormat="1" applyFont="1" applyFill="1" applyBorder="1" applyAlignment="1">
      <alignment vertical="center"/>
    </xf>
    <xf numFmtId="4" fontId="25" fillId="4" borderId="13" xfId="4" applyNumberFormat="1" applyFont="1" applyFill="1" applyBorder="1" applyAlignment="1">
      <alignment vertical="center"/>
    </xf>
    <xf numFmtId="4" fontId="25" fillId="4" borderId="14" xfId="4" applyNumberFormat="1" applyFont="1" applyFill="1" applyBorder="1" applyAlignment="1">
      <alignment vertical="center" wrapText="1"/>
    </xf>
    <xf numFmtId="4" fontId="25" fillId="4" borderId="0" xfId="4" applyNumberFormat="1" applyFont="1" applyFill="1" applyAlignment="1">
      <alignment vertical="center"/>
    </xf>
    <xf numFmtId="4" fontId="28" fillId="4" borderId="2" xfId="4" applyNumberFormat="1" applyFont="1" applyFill="1" applyBorder="1" applyAlignment="1">
      <alignment vertical="center"/>
    </xf>
    <xf numFmtId="4" fontId="30" fillId="4" borderId="2" xfId="4" applyNumberFormat="1" applyFont="1" applyFill="1" applyBorder="1" applyAlignment="1">
      <alignment vertical="center"/>
    </xf>
    <xf numFmtId="4" fontId="59" fillId="12" borderId="0" xfId="2" applyNumberFormat="1" applyFont="1" applyFill="1" applyAlignment="1">
      <alignment horizontal="center" vertical="center" wrapText="1"/>
    </xf>
    <xf numFmtId="4" fontId="58" fillId="12" borderId="2" xfId="2" quotePrefix="1" applyNumberFormat="1" applyFont="1" applyFill="1" applyBorder="1" applyAlignment="1">
      <alignment horizontal="center" vertical="center" wrapText="1"/>
    </xf>
    <xf numFmtId="4" fontId="57" fillId="12" borderId="2" xfId="4" applyNumberFormat="1" applyFont="1" applyFill="1" applyBorder="1" applyAlignment="1">
      <alignment horizontal="right" vertical="center"/>
    </xf>
    <xf numFmtId="4" fontId="33" fillId="12" borderId="2" xfId="4" applyNumberFormat="1" applyFont="1" applyFill="1" applyBorder="1" applyAlignment="1">
      <alignment horizontal="right" vertical="center"/>
    </xf>
    <xf numFmtId="4" fontId="34" fillId="12" borderId="2" xfId="4" applyNumberFormat="1" applyFont="1" applyFill="1" applyBorder="1" applyAlignment="1">
      <alignment horizontal="right" vertical="center"/>
    </xf>
    <xf numFmtId="4" fontId="62" fillId="12" borderId="2" xfId="4" applyNumberFormat="1" applyFont="1" applyFill="1" applyBorder="1" applyAlignment="1">
      <alignment horizontal="right" vertical="center"/>
    </xf>
    <xf numFmtId="0" fontId="72" fillId="0" borderId="0" xfId="0" applyFont="1" applyAlignment="1">
      <alignment vertical="center"/>
    </xf>
    <xf numFmtId="0" fontId="71" fillId="0" borderId="2" xfId="0" applyFont="1" applyBorder="1" applyAlignment="1">
      <alignment vertical="center"/>
    </xf>
    <xf numFmtId="0" fontId="72" fillId="0" borderId="2" xfId="0" applyFont="1" applyBorder="1" applyAlignment="1">
      <alignment vertical="center"/>
    </xf>
    <xf numFmtId="4" fontId="71" fillId="0" borderId="2" xfId="0" applyNumberFormat="1" applyFont="1" applyBorder="1" applyAlignment="1">
      <alignment vertical="center"/>
    </xf>
    <xf numFmtId="165" fontId="71" fillId="0" borderId="2" xfId="0" applyNumberFormat="1" applyFont="1" applyBorder="1" applyAlignment="1">
      <alignment vertical="center"/>
    </xf>
    <xf numFmtId="2" fontId="72" fillId="0" borderId="2" xfId="0" applyNumberFormat="1" applyFont="1" applyBorder="1" applyAlignment="1">
      <alignment vertical="center"/>
    </xf>
    <xf numFmtId="2" fontId="71" fillId="0" borderId="2" xfId="0" applyNumberFormat="1" applyFont="1" applyBorder="1" applyAlignment="1">
      <alignment vertical="center"/>
    </xf>
    <xf numFmtId="4" fontId="72" fillId="0" borderId="2" xfId="0" applyNumberFormat="1" applyFont="1" applyBorder="1" applyAlignment="1">
      <alignment vertical="center"/>
    </xf>
    <xf numFmtId="2" fontId="66" fillId="3" borderId="2" xfId="0" applyNumberFormat="1" applyFont="1" applyFill="1" applyBorder="1" applyAlignment="1">
      <alignment horizontal="center" vertical="center" wrapText="1"/>
    </xf>
    <xf numFmtId="2" fontId="67" fillId="3" borderId="2" xfId="0" applyNumberFormat="1" applyFont="1" applyFill="1" applyBorder="1" applyAlignment="1">
      <alignment horizontal="center" vertical="center" wrapText="1"/>
    </xf>
    <xf numFmtId="2" fontId="66" fillId="3" borderId="2" xfId="0" applyNumberFormat="1" applyFont="1" applyFill="1" applyBorder="1" applyAlignment="1">
      <alignment horizontal="right" vertical="center"/>
    </xf>
    <xf numFmtId="2" fontId="66" fillId="3" borderId="2" xfId="0" applyNumberFormat="1" applyFont="1" applyFill="1" applyBorder="1" applyAlignment="1">
      <alignment vertical="center"/>
    </xf>
    <xf numFmtId="2" fontId="67" fillId="3" borderId="2" xfId="0" applyNumberFormat="1" applyFont="1" applyFill="1" applyBorder="1" applyAlignment="1">
      <alignment horizontal="right" vertical="center"/>
    </xf>
    <xf numFmtId="2" fontId="67" fillId="3" borderId="2" xfId="0" applyNumberFormat="1" applyFont="1" applyFill="1" applyBorder="1" applyAlignment="1">
      <alignment vertical="center"/>
    </xf>
    <xf numFmtId="2" fontId="68" fillId="3" borderId="2" xfId="0" applyNumberFormat="1" applyFont="1" applyFill="1" applyBorder="1" applyAlignment="1">
      <alignment vertical="center"/>
    </xf>
    <xf numFmtId="2" fontId="68" fillId="3" borderId="2" xfId="0" applyNumberFormat="1" applyFont="1" applyFill="1" applyBorder="1" applyAlignment="1">
      <alignment horizontal="right" vertical="center"/>
    </xf>
    <xf numFmtId="2" fontId="70" fillId="3" borderId="2" xfId="0" applyNumberFormat="1" applyFont="1" applyFill="1" applyBorder="1" applyAlignment="1">
      <alignment horizontal="right" vertical="center"/>
    </xf>
    <xf numFmtId="2" fontId="0" fillId="3" borderId="0" xfId="0" applyNumberFormat="1" applyFill="1" applyAlignment="1">
      <alignment vertical="center"/>
    </xf>
    <xf numFmtId="0" fontId="66" fillId="3" borderId="2" xfId="0" applyFont="1" applyFill="1" applyBorder="1" applyAlignment="1">
      <alignment horizontal="center" vertical="center" wrapText="1"/>
    </xf>
    <xf numFmtId="49" fontId="67" fillId="3" borderId="2" xfId="0" applyNumberFormat="1" applyFont="1" applyFill="1" applyBorder="1" applyAlignment="1">
      <alignment horizontal="center" vertical="center" wrapText="1"/>
    </xf>
    <xf numFmtId="4" fontId="66" fillId="3" borderId="2" xfId="0" applyNumberFormat="1" applyFont="1" applyFill="1" applyBorder="1" applyAlignment="1">
      <alignment horizontal="right" vertical="center" wrapText="1"/>
    </xf>
    <xf numFmtId="4" fontId="66" fillId="3" borderId="2" xfId="0" applyNumberFormat="1" applyFont="1" applyFill="1" applyBorder="1" applyAlignment="1">
      <alignment horizontal="right" vertical="center"/>
    </xf>
    <xf numFmtId="0" fontId="67" fillId="3" borderId="2" xfId="0" applyFont="1" applyFill="1" applyBorder="1" applyAlignment="1">
      <alignment vertical="center"/>
    </xf>
    <xf numFmtId="4" fontId="67" fillId="3" borderId="2" xfId="0" applyNumberFormat="1" applyFont="1" applyFill="1" applyBorder="1" applyAlignment="1">
      <alignment horizontal="right" vertical="center"/>
    </xf>
    <xf numFmtId="4" fontId="67" fillId="3" borderId="2" xfId="0" applyNumberFormat="1" applyFont="1" applyFill="1" applyBorder="1" applyAlignment="1">
      <alignment vertical="center"/>
    </xf>
    <xf numFmtId="0" fontId="67" fillId="3" borderId="2" xfId="0" applyFont="1" applyFill="1" applyBorder="1" applyAlignment="1">
      <alignment horizontal="right" vertical="center"/>
    </xf>
    <xf numFmtId="0" fontId="68" fillId="3" borderId="2" xfId="0" applyFont="1" applyFill="1" applyBorder="1" applyAlignment="1">
      <alignment vertical="center"/>
    </xf>
    <xf numFmtId="4" fontId="68" fillId="3" borderId="2" xfId="0" applyNumberFormat="1" applyFont="1" applyFill="1" applyBorder="1" applyAlignment="1">
      <alignment horizontal="right" vertical="center"/>
    </xf>
    <xf numFmtId="4" fontId="68" fillId="3" borderId="2" xfId="0" applyNumberFormat="1" applyFont="1" applyFill="1" applyBorder="1" applyAlignment="1">
      <alignment vertical="center"/>
    </xf>
    <xf numFmtId="0" fontId="0" fillId="3" borderId="0" xfId="0" applyFill="1" applyAlignment="1">
      <alignment vertical="center"/>
    </xf>
    <xf numFmtId="0" fontId="71" fillId="3" borderId="2" xfId="0" applyFont="1" applyFill="1" applyBorder="1" applyAlignment="1">
      <alignment vertical="center"/>
    </xf>
    <xf numFmtId="0" fontId="72" fillId="3" borderId="2" xfId="0" applyFont="1" applyFill="1" applyBorder="1" applyAlignment="1">
      <alignment vertical="center"/>
    </xf>
    <xf numFmtId="4" fontId="71" fillId="3" borderId="2" xfId="0" applyNumberFormat="1" applyFont="1" applyFill="1" applyBorder="1" applyAlignment="1">
      <alignment vertical="center"/>
    </xf>
    <xf numFmtId="4" fontId="72" fillId="3" borderId="2" xfId="0" applyNumberFormat="1" applyFont="1" applyFill="1" applyBorder="1" applyAlignment="1">
      <alignment vertical="center"/>
    </xf>
    <xf numFmtId="0" fontId="72" fillId="3" borderId="0" xfId="0" applyFont="1" applyFill="1" applyAlignment="1">
      <alignment vertical="center"/>
    </xf>
    <xf numFmtId="4" fontId="66" fillId="3" borderId="2" xfId="0" applyNumberFormat="1" applyFont="1" applyFill="1" applyBorder="1" applyAlignment="1">
      <alignment horizontal="center" vertical="center" wrapText="1"/>
    </xf>
    <xf numFmtId="4" fontId="67" fillId="3" borderId="2" xfId="0" applyNumberFormat="1" applyFont="1" applyFill="1" applyBorder="1" applyAlignment="1">
      <alignment horizontal="center" vertical="center" wrapText="1"/>
    </xf>
    <xf numFmtId="4" fontId="66" fillId="3" borderId="2" xfId="0" applyNumberFormat="1" applyFont="1" applyFill="1" applyBorder="1" applyAlignment="1">
      <alignment vertical="center"/>
    </xf>
    <xf numFmtId="4" fontId="70" fillId="3" borderId="2" xfId="0" applyNumberFormat="1" applyFont="1" applyFill="1" applyBorder="1" applyAlignment="1">
      <alignment horizontal="right" vertical="center"/>
    </xf>
    <xf numFmtId="4" fontId="0" fillId="3" borderId="0" xfId="0" applyNumberFormat="1" applyFill="1" applyAlignment="1">
      <alignment vertical="center"/>
    </xf>
    <xf numFmtId="4" fontId="25" fillId="12" borderId="13" xfId="2" applyNumberFormat="1" applyFont="1" applyFill="1" applyBorder="1" applyAlignment="1">
      <alignment horizontal="center" vertical="center"/>
    </xf>
    <xf numFmtId="4" fontId="25" fillId="12" borderId="2" xfId="2" applyNumberFormat="1" applyFont="1" applyFill="1" applyBorder="1" applyAlignment="1">
      <alignment horizontal="left" vertical="center"/>
    </xf>
    <xf numFmtId="4" fontId="25" fillId="12" borderId="2" xfId="2" applyNumberFormat="1" applyFont="1" applyFill="1" applyBorder="1" applyAlignment="1">
      <alignment horizontal="center" vertical="center" wrapText="1"/>
    </xf>
    <xf numFmtId="4" fontId="25" fillId="12" borderId="14" xfId="4" applyNumberFormat="1" applyFont="1" applyFill="1" applyBorder="1" applyAlignment="1">
      <alignment vertical="center"/>
    </xf>
    <xf numFmtId="4" fontId="23" fillId="12" borderId="5" xfId="4" applyNumberFormat="1" applyFont="1" applyFill="1" applyBorder="1" applyAlignment="1">
      <alignment vertical="center"/>
    </xf>
    <xf numFmtId="4" fontId="25" fillId="12" borderId="2" xfId="4" applyNumberFormat="1" applyFont="1" applyFill="1" applyBorder="1" applyAlignment="1">
      <alignment vertical="center"/>
    </xf>
    <xf numFmtId="4" fontId="23" fillId="12" borderId="2" xfId="4" applyNumberFormat="1" applyFont="1" applyFill="1" applyBorder="1" applyAlignment="1">
      <alignment vertical="center"/>
    </xf>
    <xf numFmtId="4" fontId="23" fillId="12" borderId="6" xfId="4" applyNumberFormat="1" applyFont="1" applyFill="1" applyBorder="1" applyAlignment="1">
      <alignment vertical="center"/>
    </xf>
    <xf numFmtId="4" fontId="25" fillId="12" borderId="13" xfId="4" applyNumberFormat="1" applyFont="1" applyFill="1" applyBorder="1" applyAlignment="1">
      <alignment vertical="center"/>
    </xf>
    <xf numFmtId="4" fontId="25" fillId="12" borderId="2" xfId="4" applyNumberFormat="1" applyFont="1" applyFill="1" applyBorder="1" applyAlignment="1">
      <alignment vertical="center" wrapText="1"/>
    </xf>
    <xf numFmtId="4" fontId="25" fillId="12" borderId="14" xfId="4" applyNumberFormat="1" applyFont="1" applyFill="1" applyBorder="1" applyAlignment="1">
      <alignment vertical="center" wrapText="1"/>
    </xf>
    <xf numFmtId="4" fontId="25" fillId="12" borderId="0" xfId="4" applyNumberFormat="1" applyFont="1" applyFill="1" applyAlignment="1">
      <alignment vertical="center"/>
    </xf>
    <xf numFmtId="4" fontId="25" fillId="4" borderId="2" xfId="2" applyNumberFormat="1" applyFont="1" applyFill="1" applyBorder="1" applyAlignment="1">
      <alignment horizontal="left" vertical="center"/>
    </xf>
    <xf numFmtId="4" fontId="7" fillId="4" borderId="14" xfId="4" applyNumberFormat="1" applyFont="1" applyFill="1" applyBorder="1" applyAlignment="1">
      <alignment vertical="center"/>
    </xf>
    <xf numFmtId="4" fontId="24" fillId="4" borderId="5" xfId="4" applyNumberFormat="1" applyFont="1" applyFill="1" applyBorder="1" applyAlignment="1">
      <alignment vertical="center"/>
    </xf>
    <xf numFmtId="4" fontId="26" fillId="4" borderId="2" xfId="4" applyNumberFormat="1" applyFont="1" applyFill="1" applyBorder="1" applyAlignment="1">
      <alignment vertical="center"/>
    </xf>
    <xf numFmtId="4" fontId="24" fillId="4" borderId="2" xfId="4" applyNumberFormat="1" applyFont="1" applyFill="1" applyBorder="1" applyAlignment="1">
      <alignment vertical="center"/>
    </xf>
    <xf numFmtId="4" fontId="25" fillId="4" borderId="2" xfId="4" applyNumberFormat="1" applyFont="1" applyFill="1" applyBorder="1" applyAlignment="1">
      <alignment vertical="center" wrapText="1"/>
    </xf>
    <xf numFmtId="4" fontId="75" fillId="0" borderId="2" xfId="0" applyNumberFormat="1" applyFont="1" applyBorder="1" applyAlignment="1">
      <alignment horizontal="right" vertical="center"/>
    </xf>
    <xf numFmtId="4" fontId="80" fillId="0" borderId="2" xfId="2" applyNumberFormat="1" applyFont="1" applyBorder="1" applyAlignment="1">
      <alignment horizontal="right" vertical="center"/>
    </xf>
    <xf numFmtId="4" fontId="75" fillId="0" borderId="2" xfId="0" applyNumberFormat="1" applyFont="1" applyBorder="1" applyAlignment="1">
      <alignment horizontal="right" vertical="center" wrapText="1"/>
    </xf>
    <xf numFmtId="4" fontId="76" fillId="0" borderId="2" xfId="0" applyNumberFormat="1" applyFont="1" applyBorder="1" applyAlignment="1">
      <alignment horizontal="right" vertical="center"/>
    </xf>
    <xf numFmtId="4" fontId="76" fillId="0" borderId="2" xfId="0" applyNumberFormat="1" applyFont="1" applyBorder="1" applyAlignment="1">
      <alignment horizontal="right" vertical="center" wrapText="1"/>
    </xf>
    <xf numFmtId="0" fontId="76" fillId="0" borderId="2" xfId="0" applyFont="1" applyBorder="1" applyAlignment="1">
      <alignment horizontal="right" vertical="center" wrapText="1"/>
    </xf>
    <xf numFmtId="0" fontId="78" fillId="0" borderId="2" xfId="0" applyFont="1" applyBorder="1" applyAlignment="1">
      <alignment horizontal="right" vertical="center" wrapText="1"/>
    </xf>
    <xf numFmtId="0" fontId="79" fillId="0" borderId="2" xfId="0" applyFont="1" applyBorder="1" applyAlignment="1">
      <alignment vertical="center"/>
    </xf>
    <xf numFmtId="0" fontId="79" fillId="0" borderId="0" xfId="0" applyFont="1" applyAlignment="1">
      <alignment vertical="center"/>
    </xf>
    <xf numFmtId="2" fontId="81" fillId="0" borderId="2" xfId="0" applyNumberFormat="1" applyFont="1" applyBorder="1" applyAlignment="1">
      <alignment vertical="center"/>
    </xf>
    <xf numFmtId="2" fontId="79" fillId="0" borderId="2" xfId="0" applyNumberFormat="1" applyFont="1" applyBorder="1" applyAlignment="1">
      <alignment vertical="center"/>
    </xf>
    <xf numFmtId="0" fontId="77" fillId="0" borderId="2" xfId="0" applyFont="1" applyBorder="1" applyAlignment="1">
      <alignment horizontal="right" vertical="center" wrapText="1"/>
    </xf>
    <xf numFmtId="2" fontId="82" fillId="0" borderId="2" xfId="0" applyNumberFormat="1" applyFont="1" applyBorder="1" applyAlignment="1">
      <alignment vertical="center"/>
    </xf>
    <xf numFmtId="0" fontId="82" fillId="0" borderId="2" xfId="0" applyFont="1" applyBorder="1" applyAlignment="1">
      <alignment vertical="center"/>
    </xf>
    <xf numFmtId="0" fontId="79" fillId="0" borderId="6" xfId="0" applyFont="1" applyBorder="1" applyAlignment="1">
      <alignment vertical="center"/>
    </xf>
    <xf numFmtId="2" fontId="79" fillId="0" borderId="5" xfId="0" applyNumberFormat="1" applyFont="1" applyBorder="1" applyAlignment="1">
      <alignment vertical="center"/>
    </xf>
    <xf numFmtId="0" fontId="76" fillId="0" borderId="4" xfId="0" applyFont="1" applyBorder="1" applyAlignment="1">
      <alignment horizontal="right" vertical="center" wrapText="1"/>
    </xf>
    <xf numFmtId="4" fontId="74" fillId="0" borderId="2" xfId="0" applyNumberFormat="1" applyFont="1" applyBorder="1" applyAlignment="1">
      <alignment horizontal="right" vertical="center" wrapText="1"/>
    </xf>
    <xf numFmtId="4" fontId="77" fillId="0" borderId="3" xfId="0" applyNumberFormat="1" applyFont="1" applyBorder="1" applyAlignment="1">
      <alignment horizontal="right" vertical="center"/>
    </xf>
    <xf numFmtId="4" fontId="74" fillId="0" borderId="4" xfId="0" applyNumberFormat="1" applyFont="1" applyBorder="1" applyAlignment="1">
      <alignment horizontal="right" vertical="center" wrapText="1"/>
    </xf>
    <xf numFmtId="4" fontId="38" fillId="0" borderId="0" xfId="2" applyNumberFormat="1" applyFont="1"/>
    <xf numFmtId="4" fontId="84" fillId="0" borderId="0" xfId="2" applyNumberFormat="1" applyFont="1"/>
    <xf numFmtId="4" fontId="85" fillId="0" borderId="0" xfId="2" applyNumberFormat="1" applyFont="1"/>
    <xf numFmtId="4" fontId="85" fillId="0" borderId="0" xfId="2" applyNumberFormat="1" applyFont="1" applyAlignment="1">
      <alignment horizontal="right" vertical="center"/>
    </xf>
    <xf numFmtId="4" fontId="85" fillId="0" borderId="0" xfId="2" applyNumberFormat="1" applyFont="1" applyAlignment="1">
      <alignment horizontal="center" vertical="center" wrapText="1"/>
    </xf>
    <xf numFmtId="4" fontId="85" fillId="0" borderId="0" xfId="2" applyNumberFormat="1" applyFont="1" applyAlignment="1">
      <alignment horizontal="center" vertical="center"/>
    </xf>
    <xf numFmtId="4" fontId="84" fillId="0" borderId="2" xfId="2" applyNumberFormat="1" applyFont="1" applyBorder="1" applyAlignment="1">
      <alignment horizontal="center" vertical="center"/>
    </xf>
    <xf numFmtId="4" fontId="84" fillId="0" borderId="2" xfId="2" applyNumberFormat="1" applyFont="1" applyBorder="1" applyAlignment="1">
      <alignment horizontal="center" vertical="center" wrapText="1"/>
    </xf>
    <xf numFmtId="4" fontId="84" fillId="0" borderId="3" xfId="2" applyNumberFormat="1" applyFont="1" applyBorder="1" applyAlignment="1">
      <alignment horizontal="center" vertical="center" wrapText="1"/>
    </xf>
    <xf numFmtId="4" fontId="88" fillId="0" borderId="2" xfId="0" applyNumberFormat="1" applyFont="1" applyBorder="1" applyAlignment="1">
      <alignment horizontal="center" vertical="center" wrapText="1"/>
    </xf>
    <xf numFmtId="37" fontId="85" fillId="0" borderId="2" xfId="2" quotePrefix="1" applyNumberFormat="1" applyFont="1" applyBorder="1" applyAlignment="1">
      <alignment horizontal="center" vertical="center" wrapText="1"/>
    </xf>
    <xf numFmtId="4" fontId="85" fillId="0" borderId="2" xfId="2" quotePrefix="1" applyNumberFormat="1" applyFont="1" applyBorder="1" applyAlignment="1">
      <alignment horizontal="center" vertical="center" wrapText="1"/>
    </xf>
    <xf numFmtId="37" fontId="85" fillId="0" borderId="0" xfId="2" applyNumberFormat="1" applyFont="1"/>
    <xf numFmtId="165" fontId="84" fillId="0" borderId="2" xfId="2" applyNumberFormat="1" applyFont="1" applyBorder="1" applyAlignment="1">
      <alignment horizontal="center" vertical="center" wrapText="1"/>
    </xf>
    <xf numFmtId="165" fontId="84" fillId="0" borderId="2" xfId="2" applyNumberFormat="1" applyFont="1" applyBorder="1" applyAlignment="1">
      <alignment horizontal="left" vertical="center" wrapText="1"/>
    </xf>
    <xf numFmtId="4" fontId="84" fillId="0" borderId="2" xfId="2" applyNumberFormat="1" applyFont="1" applyBorder="1" applyAlignment="1">
      <alignment horizontal="right" vertical="center" wrapText="1"/>
    </xf>
    <xf numFmtId="165" fontId="84" fillId="0" borderId="0" xfId="2" applyNumberFormat="1" applyFont="1"/>
    <xf numFmtId="4" fontId="84" fillId="0" borderId="2" xfId="2" applyNumberFormat="1" applyFont="1" applyBorder="1" applyAlignment="1">
      <alignment horizontal="left" vertical="center" wrapText="1"/>
    </xf>
    <xf numFmtId="166" fontId="84" fillId="0" borderId="2" xfId="2" applyNumberFormat="1" applyFont="1" applyBorder="1" applyAlignment="1">
      <alignment horizontal="right" vertical="center"/>
    </xf>
    <xf numFmtId="2" fontId="84" fillId="0" borderId="2" xfId="2" applyNumberFormat="1" applyFont="1" applyBorder="1" applyAlignment="1">
      <alignment horizontal="right" vertical="center"/>
    </xf>
    <xf numFmtId="166" fontId="84" fillId="0" borderId="2" xfId="4" applyNumberFormat="1" applyFont="1" applyBorder="1" applyAlignment="1">
      <alignment horizontal="right" vertical="center"/>
    </xf>
    <xf numFmtId="171" fontId="84" fillId="0" borderId="2" xfId="4" applyNumberFormat="1" applyFont="1" applyBorder="1" applyAlignment="1">
      <alignment horizontal="right" vertical="center"/>
    </xf>
    <xf numFmtId="3" fontId="84" fillId="0" borderId="2" xfId="0" applyNumberFormat="1" applyFont="1" applyBorder="1" applyAlignment="1">
      <alignment horizontal="right" vertical="center"/>
    </xf>
    <xf numFmtId="4" fontId="89" fillId="0" borderId="2" xfId="2" applyNumberFormat="1" applyFont="1" applyBorder="1" applyAlignment="1">
      <alignment horizontal="center" vertical="center"/>
    </xf>
    <xf numFmtId="4" fontId="86" fillId="0" borderId="2" xfId="2" applyNumberFormat="1" applyFont="1" applyBorder="1" applyAlignment="1">
      <alignment horizontal="left" vertical="center" wrapText="1"/>
    </xf>
    <xf numFmtId="4" fontId="89" fillId="0" borderId="2" xfId="2" applyNumberFormat="1" applyFont="1" applyBorder="1" applyAlignment="1">
      <alignment horizontal="center" vertical="center" wrapText="1"/>
    </xf>
    <xf numFmtId="172" fontId="86" fillId="0" borderId="2" xfId="2" applyNumberFormat="1" applyFont="1" applyBorder="1" applyAlignment="1">
      <alignment horizontal="right" vertical="center"/>
    </xf>
    <xf numFmtId="2" fontId="86" fillId="0" borderId="2" xfId="2" applyNumberFormat="1" applyFont="1" applyBorder="1" applyAlignment="1">
      <alignment horizontal="right" vertical="center"/>
    </xf>
    <xf numFmtId="166" fontId="89" fillId="0" borderId="2" xfId="4" applyNumberFormat="1" applyFont="1" applyBorder="1" applyAlignment="1">
      <alignment horizontal="right" vertical="center"/>
    </xf>
    <xf numFmtId="4" fontId="89" fillId="0" borderId="0" xfId="2" applyNumberFormat="1" applyFont="1"/>
    <xf numFmtId="4" fontId="85" fillId="0" borderId="2" xfId="2" applyNumberFormat="1" applyFont="1" applyBorder="1" applyAlignment="1">
      <alignment horizontal="center" vertical="center"/>
    </xf>
    <xf numFmtId="4" fontId="85" fillId="0" borderId="2" xfId="2" applyNumberFormat="1" applyFont="1" applyBorder="1" applyAlignment="1">
      <alignment vertical="center" wrapText="1"/>
    </xf>
    <xf numFmtId="4" fontId="85" fillId="0" borderId="2" xfId="2" applyNumberFormat="1" applyFont="1" applyBorder="1" applyAlignment="1">
      <alignment horizontal="center" vertical="center" wrapText="1"/>
    </xf>
    <xf numFmtId="3" fontId="85" fillId="0" borderId="2" xfId="2" applyNumberFormat="1" applyFont="1" applyBorder="1" applyAlignment="1">
      <alignment horizontal="right" vertical="center"/>
    </xf>
    <xf numFmtId="2" fontId="85" fillId="0" borderId="2" xfId="2" applyNumberFormat="1" applyFont="1" applyBorder="1" applyAlignment="1">
      <alignment horizontal="right" vertical="center"/>
    </xf>
    <xf numFmtId="166" fontId="85" fillId="0" borderId="2" xfId="4" applyNumberFormat="1" applyFont="1" applyBorder="1" applyAlignment="1">
      <alignment horizontal="right" vertical="center"/>
    </xf>
    <xf numFmtId="166" fontId="85" fillId="0" borderId="2" xfId="4" applyNumberFormat="1" applyFont="1" applyBorder="1" applyAlignment="1">
      <alignment horizontal="right" vertical="center" wrapText="1"/>
    </xf>
    <xf numFmtId="4" fontId="86" fillId="0" borderId="2" xfId="2" applyNumberFormat="1" applyFont="1" applyBorder="1" applyAlignment="1">
      <alignment horizontal="center" vertical="center"/>
    </xf>
    <xf numFmtId="4" fontId="86" fillId="0" borderId="2" xfId="2" applyNumberFormat="1" applyFont="1" applyBorder="1" applyAlignment="1">
      <alignment vertical="center" wrapText="1"/>
    </xf>
    <xf numFmtId="4" fontId="86" fillId="0" borderId="2" xfId="2" applyNumberFormat="1" applyFont="1" applyBorder="1" applyAlignment="1">
      <alignment horizontal="center" vertical="center" wrapText="1"/>
    </xf>
    <xf numFmtId="3" fontId="86" fillId="0" borderId="2" xfId="2" applyNumberFormat="1" applyFont="1" applyBorder="1" applyAlignment="1">
      <alignment horizontal="right" vertical="center"/>
    </xf>
    <xf numFmtId="166" fontId="86" fillId="0" borderId="2" xfId="4" applyNumberFormat="1" applyFont="1" applyBorder="1" applyAlignment="1">
      <alignment horizontal="right" vertical="center"/>
    </xf>
    <xf numFmtId="166" fontId="86" fillId="0" borderId="2" xfId="4" applyNumberFormat="1" applyFont="1" applyBorder="1" applyAlignment="1">
      <alignment horizontal="right" vertical="center" wrapText="1"/>
    </xf>
    <xf numFmtId="4" fontId="86" fillId="0" borderId="0" xfId="2" applyNumberFormat="1" applyFont="1"/>
    <xf numFmtId="4" fontId="85" fillId="0" borderId="2" xfId="2" applyNumberFormat="1" applyFont="1" applyBorder="1" applyAlignment="1">
      <alignment horizontal="left" vertical="center" wrapText="1"/>
    </xf>
    <xf numFmtId="172" fontId="86" fillId="0" borderId="3" xfId="2" applyNumberFormat="1" applyFont="1" applyBorder="1" applyAlignment="1">
      <alignment horizontal="right" vertical="center"/>
    </xf>
    <xf numFmtId="1" fontId="90" fillId="0" borderId="2" xfId="0" applyNumberFormat="1" applyFont="1" applyBorder="1" applyAlignment="1">
      <alignment horizontal="right" vertical="center" wrapText="1"/>
    </xf>
    <xf numFmtId="172" fontId="86" fillId="0" borderId="4" xfId="2" applyNumberFormat="1" applyFont="1" applyBorder="1" applyAlignment="1">
      <alignment horizontal="right" vertical="center"/>
    </xf>
    <xf numFmtId="3" fontId="90" fillId="0" borderId="2" xfId="0" applyNumberFormat="1" applyFont="1" applyBorder="1" applyAlignment="1">
      <alignment horizontal="right" vertical="center" wrapText="1"/>
    </xf>
    <xf numFmtId="3" fontId="91" fillId="0" borderId="2" xfId="0" applyNumberFormat="1" applyFont="1" applyBorder="1" applyAlignment="1">
      <alignment horizontal="right" vertical="center" wrapText="1"/>
    </xf>
    <xf numFmtId="172" fontId="85" fillId="0" borderId="2" xfId="2" applyNumberFormat="1" applyFont="1" applyBorder="1" applyAlignment="1">
      <alignment horizontal="right" vertical="center"/>
    </xf>
    <xf numFmtId="172" fontId="85" fillId="0" borderId="3" xfId="2" applyNumberFormat="1" applyFont="1" applyBorder="1" applyAlignment="1">
      <alignment horizontal="right" vertical="center"/>
    </xf>
    <xf numFmtId="3" fontId="92" fillId="0" borderId="2" xfId="0" applyNumberFormat="1" applyFont="1" applyBorder="1" applyAlignment="1">
      <alignment horizontal="right" vertical="center" wrapText="1"/>
    </xf>
    <xf numFmtId="166" fontId="84" fillId="0" borderId="2" xfId="4" applyNumberFormat="1" applyFont="1" applyBorder="1" applyAlignment="1">
      <alignment horizontal="right" vertical="center" wrapText="1"/>
    </xf>
    <xf numFmtId="166" fontId="89" fillId="0" borderId="2" xfId="4" applyNumberFormat="1" applyFont="1" applyBorder="1" applyAlignment="1">
      <alignment horizontal="right" vertical="center" wrapText="1"/>
    </xf>
    <xf numFmtId="0" fontId="90" fillId="0" borderId="2" xfId="0" applyFont="1" applyBorder="1" applyAlignment="1">
      <alignment horizontal="right" vertical="center" wrapText="1"/>
    </xf>
    <xf numFmtId="4" fontId="85" fillId="0" borderId="0" xfId="2" applyNumberFormat="1" applyFont="1" applyAlignment="1">
      <alignment vertical="center"/>
    </xf>
    <xf numFmtId="4" fontId="84" fillId="0" borderId="0" xfId="2" applyNumberFormat="1" applyFont="1" applyAlignment="1">
      <alignment vertical="center"/>
    </xf>
    <xf numFmtId="4" fontId="85" fillId="0" borderId="2" xfId="2" applyNumberFormat="1" applyFont="1" applyBorder="1" applyAlignment="1">
      <alignment horizontal="justify" vertical="center" wrapText="1"/>
    </xf>
    <xf numFmtId="172" fontId="85" fillId="0" borderId="4" xfId="2" applyNumberFormat="1" applyFont="1" applyBorder="1" applyAlignment="1">
      <alignment horizontal="right" vertical="center"/>
    </xf>
    <xf numFmtId="166" fontId="86" fillId="0" borderId="2" xfId="2" applyNumberFormat="1" applyFont="1" applyBorder="1" applyAlignment="1">
      <alignment vertical="center" wrapText="1"/>
    </xf>
    <xf numFmtId="4" fontId="86" fillId="0" borderId="2" xfId="2" applyNumberFormat="1" applyFont="1" applyBorder="1" applyAlignment="1">
      <alignment horizontal="justify" vertical="center" wrapText="1"/>
    </xf>
    <xf numFmtId="4" fontId="86" fillId="0" borderId="6" xfId="2" applyNumberFormat="1" applyFont="1" applyBorder="1" applyAlignment="1">
      <alignment horizontal="center" vertical="center" wrapText="1"/>
    </xf>
    <xf numFmtId="0" fontId="91" fillId="0" borderId="2" xfId="0" applyFont="1" applyBorder="1" applyAlignment="1">
      <alignment horizontal="right" vertical="center" wrapText="1"/>
    </xf>
    <xf numFmtId="2" fontId="86" fillId="0" borderId="5" xfId="2" applyNumberFormat="1" applyFont="1" applyBorder="1" applyAlignment="1">
      <alignment horizontal="right" vertical="center"/>
    </xf>
    <xf numFmtId="166" fontId="85" fillId="0" borderId="2" xfId="2" applyNumberFormat="1" applyFont="1" applyBorder="1" applyAlignment="1">
      <alignment vertical="center" wrapText="1"/>
    </xf>
    <xf numFmtId="3" fontId="84" fillId="0" borderId="2" xfId="2" applyNumberFormat="1" applyFont="1" applyBorder="1" applyAlignment="1">
      <alignment horizontal="center" vertical="center"/>
    </xf>
    <xf numFmtId="170" fontId="84" fillId="0" borderId="2" xfId="2" applyNumberFormat="1" applyFont="1" applyBorder="1" applyAlignment="1">
      <alignment horizontal="left" vertical="center" wrapText="1"/>
    </xf>
    <xf numFmtId="170" fontId="84" fillId="0" borderId="2" xfId="2" applyNumberFormat="1" applyFont="1" applyBorder="1" applyAlignment="1">
      <alignment horizontal="center" vertical="center" wrapText="1"/>
    </xf>
    <xf numFmtId="0" fontId="92" fillId="0" borderId="2" xfId="0" applyFont="1" applyBorder="1" applyAlignment="1">
      <alignment horizontal="right" vertical="center" wrapText="1"/>
    </xf>
    <xf numFmtId="166" fontId="84" fillId="0" borderId="2" xfId="2" applyNumberFormat="1" applyFont="1" applyBorder="1" applyAlignment="1">
      <alignment vertical="center" wrapText="1"/>
    </xf>
    <xf numFmtId="170" fontId="84" fillId="0" borderId="0" xfId="2" applyNumberFormat="1" applyFont="1"/>
    <xf numFmtId="4" fontId="84" fillId="0" borderId="3" xfId="2" applyNumberFormat="1" applyFont="1" applyBorder="1" applyAlignment="1">
      <alignment horizontal="center" vertical="center"/>
    </xf>
    <xf numFmtId="4" fontId="84" fillId="0" borderId="3" xfId="2" applyNumberFormat="1" applyFont="1" applyBorder="1" applyAlignment="1">
      <alignment vertical="center" wrapText="1"/>
    </xf>
    <xf numFmtId="172" fontId="84" fillId="0" borderId="20" xfId="2" applyNumberFormat="1" applyFont="1" applyBorder="1" applyAlignment="1">
      <alignment horizontal="right" vertical="center" wrapText="1"/>
    </xf>
    <xf numFmtId="2" fontId="84" fillId="0" borderId="2" xfId="2" applyNumberFormat="1" applyFont="1" applyBorder="1" applyAlignment="1">
      <alignment horizontal="center" vertical="center" wrapText="1"/>
    </xf>
    <xf numFmtId="166" fontId="84" fillId="0" borderId="2" xfId="2" applyNumberFormat="1" applyFont="1" applyBorder="1" applyAlignment="1">
      <alignment vertical="center"/>
    </xf>
    <xf numFmtId="3" fontId="85" fillId="0" borderId="2" xfId="2" applyNumberFormat="1" applyFont="1" applyBorder="1" applyAlignment="1">
      <alignment horizontal="center" vertical="center"/>
    </xf>
    <xf numFmtId="3" fontId="84" fillId="0" borderId="2" xfId="2" applyNumberFormat="1" applyFont="1" applyBorder="1" applyAlignment="1">
      <alignment horizontal="center" vertical="center" wrapText="1"/>
    </xf>
    <xf numFmtId="4" fontId="85" fillId="0" borderId="3" xfId="2" applyNumberFormat="1" applyFont="1" applyBorder="1" applyAlignment="1">
      <alignment vertical="center" wrapText="1"/>
    </xf>
    <xf numFmtId="0" fontId="85" fillId="0" borderId="2" xfId="0" applyFont="1" applyBorder="1" applyAlignment="1">
      <alignment horizontal="center" vertical="center" wrapText="1"/>
    </xf>
    <xf numFmtId="3" fontId="84" fillId="0" borderId="3" xfId="2" applyNumberFormat="1" applyFont="1" applyBorder="1" applyAlignment="1">
      <alignment horizontal="center" vertical="center" wrapText="1"/>
    </xf>
    <xf numFmtId="166" fontId="85" fillId="0" borderId="2" xfId="2" applyNumberFormat="1" applyFont="1" applyBorder="1" applyAlignment="1">
      <alignment vertical="center"/>
    </xf>
    <xf numFmtId="0" fontId="85" fillId="0" borderId="2" xfId="0" applyFont="1" applyBorder="1" applyAlignment="1">
      <alignment vertical="center" wrapText="1"/>
    </xf>
    <xf numFmtId="4" fontId="85" fillId="0" borderId="0" xfId="2" applyNumberFormat="1" applyFont="1" applyAlignment="1">
      <alignment horizontal="center"/>
    </xf>
    <xf numFmtId="0" fontId="85" fillId="0" borderId="0" xfId="0" applyFont="1" applyAlignment="1">
      <alignment vertical="center" wrapText="1"/>
    </xf>
    <xf numFmtId="4" fontId="85" fillId="0" borderId="0" xfId="2" applyNumberFormat="1" applyFont="1" applyAlignment="1">
      <alignment wrapText="1"/>
    </xf>
    <xf numFmtId="4" fontId="93" fillId="0" borderId="0" xfId="2" applyNumberFormat="1" applyFont="1"/>
    <xf numFmtId="4" fontId="36" fillId="0" borderId="0" xfId="7" applyNumberFormat="1" applyFont="1" applyAlignment="1">
      <alignment horizontal="right"/>
    </xf>
    <xf numFmtId="4" fontId="95" fillId="0" borderId="0" xfId="7" applyNumberFormat="1" applyFont="1"/>
    <xf numFmtId="4" fontId="36" fillId="0" borderId="0" xfId="7" applyNumberFormat="1" applyFont="1"/>
    <xf numFmtId="0" fontId="69" fillId="0" borderId="0" xfId="0" applyFont="1"/>
    <xf numFmtId="4" fontId="36" fillId="0" borderId="0" xfId="7" applyNumberFormat="1" applyFont="1" applyAlignment="1">
      <alignment horizontal="center"/>
    </xf>
    <xf numFmtId="4" fontId="95" fillId="0" borderId="0" xfId="7" applyNumberFormat="1" applyFont="1" applyAlignment="1">
      <alignment horizontal="center" wrapText="1"/>
    </xf>
    <xf numFmtId="4" fontId="36" fillId="0" borderId="0" xfId="7" applyNumberFormat="1" applyFont="1" applyAlignment="1">
      <alignment horizontal="right" wrapText="1"/>
    </xf>
    <xf numFmtId="4" fontId="95" fillId="0" borderId="2" xfId="7" applyNumberFormat="1" applyFont="1" applyBorder="1" applyAlignment="1">
      <alignment horizontal="center" vertical="center" wrapText="1"/>
    </xf>
    <xf numFmtId="4" fontId="95" fillId="0" borderId="2" xfId="0" applyNumberFormat="1" applyFont="1" applyBorder="1" applyAlignment="1">
      <alignment horizontal="center" vertical="center" wrapText="1"/>
    </xf>
    <xf numFmtId="165" fontId="36" fillId="0" borderId="2" xfId="7" applyNumberFormat="1" applyFont="1" applyBorder="1" applyAlignment="1">
      <alignment horizontal="center" vertical="center" wrapText="1"/>
    </xf>
    <xf numFmtId="165" fontId="36" fillId="0" borderId="2" xfId="7" applyNumberFormat="1" applyFont="1" applyBorder="1" applyAlignment="1">
      <alignment horizontal="right" vertical="center" wrapText="1"/>
    </xf>
    <xf numFmtId="3" fontId="95" fillId="0" borderId="2" xfId="3" applyNumberFormat="1" applyFont="1" applyBorder="1" applyAlignment="1">
      <alignment horizontal="center" vertical="center" wrapText="1"/>
    </xf>
    <xf numFmtId="4" fontId="95" fillId="0" borderId="2" xfId="7" applyNumberFormat="1" applyFont="1" applyBorder="1" applyAlignment="1">
      <alignment horizontal="justify" vertical="center" wrapText="1"/>
    </xf>
    <xf numFmtId="4" fontId="95" fillId="0" borderId="2" xfId="7" applyNumberFormat="1" applyFont="1" applyBorder="1" applyAlignment="1">
      <alignment horizontal="right" vertical="center" wrapText="1"/>
    </xf>
    <xf numFmtId="4" fontId="95" fillId="0" borderId="2" xfId="7" applyNumberFormat="1" applyFont="1" applyBorder="1" applyAlignment="1">
      <alignment vertical="center" wrapText="1"/>
    </xf>
    <xf numFmtId="4" fontId="36" fillId="0" borderId="2" xfId="7" applyNumberFormat="1" applyFont="1" applyBorder="1" applyAlignment="1">
      <alignment horizontal="center" vertical="center"/>
    </xf>
    <xf numFmtId="4" fontId="36" fillId="0" borderId="2" xfId="2" applyNumberFormat="1" applyFont="1" applyBorder="1" applyAlignment="1">
      <alignment vertical="center" wrapText="1"/>
    </xf>
    <xf numFmtId="4" fontId="36" fillId="0" borderId="2" xfId="7" applyNumberFormat="1" applyFont="1" applyBorder="1" applyAlignment="1">
      <alignment horizontal="center" vertical="center" wrapText="1"/>
    </xf>
    <xf numFmtId="4" fontId="36" fillId="0" borderId="2" xfId="7" applyNumberFormat="1" applyFont="1" applyBorder="1" applyAlignment="1">
      <alignment horizontal="right" vertical="center"/>
    </xf>
    <xf numFmtId="4" fontId="36" fillId="0" borderId="2" xfId="7" applyNumberFormat="1" applyFont="1" applyBorder="1" applyAlignment="1">
      <alignment vertical="center" wrapText="1"/>
    </xf>
    <xf numFmtId="4" fontId="94" fillId="0" borderId="2" xfId="7" applyNumberFormat="1" applyFont="1" applyBorder="1" applyAlignment="1">
      <alignment horizontal="center" vertical="center"/>
    </xf>
    <xf numFmtId="4" fontId="94" fillId="0" borderId="2" xfId="2" applyNumberFormat="1" applyFont="1" applyBorder="1" applyAlignment="1">
      <alignment vertical="center" wrapText="1"/>
    </xf>
    <xf numFmtId="4" fontId="94" fillId="0" borderId="2" xfId="7" applyNumberFormat="1" applyFont="1" applyBorder="1" applyAlignment="1">
      <alignment horizontal="center" vertical="center" wrapText="1"/>
    </xf>
    <xf numFmtId="4" fontId="94" fillId="0" borderId="2" xfId="7" applyNumberFormat="1" applyFont="1" applyBorder="1" applyAlignment="1">
      <alignment horizontal="right" vertical="center"/>
    </xf>
    <xf numFmtId="4" fontId="94" fillId="0" borderId="2" xfId="7" applyNumberFormat="1" applyFont="1" applyBorder="1" applyAlignment="1">
      <alignment vertical="center" wrapText="1"/>
    </xf>
    <xf numFmtId="4" fontId="36" fillId="0" borderId="2" xfId="2" applyNumberFormat="1" applyFont="1" applyBorder="1" applyAlignment="1">
      <alignment horizontal="left" vertical="center" wrapText="1"/>
    </xf>
    <xf numFmtId="4" fontId="36" fillId="0" borderId="2" xfId="7" applyNumberFormat="1" applyFont="1" applyBorder="1" applyAlignment="1">
      <alignment horizontal="left" vertical="center" wrapText="1"/>
    </xf>
    <xf numFmtId="0" fontId="96" fillId="0" borderId="0" xfId="0" applyFont="1"/>
    <xf numFmtId="3" fontId="95" fillId="0" borderId="2" xfId="3" applyNumberFormat="1" applyFont="1" applyBorder="1" applyAlignment="1">
      <alignment horizontal="center" vertical="center"/>
    </xf>
    <xf numFmtId="4" fontId="95" fillId="0" borderId="2" xfId="7" applyNumberFormat="1" applyFont="1" applyBorder="1" applyAlignment="1">
      <alignment horizontal="right" vertical="center"/>
    </xf>
    <xf numFmtId="3" fontId="94" fillId="0" borderId="2" xfId="3" applyNumberFormat="1" applyFont="1" applyBorder="1" applyAlignment="1">
      <alignment horizontal="center" vertical="center"/>
    </xf>
    <xf numFmtId="4" fontId="94" fillId="0" borderId="2" xfId="7" applyNumberFormat="1" applyFont="1" applyBorder="1" applyAlignment="1">
      <alignment horizontal="justify" vertical="center" wrapText="1"/>
    </xf>
    <xf numFmtId="4" fontId="36" fillId="0" borderId="2" xfId="3" applyNumberFormat="1" applyFont="1" applyBorder="1" applyAlignment="1">
      <alignment horizontal="center" vertical="center"/>
    </xf>
    <xf numFmtId="4" fontId="94" fillId="0" borderId="2" xfId="3" applyNumberFormat="1" applyFont="1" applyBorder="1" applyAlignment="1">
      <alignment horizontal="center" vertical="center"/>
    </xf>
    <xf numFmtId="0" fontId="84" fillId="0" borderId="2" xfId="3" applyFont="1" applyBorder="1" applyAlignment="1">
      <alignment horizontal="center" vertical="center"/>
    </xf>
    <xf numFmtId="4" fontId="84" fillId="0" borderId="2" xfId="2" applyNumberFormat="1" applyFont="1" applyBorder="1" applyAlignment="1">
      <alignment vertical="center" wrapText="1"/>
    </xf>
    <xf numFmtId="4" fontId="84" fillId="0" borderId="2" xfId="7" applyNumberFormat="1" applyFont="1" applyBorder="1" applyAlignment="1">
      <alignment horizontal="center" vertical="center" wrapText="1"/>
    </xf>
    <xf numFmtId="4" fontId="84" fillId="0" borderId="2" xfId="7" applyNumberFormat="1" applyFont="1" applyBorder="1" applyAlignment="1">
      <alignment vertical="center" wrapText="1"/>
    </xf>
    <xf numFmtId="4" fontId="99" fillId="0" borderId="0" xfId="7" applyNumberFormat="1" applyFont="1"/>
    <xf numFmtId="4" fontId="37" fillId="0" borderId="0" xfId="7" applyNumberFormat="1" applyFont="1" applyAlignment="1">
      <alignment horizontal="center"/>
    </xf>
    <xf numFmtId="4" fontId="37" fillId="0" borderId="0" xfId="7" applyNumberFormat="1" applyFont="1"/>
    <xf numFmtId="4" fontId="99" fillId="0" borderId="0" xfId="7" applyNumberFormat="1" applyFont="1" applyAlignment="1">
      <alignment horizontal="center" wrapText="1"/>
    </xf>
    <xf numFmtId="4" fontId="37" fillId="0" borderId="0" xfId="7" applyNumberFormat="1" applyFont="1" applyAlignment="1">
      <alignment horizontal="center" wrapText="1"/>
    </xf>
    <xf numFmtId="4" fontId="37" fillId="0" borderId="0" xfId="7" applyNumberFormat="1" applyFont="1" applyAlignment="1">
      <alignment horizontal="right" wrapText="1"/>
    </xf>
    <xf numFmtId="4" fontId="99" fillId="0" borderId="2" xfId="2" applyNumberFormat="1" applyFont="1" applyBorder="1" applyAlignment="1">
      <alignment horizontal="center" vertical="center"/>
    </xf>
    <xf numFmtId="4" fontId="99" fillId="0" borderId="2" xfId="2" applyNumberFormat="1" applyFont="1" applyBorder="1" applyAlignment="1">
      <alignment horizontal="center" vertical="center" wrapText="1"/>
    </xf>
    <xf numFmtId="4" fontId="99" fillId="0" borderId="2" xfId="0" applyNumberFormat="1" applyFont="1" applyBorder="1" applyAlignment="1">
      <alignment horizontal="center" vertical="center" wrapText="1"/>
    </xf>
    <xf numFmtId="165" fontId="37" fillId="0" borderId="2" xfId="2" applyNumberFormat="1" applyFont="1" applyBorder="1" applyAlignment="1">
      <alignment horizontal="center" vertical="center" wrapText="1"/>
    </xf>
    <xf numFmtId="4" fontId="99" fillId="0" borderId="2" xfId="4" applyNumberFormat="1" applyFont="1" applyBorder="1" applyAlignment="1">
      <alignment horizontal="right" vertical="center"/>
    </xf>
    <xf numFmtId="4" fontId="99" fillId="0" borderId="2" xfId="2" applyNumberFormat="1" applyFont="1" applyBorder="1" applyAlignment="1">
      <alignment horizontal="left" vertical="center" wrapText="1"/>
    </xf>
    <xf numFmtId="4" fontId="100" fillId="0" borderId="2" xfId="2" applyNumberFormat="1" applyFont="1" applyBorder="1" applyAlignment="1">
      <alignment horizontal="left" vertical="center" wrapText="1"/>
    </xf>
    <xf numFmtId="4" fontId="37" fillId="0" borderId="2" xfId="2" applyNumberFormat="1" applyFont="1" applyBorder="1" applyAlignment="1">
      <alignment horizontal="center" vertical="center"/>
    </xf>
    <xf numFmtId="4" fontId="37" fillId="0" borderId="2" xfId="2" applyNumberFormat="1" applyFont="1" applyBorder="1" applyAlignment="1">
      <alignment vertical="center"/>
    </xf>
    <xf numFmtId="4" fontId="37" fillId="0" borderId="2" xfId="2" applyNumberFormat="1" applyFont="1" applyBorder="1" applyAlignment="1">
      <alignment horizontal="center" vertical="center" wrapText="1"/>
    </xf>
    <xf numFmtId="4" fontId="37" fillId="0" borderId="2" xfId="4" applyNumberFormat="1" applyFont="1" applyBorder="1" applyAlignment="1">
      <alignment horizontal="right" vertical="center"/>
    </xf>
    <xf numFmtId="4" fontId="37" fillId="0" borderId="2" xfId="4" applyNumberFormat="1" applyFont="1" applyBorder="1" applyAlignment="1">
      <alignment horizontal="right" vertical="center" wrapText="1"/>
    </xf>
    <xf numFmtId="4" fontId="100" fillId="0" borderId="2" xfId="2" applyNumberFormat="1" applyFont="1" applyBorder="1" applyAlignment="1">
      <alignment horizontal="center" vertical="center"/>
    </xf>
    <xf numFmtId="4" fontId="100" fillId="0" borderId="2" xfId="2" applyNumberFormat="1" applyFont="1" applyBorder="1" applyAlignment="1">
      <alignment vertical="center" wrapText="1"/>
    </xf>
    <xf numFmtId="4" fontId="100" fillId="0" borderId="2" xfId="2" applyNumberFormat="1" applyFont="1" applyBorder="1" applyAlignment="1">
      <alignment horizontal="center" vertical="center" wrapText="1"/>
    </xf>
    <xf numFmtId="4" fontId="100" fillId="0" borderId="2" xfId="4" applyNumberFormat="1" applyFont="1" applyBorder="1" applyAlignment="1">
      <alignment horizontal="right" vertical="center"/>
    </xf>
    <xf numFmtId="4" fontId="100" fillId="0" borderId="2" xfId="4" applyNumberFormat="1" applyFont="1" applyBorder="1" applyAlignment="1">
      <alignment horizontal="right" vertical="center" wrapText="1"/>
    </xf>
    <xf numFmtId="4" fontId="100" fillId="0" borderId="2" xfId="2" applyNumberFormat="1" applyFont="1" applyBorder="1" applyAlignment="1">
      <alignment vertical="center"/>
    </xf>
    <xf numFmtId="4" fontId="100" fillId="0" borderId="2" xfId="2" applyNumberFormat="1" applyFont="1" applyBorder="1" applyAlignment="1">
      <alignment horizontal="left" vertical="center"/>
    </xf>
    <xf numFmtId="4" fontId="37" fillId="0" borderId="2" xfId="2" applyNumberFormat="1" applyFont="1" applyBorder="1" applyAlignment="1">
      <alignment horizontal="left" vertical="center"/>
    </xf>
    <xf numFmtId="4" fontId="101" fillId="0" borderId="2" xfId="2" applyNumberFormat="1" applyFont="1" applyBorder="1" applyAlignment="1">
      <alignment horizontal="left" vertical="center"/>
    </xf>
    <xf numFmtId="4" fontId="101" fillId="0" borderId="2" xfId="2" applyNumberFormat="1" applyFont="1" applyBorder="1" applyAlignment="1">
      <alignment horizontal="center" vertical="center" wrapText="1"/>
    </xf>
    <xf numFmtId="4" fontId="99" fillId="0" borderId="2" xfId="2" applyNumberFormat="1" applyFont="1" applyBorder="1" applyAlignment="1">
      <alignment horizontal="left" vertical="center"/>
    </xf>
    <xf numFmtId="4" fontId="99" fillId="0" borderId="2" xfId="4" applyNumberFormat="1" applyFont="1" applyBorder="1" applyAlignment="1">
      <alignment horizontal="right" vertical="center" wrapText="1"/>
    </xf>
    <xf numFmtId="4" fontId="100" fillId="0" borderId="0" xfId="7" applyNumberFormat="1" applyFont="1"/>
    <xf numFmtId="4" fontId="37" fillId="0" borderId="2" xfId="2" applyNumberFormat="1" applyFont="1" applyBorder="1"/>
    <xf numFmtId="4" fontId="37" fillId="0" borderId="2" xfId="2" applyNumberFormat="1" applyFont="1" applyBorder="1" applyAlignment="1">
      <alignment horizontal="left" vertical="center" wrapText="1"/>
    </xf>
    <xf numFmtId="4" fontId="37" fillId="0" borderId="2" xfId="2" applyNumberFormat="1" applyFont="1" applyBorder="1" applyAlignment="1">
      <alignment horizontal="justify" vertical="center" wrapText="1"/>
    </xf>
    <xf numFmtId="4" fontId="37" fillId="0" borderId="2" xfId="2" applyNumberFormat="1" applyFont="1" applyBorder="1" applyAlignment="1">
      <alignment vertical="center" wrapText="1"/>
    </xf>
    <xf numFmtId="4" fontId="100" fillId="0" borderId="2" xfId="2" quotePrefix="1" applyNumberFormat="1" applyFont="1" applyBorder="1" applyAlignment="1">
      <alignment horizontal="center" vertical="center"/>
    </xf>
    <xf numFmtId="4" fontId="100" fillId="0" borderId="2" xfId="2" applyNumberFormat="1" applyFont="1" applyBorder="1" applyAlignment="1">
      <alignment horizontal="justify" vertical="center" wrapText="1"/>
    </xf>
    <xf numFmtId="3" fontId="99" fillId="0" borderId="2" xfId="2" applyNumberFormat="1" applyFont="1" applyBorder="1" applyAlignment="1">
      <alignment horizontal="center" vertical="center"/>
    </xf>
    <xf numFmtId="4" fontId="99" fillId="0" borderId="2" xfId="2" applyNumberFormat="1" applyFont="1" applyBorder="1" applyAlignment="1">
      <alignment vertical="center" wrapText="1"/>
    </xf>
    <xf numFmtId="4" fontId="103" fillId="2" borderId="2" xfId="0" applyNumberFormat="1" applyFont="1" applyFill="1" applyBorder="1" applyAlignment="1">
      <alignment horizontal="center" vertical="center" wrapText="1"/>
    </xf>
    <xf numFmtId="4" fontId="103" fillId="0" borderId="2" xfId="0" applyNumberFormat="1" applyFont="1" applyBorder="1" applyAlignment="1">
      <alignment horizontal="center" vertical="center" wrapText="1"/>
    </xf>
    <xf numFmtId="4" fontId="104" fillId="0" borderId="2" xfId="1" applyNumberFormat="1" applyFont="1" applyFill="1" applyBorder="1" applyAlignment="1">
      <alignment horizontal="center" vertical="center" wrapText="1"/>
    </xf>
    <xf numFmtId="165" fontId="104" fillId="0" borderId="2" xfId="1" applyNumberFormat="1" applyFont="1" applyFill="1" applyBorder="1" applyAlignment="1">
      <alignment horizontal="center" vertical="center" wrapText="1"/>
    </xf>
    <xf numFmtId="4" fontId="104" fillId="0" borderId="2" xfId="6" applyNumberFormat="1" applyFont="1" applyBorder="1" applyAlignment="1">
      <alignment vertical="center" wrapText="1"/>
    </xf>
    <xf numFmtId="4" fontId="103" fillId="0" borderId="2" xfId="6" applyNumberFormat="1" applyFont="1" applyBorder="1" applyAlignment="1">
      <alignment horizontal="left" vertical="center" wrapText="1"/>
    </xf>
    <xf numFmtId="4" fontId="103" fillId="0" borderId="2" xfId="6" applyNumberFormat="1" applyFont="1" applyBorder="1" applyAlignment="1">
      <alignment vertical="center" wrapText="1"/>
    </xf>
    <xf numFmtId="4" fontId="23" fillId="0" borderId="0" xfId="7" applyNumberFormat="1" applyFont="1"/>
    <xf numFmtId="4" fontId="15" fillId="0" borderId="0" xfId="5" applyNumberFormat="1" applyFont="1" applyAlignment="1">
      <alignment vertical="center"/>
    </xf>
    <xf numFmtId="4" fontId="103" fillId="0" borderId="0" xfId="5" applyNumberFormat="1" applyFont="1" applyAlignment="1">
      <alignment horizontal="left" vertical="center"/>
    </xf>
    <xf numFmtId="4" fontId="102" fillId="0" borderId="0" xfId="5" applyNumberFormat="1" applyFont="1" applyAlignment="1">
      <alignment vertical="center"/>
    </xf>
    <xf numFmtId="4" fontId="103" fillId="0" borderId="0" xfId="3" applyNumberFormat="1" applyFont="1" applyAlignment="1">
      <alignment vertical="center"/>
    </xf>
    <xf numFmtId="4" fontId="102" fillId="0" borderId="0" xfId="3" applyNumberFormat="1" applyFont="1" applyAlignment="1">
      <alignment horizontal="center" vertical="center" wrapText="1"/>
    </xf>
    <xf numFmtId="4" fontId="103" fillId="0" borderId="0" xfId="3" applyNumberFormat="1" applyFont="1" applyAlignment="1">
      <alignment horizontal="center" vertical="center" wrapText="1"/>
    </xf>
    <xf numFmtId="4" fontId="103" fillId="0" borderId="0" xfId="3" applyNumberFormat="1" applyFont="1" applyAlignment="1">
      <alignment vertical="center" wrapText="1"/>
    </xf>
    <xf numFmtId="4" fontId="104" fillId="0" borderId="2" xfId="5" applyNumberFormat="1" applyFont="1" applyBorder="1" applyAlignment="1">
      <alignment horizontal="center" vertical="center" wrapText="1"/>
    </xf>
    <xf numFmtId="165" fontId="104" fillId="0" borderId="2" xfId="5" applyNumberFormat="1" applyFont="1" applyBorder="1" applyAlignment="1">
      <alignment horizontal="center" vertical="center" wrapText="1"/>
    </xf>
    <xf numFmtId="4" fontId="104" fillId="0" borderId="0" xfId="3" applyNumberFormat="1" applyFont="1" applyAlignment="1">
      <alignment vertical="center"/>
    </xf>
    <xf numFmtId="4" fontId="102" fillId="0" borderId="2" xfId="6" applyNumberFormat="1" applyFont="1" applyBorder="1" applyAlignment="1">
      <alignment horizontal="center" vertical="center"/>
    </xf>
    <xf numFmtId="4" fontId="102" fillId="0" borderId="2" xfId="6" applyNumberFormat="1" applyFont="1" applyBorder="1" applyAlignment="1">
      <alignment horizontal="center" vertical="center" wrapText="1"/>
    </xf>
    <xf numFmtId="166" fontId="102" fillId="0" borderId="2" xfId="4" applyNumberFormat="1" applyFont="1" applyBorder="1" applyAlignment="1">
      <alignment horizontal="right" vertical="center"/>
    </xf>
    <xf numFmtId="164" fontId="102" fillId="0" borderId="0" xfId="1" applyFont="1" applyFill="1" applyAlignment="1">
      <alignment vertical="center"/>
    </xf>
    <xf numFmtId="4" fontId="102" fillId="0" borderId="0" xfId="3" applyNumberFormat="1" applyFont="1" applyAlignment="1">
      <alignment vertical="center"/>
    </xf>
    <xf numFmtId="4" fontId="102" fillId="0" borderId="2" xfId="6" applyNumberFormat="1" applyFont="1" applyBorder="1" applyAlignment="1">
      <alignment horizontal="left" vertical="center" wrapText="1"/>
    </xf>
    <xf numFmtId="4" fontId="105" fillId="0" borderId="2" xfId="6" applyNumberFormat="1" applyFont="1" applyBorder="1" applyAlignment="1">
      <alignment horizontal="center" vertical="center"/>
    </xf>
    <xf numFmtId="4" fontId="105" fillId="0" borderId="2" xfId="6" applyNumberFormat="1" applyFont="1" applyBorder="1" applyAlignment="1">
      <alignment horizontal="left" vertical="center" wrapText="1"/>
    </xf>
    <xf numFmtId="4" fontId="105" fillId="0" borderId="2" xfId="6" applyNumberFormat="1" applyFont="1" applyBorder="1" applyAlignment="1">
      <alignment horizontal="center" vertical="center" wrapText="1"/>
    </xf>
    <xf numFmtId="166" fontId="105" fillId="0" borderId="2" xfId="4" applyNumberFormat="1" applyFont="1" applyBorder="1" applyAlignment="1">
      <alignment horizontal="right" vertical="center"/>
    </xf>
    <xf numFmtId="4" fontId="105" fillId="0" borderId="0" xfId="3" applyNumberFormat="1" applyFont="1" applyAlignment="1">
      <alignment vertical="center"/>
    </xf>
    <xf numFmtId="4" fontId="104" fillId="0" borderId="2" xfId="6" applyNumberFormat="1" applyFont="1" applyBorder="1" applyAlignment="1">
      <alignment horizontal="center" vertical="center"/>
    </xf>
    <xf numFmtId="4" fontId="104" fillId="0" borderId="2" xfId="6" applyNumberFormat="1" applyFont="1" applyBorder="1" applyAlignment="1">
      <alignment horizontal="left" vertical="center" wrapText="1"/>
    </xf>
    <xf numFmtId="4" fontId="104" fillId="0" borderId="2" xfId="6" applyNumberFormat="1" applyFont="1" applyBorder="1" applyAlignment="1">
      <alignment horizontal="center" vertical="center" wrapText="1"/>
    </xf>
    <xf numFmtId="166" fontId="104" fillId="0" borderId="2" xfId="4" applyNumberFormat="1" applyFont="1" applyBorder="1" applyAlignment="1">
      <alignment horizontal="right" vertical="center"/>
    </xf>
    <xf numFmtId="4" fontId="103" fillId="0" borderId="2" xfId="6" applyNumberFormat="1" applyFont="1" applyBorder="1" applyAlignment="1">
      <alignment horizontal="center" vertical="center"/>
    </xf>
    <xf numFmtId="4" fontId="103" fillId="0" borderId="2" xfId="6" applyNumberFormat="1" applyFont="1" applyBorder="1" applyAlignment="1">
      <alignment vertical="center"/>
    </xf>
    <xf numFmtId="4" fontId="103" fillId="0" borderId="2" xfId="6" applyNumberFormat="1" applyFont="1" applyBorder="1" applyAlignment="1">
      <alignment horizontal="center" vertical="center" wrapText="1"/>
    </xf>
    <xf numFmtId="166" fontId="103" fillId="0" borderId="2" xfId="4" applyNumberFormat="1" applyFont="1" applyBorder="1" applyAlignment="1">
      <alignment horizontal="right" vertical="center"/>
    </xf>
    <xf numFmtId="166" fontId="103" fillId="0" borderId="2" xfId="4" applyNumberFormat="1" applyFont="1" applyBorder="1" applyAlignment="1">
      <alignment horizontal="right" vertical="center" wrapText="1"/>
    </xf>
    <xf numFmtId="166" fontId="104" fillId="0" borderId="2" xfId="4" applyNumberFormat="1" applyFont="1" applyBorder="1" applyAlignment="1">
      <alignment horizontal="right" vertical="center" wrapText="1"/>
    </xf>
    <xf numFmtId="4" fontId="104" fillId="0" borderId="2" xfId="6" applyNumberFormat="1" applyFont="1" applyBorder="1" applyAlignment="1">
      <alignment vertical="center"/>
    </xf>
    <xf numFmtId="4" fontId="104" fillId="0" borderId="2" xfId="6" applyNumberFormat="1" applyFont="1" applyBorder="1" applyAlignment="1">
      <alignment horizontal="left" vertical="center"/>
    </xf>
    <xf numFmtId="4" fontId="103" fillId="0" borderId="2" xfId="6" applyNumberFormat="1" applyFont="1" applyBorder="1" applyAlignment="1">
      <alignment horizontal="left" vertical="center"/>
    </xf>
    <xf numFmtId="4" fontId="105" fillId="0" borderId="2" xfId="6" applyNumberFormat="1" applyFont="1" applyBorder="1" applyAlignment="1">
      <alignment horizontal="left" vertical="center"/>
    </xf>
    <xf numFmtId="166" fontId="105" fillId="0" borderId="2" xfId="4" applyNumberFormat="1" applyFont="1" applyBorder="1" applyAlignment="1">
      <alignment horizontal="right" vertical="center" wrapText="1"/>
    </xf>
    <xf numFmtId="4" fontId="103" fillId="0" borderId="2" xfId="6" applyNumberFormat="1" applyFont="1" applyBorder="1" applyAlignment="1">
      <alignment horizontal="justify" vertical="center" wrapText="1"/>
    </xf>
    <xf numFmtId="166" fontId="103" fillId="0" borderId="2" xfId="2" applyNumberFormat="1" applyFont="1" applyBorder="1" applyAlignment="1">
      <alignment vertical="center" wrapText="1"/>
    </xf>
    <xf numFmtId="173" fontId="103" fillId="0" borderId="2" xfId="2" applyNumberFormat="1" applyFont="1" applyBorder="1" applyAlignment="1">
      <alignment vertical="center" wrapText="1"/>
    </xf>
    <xf numFmtId="3" fontId="105" fillId="0" borderId="2" xfId="6" applyNumberFormat="1" applyFont="1" applyBorder="1" applyAlignment="1">
      <alignment horizontal="center" vertical="center"/>
    </xf>
    <xf numFmtId="166" fontId="105" fillId="0" borderId="2" xfId="2" applyNumberFormat="1" applyFont="1" applyBorder="1" applyAlignment="1">
      <alignment vertical="center" wrapText="1"/>
    </xf>
    <xf numFmtId="3" fontId="102" fillId="0" borderId="2" xfId="6" applyNumberFormat="1" applyFont="1" applyBorder="1" applyAlignment="1">
      <alignment horizontal="center" vertical="center"/>
    </xf>
    <xf numFmtId="4" fontId="102" fillId="0" borderId="2" xfId="6" applyNumberFormat="1" applyFont="1" applyBorder="1" applyAlignment="1">
      <alignment horizontal="left" vertical="center"/>
    </xf>
    <xf numFmtId="166" fontId="102" fillId="0" borderId="2" xfId="2" applyNumberFormat="1" applyFont="1" applyBorder="1" applyAlignment="1">
      <alignment vertical="center" wrapText="1"/>
    </xf>
    <xf numFmtId="4" fontId="104" fillId="0" borderId="0" xfId="2" applyNumberFormat="1" applyFont="1" applyAlignment="1">
      <alignment vertical="center"/>
    </xf>
    <xf numFmtId="4" fontId="103" fillId="0" borderId="0" xfId="3" applyNumberFormat="1" applyFont="1" applyAlignment="1">
      <alignment horizontal="center" vertical="center"/>
    </xf>
    <xf numFmtId="0" fontId="104" fillId="0" borderId="0" xfId="0" applyFont="1" applyAlignment="1">
      <alignment vertical="center"/>
    </xf>
    <xf numFmtId="3" fontId="103" fillId="0" borderId="2" xfId="6" applyNumberFormat="1" applyFont="1" applyBorder="1" applyAlignment="1">
      <alignment horizontal="center" vertical="center"/>
    </xf>
    <xf numFmtId="3" fontId="104" fillId="0" borderId="2" xfId="2" applyNumberFormat="1" applyFont="1" applyBorder="1" applyAlignment="1">
      <alignment horizontal="center" vertical="center"/>
    </xf>
    <xf numFmtId="4" fontId="104" fillId="0" borderId="3" xfId="2" applyNumberFormat="1" applyFont="1" applyBorder="1" applyAlignment="1">
      <alignment vertical="center" wrapText="1"/>
    </xf>
    <xf numFmtId="0" fontId="104" fillId="0" borderId="2" xfId="0" applyFont="1" applyBorder="1" applyAlignment="1">
      <alignment horizontal="center" vertical="center" wrapText="1"/>
    </xf>
    <xf numFmtId="166" fontId="104" fillId="0" borderId="2" xfId="2" applyNumberFormat="1" applyFont="1" applyBorder="1" applyAlignment="1">
      <alignment vertical="center"/>
    </xf>
    <xf numFmtId="0" fontId="104" fillId="0" borderId="2" xfId="0" applyFont="1" applyBorder="1" applyAlignment="1">
      <alignment vertical="center" wrapText="1"/>
    </xf>
    <xf numFmtId="4" fontId="102" fillId="0" borderId="0" xfId="7" applyNumberFormat="1" applyFont="1"/>
    <xf numFmtId="4" fontId="103" fillId="0" borderId="0" xfId="7" applyNumberFormat="1" applyFont="1"/>
    <xf numFmtId="4" fontId="103" fillId="0" borderId="0" xfId="7" applyNumberFormat="1" applyFont="1" applyAlignment="1">
      <alignment horizontal="center"/>
    </xf>
    <xf numFmtId="4" fontId="102" fillId="0" borderId="0" xfId="7" applyNumberFormat="1" applyFont="1" applyAlignment="1">
      <alignment horizontal="center" wrapText="1"/>
    </xf>
    <xf numFmtId="4" fontId="103" fillId="0" borderId="0" xfId="7" applyNumberFormat="1" applyFont="1" applyAlignment="1">
      <alignment horizontal="right" wrapText="1"/>
    </xf>
    <xf numFmtId="4" fontId="104" fillId="0" borderId="0" xfId="7" applyNumberFormat="1" applyFont="1"/>
    <xf numFmtId="4" fontId="102" fillId="0" borderId="2" xfId="7" applyNumberFormat="1" applyFont="1" applyBorder="1" applyAlignment="1">
      <alignment horizontal="center" vertical="center" wrapText="1"/>
    </xf>
    <xf numFmtId="165" fontId="103" fillId="0" borderId="2" xfId="7" applyNumberFormat="1" applyFont="1" applyBorder="1" applyAlignment="1">
      <alignment horizontal="center" vertical="center" wrapText="1"/>
    </xf>
    <xf numFmtId="3" fontId="102" fillId="0" borderId="2" xfId="3" applyNumberFormat="1" applyFont="1" applyBorder="1" applyAlignment="1">
      <alignment horizontal="center" vertical="center" wrapText="1"/>
    </xf>
    <xf numFmtId="4" fontId="102" fillId="0" borderId="2" xfId="7" applyNumberFormat="1" applyFont="1" applyBorder="1" applyAlignment="1">
      <alignment horizontal="justify" vertical="center" wrapText="1"/>
    </xf>
    <xf numFmtId="4" fontId="102" fillId="0" borderId="2" xfId="7" applyNumberFormat="1" applyFont="1" applyBorder="1" applyAlignment="1">
      <alignment horizontal="right" vertical="center" wrapText="1"/>
    </xf>
    <xf numFmtId="4" fontId="102" fillId="0" borderId="2" xfId="7" applyNumberFormat="1" applyFont="1" applyBorder="1" applyAlignment="1">
      <alignment vertical="center" wrapText="1"/>
    </xf>
    <xf numFmtId="4" fontId="104" fillId="0" borderId="2" xfId="7" applyNumberFormat="1" applyFont="1" applyBorder="1" applyAlignment="1">
      <alignment horizontal="justify" vertical="center" wrapText="1"/>
    </xf>
    <xf numFmtId="4" fontId="103" fillId="0" borderId="2" xfId="7" applyNumberFormat="1" applyFont="1" applyBorder="1" applyAlignment="1">
      <alignment horizontal="center" vertical="center"/>
    </xf>
    <xf numFmtId="4" fontId="103" fillId="0" borderId="2" xfId="7" applyNumberFormat="1" applyFont="1" applyBorder="1" applyAlignment="1">
      <alignment horizontal="center" vertical="center" wrapText="1"/>
    </xf>
    <xf numFmtId="4" fontId="103" fillId="0" borderId="2" xfId="7" applyNumberFormat="1" applyFont="1" applyBorder="1" applyAlignment="1">
      <alignment horizontal="right" vertical="center"/>
    </xf>
    <xf numFmtId="4" fontId="103" fillId="0" borderId="2" xfId="7" applyNumberFormat="1" applyFont="1" applyBorder="1" applyAlignment="1">
      <alignment vertical="center" wrapText="1"/>
    </xf>
    <xf numFmtId="4" fontId="104" fillId="0" borderId="2" xfId="7" applyNumberFormat="1" applyFont="1" applyBorder="1" applyAlignment="1">
      <alignment horizontal="center" vertical="center"/>
    </xf>
    <xf numFmtId="4" fontId="104" fillId="0" borderId="2" xfId="7" applyNumberFormat="1" applyFont="1" applyBorder="1" applyAlignment="1">
      <alignment horizontal="center" vertical="center" wrapText="1"/>
    </xf>
    <xf numFmtId="4" fontId="104" fillId="0" borderId="2" xfId="7" applyNumberFormat="1" applyFont="1" applyBorder="1" applyAlignment="1">
      <alignment vertical="center" wrapText="1"/>
    </xf>
    <xf numFmtId="4" fontId="103" fillId="0" borderId="2" xfId="7" applyNumberFormat="1" applyFont="1" applyBorder="1" applyAlignment="1">
      <alignment horizontal="left" vertical="center" wrapText="1"/>
    </xf>
    <xf numFmtId="3" fontId="102" fillId="0" borderId="2" xfId="3" applyNumberFormat="1" applyFont="1" applyBorder="1" applyAlignment="1">
      <alignment horizontal="center" vertical="center"/>
    </xf>
    <xf numFmtId="4" fontId="102" fillId="0" borderId="2" xfId="7" applyNumberFormat="1" applyFont="1" applyBorder="1" applyAlignment="1">
      <alignment horizontal="right" vertical="center"/>
    </xf>
    <xf numFmtId="3" fontId="104" fillId="0" borderId="2" xfId="3" applyNumberFormat="1" applyFont="1" applyBorder="1" applyAlignment="1">
      <alignment horizontal="center" vertical="center"/>
    </xf>
    <xf numFmtId="4" fontId="104" fillId="0" borderId="2" xfId="7" applyNumberFormat="1" applyFont="1" applyBorder="1" applyAlignment="1">
      <alignment horizontal="right" vertical="center"/>
    </xf>
    <xf numFmtId="4" fontId="103" fillId="0" borderId="2" xfId="3" applyNumberFormat="1" applyFont="1" applyBorder="1" applyAlignment="1">
      <alignment horizontal="center" vertical="center"/>
    </xf>
    <xf numFmtId="0" fontId="102" fillId="0" borderId="2" xfId="3" applyFont="1" applyBorder="1" applyAlignment="1">
      <alignment horizontal="center" vertical="center"/>
    </xf>
    <xf numFmtId="4" fontId="102" fillId="0" borderId="2" xfId="6" applyNumberFormat="1" applyFont="1" applyBorder="1" applyAlignment="1">
      <alignment vertical="center" wrapText="1"/>
    </xf>
    <xf numFmtId="4" fontId="107" fillId="0" borderId="0" xfId="7" applyNumberFormat="1" applyFont="1"/>
    <xf numFmtId="4" fontId="103" fillId="0" borderId="0" xfId="7" applyNumberFormat="1" applyFont="1" applyAlignment="1">
      <alignment wrapText="1"/>
    </xf>
    <xf numFmtId="4" fontId="109" fillId="0" borderId="0" xfId="7" applyNumberFormat="1" applyFont="1" applyAlignment="1">
      <alignment horizontal="center"/>
    </xf>
    <xf numFmtId="4" fontId="109" fillId="0" borderId="0" xfId="7" applyNumberFormat="1" applyFont="1"/>
    <xf numFmtId="4" fontId="109" fillId="0" borderId="0" xfId="7" applyNumberFormat="1" applyFont="1" applyAlignment="1">
      <alignment horizontal="center" vertical="center"/>
    </xf>
    <xf numFmtId="4" fontId="108" fillId="0" borderId="0" xfId="7" applyNumberFormat="1" applyFont="1" applyAlignment="1">
      <alignment horizontal="center" wrapText="1"/>
    </xf>
    <xf numFmtId="4" fontId="109" fillId="0" borderId="0" xfId="7" applyNumberFormat="1" applyFont="1" applyAlignment="1">
      <alignment horizontal="center" wrapText="1"/>
    </xf>
    <xf numFmtId="4" fontId="109" fillId="0" borderId="0" xfId="7" applyNumberFormat="1" applyFont="1" applyAlignment="1">
      <alignment horizontal="right" wrapText="1"/>
    </xf>
    <xf numFmtId="165" fontId="109" fillId="0" borderId="2" xfId="5" applyNumberFormat="1" applyFont="1" applyBorder="1" applyAlignment="1">
      <alignment horizontal="center" vertical="center" wrapText="1"/>
    </xf>
    <xf numFmtId="165" fontId="109" fillId="0" borderId="0" xfId="7" applyNumberFormat="1" applyFont="1"/>
    <xf numFmtId="4" fontId="108" fillId="0" borderId="2" xfId="6" applyNumberFormat="1" applyFont="1" applyBorder="1" applyAlignment="1">
      <alignment horizontal="center" vertical="center"/>
    </xf>
    <xf numFmtId="4" fontId="102" fillId="0" borderId="2" xfId="8" applyNumberFormat="1" applyFont="1" applyBorder="1" applyAlignment="1">
      <alignment horizontal="right" vertical="center"/>
    </xf>
    <xf numFmtId="4" fontId="111" fillId="0" borderId="2" xfId="6" applyNumberFormat="1" applyFont="1" applyBorder="1" applyAlignment="1">
      <alignment horizontal="center" vertical="center"/>
    </xf>
    <xf numFmtId="4" fontId="111" fillId="0" borderId="2" xfId="6" applyNumberFormat="1" applyFont="1" applyBorder="1" applyAlignment="1">
      <alignment horizontal="left" vertical="center" wrapText="1"/>
    </xf>
    <xf numFmtId="4" fontId="111" fillId="0" borderId="2" xfId="6" applyNumberFormat="1" applyFont="1" applyBorder="1" applyAlignment="1">
      <alignment horizontal="center" vertical="center" wrapText="1"/>
    </xf>
    <xf numFmtId="4" fontId="105" fillId="0" borderId="2" xfId="8" applyNumberFormat="1" applyFont="1" applyBorder="1" applyAlignment="1">
      <alignment horizontal="right" vertical="center"/>
    </xf>
    <xf numFmtId="4" fontId="105" fillId="0" borderId="2" xfId="4" applyNumberFormat="1" applyFont="1" applyBorder="1" applyAlignment="1">
      <alignment horizontal="right" vertical="center"/>
    </xf>
    <xf numFmtId="4" fontId="110" fillId="0" borderId="0" xfId="7" applyNumberFormat="1" applyFont="1"/>
    <xf numFmtId="4" fontId="110" fillId="0" borderId="2" xfId="6" applyNumberFormat="1" applyFont="1" applyBorder="1" applyAlignment="1">
      <alignment horizontal="center" vertical="center"/>
    </xf>
    <xf numFmtId="4" fontId="110" fillId="0" borderId="2" xfId="6" applyNumberFormat="1" applyFont="1" applyBorder="1" applyAlignment="1">
      <alignment horizontal="left" vertical="center" wrapText="1"/>
    </xf>
    <xf numFmtId="4" fontId="110" fillId="0" borderId="2" xfId="6" applyNumberFormat="1" applyFont="1" applyBorder="1" applyAlignment="1">
      <alignment horizontal="center" vertical="center" wrapText="1"/>
    </xf>
    <xf numFmtId="4" fontId="104" fillId="0" borderId="2" xfId="8" applyNumberFormat="1" applyFont="1" applyBorder="1" applyAlignment="1">
      <alignment horizontal="right" vertical="center"/>
    </xf>
    <xf numFmtId="4" fontId="104" fillId="0" borderId="2" xfId="4" applyNumberFormat="1" applyFont="1" applyBorder="1" applyAlignment="1">
      <alignment horizontal="right" vertical="center"/>
    </xf>
    <xf numFmtId="4" fontId="109" fillId="0" borderId="2" xfId="6" applyNumberFormat="1" applyFont="1" applyBorder="1" applyAlignment="1">
      <alignment horizontal="center" vertical="center"/>
    </xf>
    <xf numFmtId="4" fontId="109" fillId="0" borderId="2" xfId="6" applyNumberFormat="1" applyFont="1" applyBorder="1" applyAlignment="1">
      <alignment vertical="center"/>
    </xf>
    <xf numFmtId="4" fontId="109" fillId="0" borderId="2" xfId="6" applyNumberFormat="1" applyFont="1" applyBorder="1" applyAlignment="1">
      <alignment horizontal="center" vertical="center" wrapText="1"/>
    </xf>
    <xf numFmtId="4" fontId="103" fillId="0" borderId="2" xfId="8" applyNumberFormat="1" applyFont="1" applyBorder="1" applyAlignment="1">
      <alignment horizontal="right" vertical="center"/>
    </xf>
    <xf numFmtId="4" fontId="103" fillId="0" borderId="2" xfId="4" applyNumberFormat="1" applyFont="1" applyBorder="1" applyAlignment="1">
      <alignment horizontal="right" vertical="center" wrapText="1"/>
    </xf>
    <xf numFmtId="4" fontId="110" fillId="0" borderId="2" xfId="6" applyNumberFormat="1" applyFont="1" applyBorder="1" applyAlignment="1">
      <alignment vertical="center" wrapText="1"/>
    </xf>
    <xf numFmtId="4" fontId="104" fillId="0" borderId="2" xfId="4" applyNumberFormat="1" applyFont="1" applyBorder="1" applyAlignment="1">
      <alignment horizontal="right" vertical="center" wrapText="1"/>
    </xf>
    <xf numFmtId="4" fontId="110" fillId="0" borderId="2" xfId="6" applyNumberFormat="1" applyFont="1" applyBorder="1" applyAlignment="1">
      <alignment vertical="center"/>
    </xf>
    <xf numFmtId="4" fontId="110" fillId="0" borderId="2" xfId="6" applyNumberFormat="1" applyFont="1" applyBorder="1" applyAlignment="1">
      <alignment horizontal="left" vertical="center"/>
    </xf>
    <xf numFmtId="4" fontId="109" fillId="0" borderId="2" xfId="6" applyNumberFormat="1" applyFont="1" applyBorder="1" applyAlignment="1">
      <alignment horizontal="left" vertical="center"/>
    </xf>
    <xf numFmtId="4" fontId="111" fillId="0" borderId="2" xfId="6" applyNumberFormat="1" applyFont="1" applyBorder="1" applyAlignment="1">
      <alignment horizontal="left" vertical="center"/>
    </xf>
    <xf numFmtId="4" fontId="105" fillId="0" borderId="2" xfId="4" applyNumberFormat="1" applyFont="1" applyBorder="1" applyAlignment="1">
      <alignment horizontal="right" vertical="center" wrapText="1"/>
    </xf>
    <xf numFmtId="4" fontId="109" fillId="0" borderId="2" xfId="6" applyNumberFormat="1" applyFont="1" applyBorder="1" applyAlignment="1">
      <alignment horizontal="left" vertical="center" wrapText="1"/>
    </xf>
    <xf numFmtId="4" fontId="109" fillId="0" borderId="2" xfId="6" applyNumberFormat="1" applyFont="1" applyBorder="1" applyAlignment="1">
      <alignment horizontal="justify" vertical="center" wrapText="1"/>
    </xf>
    <xf numFmtId="4" fontId="103" fillId="0" borderId="2" xfId="2" applyNumberFormat="1" applyFont="1" applyBorder="1" applyAlignment="1">
      <alignment vertical="center" wrapText="1"/>
    </xf>
    <xf numFmtId="4" fontId="108" fillId="0" borderId="0" xfId="7" applyNumberFormat="1" applyFont="1" applyAlignment="1">
      <alignment vertical="center"/>
    </xf>
    <xf numFmtId="4" fontId="109" fillId="0" borderId="2" xfId="6" applyNumberFormat="1" applyFont="1" applyBorder="1" applyAlignment="1">
      <alignment vertical="center" wrapText="1"/>
    </xf>
    <xf numFmtId="4" fontId="103" fillId="0" borderId="2" xfId="4" applyNumberFormat="1" applyFont="1" applyBorder="1" applyAlignment="1">
      <alignment horizontal="right" vertical="center"/>
    </xf>
    <xf numFmtId="4" fontId="109" fillId="0" borderId="2" xfId="7" applyNumberFormat="1" applyFont="1" applyBorder="1" applyAlignment="1">
      <alignment vertical="center"/>
    </xf>
    <xf numFmtId="4" fontId="109" fillId="0" borderId="2" xfId="7" applyNumberFormat="1" applyFont="1" applyBorder="1" applyAlignment="1">
      <alignment horizontal="center" vertical="center"/>
    </xf>
    <xf numFmtId="4" fontId="109" fillId="0" borderId="0" xfId="7" applyNumberFormat="1" applyFont="1" applyAlignment="1">
      <alignment vertical="center"/>
    </xf>
    <xf numFmtId="4" fontId="108" fillId="0" borderId="2" xfId="6" applyNumberFormat="1" applyFont="1" applyBorder="1" applyAlignment="1">
      <alignment horizontal="left" vertical="center" wrapText="1"/>
    </xf>
    <xf numFmtId="4" fontId="108" fillId="0" borderId="0" xfId="7" applyNumberFormat="1" applyFont="1"/>
    <xf numFmtId="4" fontId="114" fillId="0" borderId="0" xfId="7" applyNumberFormat="1" applyFont="1" applyAlignment="1">
      <alignment horizontal="center"/>
    </xf>
    <xf numFmtId="4" fontId="114" fillId="0" borderId="0" xfId="7" applyNumberFormat="1" applyFont="1"/>
    <xf numFmtId="4" fontId="113" fillId="0" borderId="0" xfId="7" applyNumberFormat="1" applyFont="1" applyAlignment="1">
      <alignment horizontal="center" wrapText="1"/>
    </xf>
    <xf numFmtId="4" fontId="114" fillId="0" borderId="0" xfId="7" applyNumberFormat="1" applyFont="1" applyAlignment="1">
      <alignment horizontal="center" wrapText="1"/>
    </xf>
    <xf numFmtId="4" fontId="114" fillId="0" borderId="0" xfId="7" applyNumberFormat="1" applyFont="1" applyAlignment="1">
      <alignment horizontal="right" wrapText="1"/>
    </xf>
    <xf numFmtId="4" fontId="114" fillId="0" borderId="2" xfId="0" applyNumberFormat="1" applyFont="1" applyBorder="1" applyAlignment="1">
      <alignment horizontal="center" vertical="center" wrapText="1"/>
    </xf>
    <xf numFmtId="165" fontId="114" fillId="0" borderId="2" xfId="5" applyNumberFormat="1" applyFont="1" applyBorder="1" applyAlignment="1">
      <alignment horizontal="center" vertical="center" wrapText="1"/>
    </xf>
    <xf numFmtId="165" fontId="114" fillId="0" borderId="2" xfId="7" applyNumberFormat="1" applyFont="1" applyBorder="1" applyAlignment="1">
      <alignment horizontal="center" vertical="center" wrapText="1"/>
    </xf>
    <xf numFmtId="165" fontId="114" fillId="0" borderId="0" xfId="7" applyNumberFormat="1" applyFont="1"/>
    <xf numFmtId="4" fontId="113" fillId="0" borderId="2" xfId="6" applyNumberFormat="1" applyFont="1" applyBorder="1" applyAlignment="1">
      <alignment horizontal="center" vertical="center"/>
    </xf>
    <xf numFmtId="4" fontId="113" fillId="0" borderId="2" xfId="6" applyNumberFormat="1" applyFont="1" applyBorder="1" applyAlignment="1">
      <alignment horizontal="center" vertical="center" wrapText="1"/>
    </xf>
    <xf numFmtId="4" fontId="113" fillId="0" borderId="2" xfId="8" applyNumberFormat="1" applyFont="1" applyBorder="1" applyAlignment="1">
      <alignment horizontal="right" vertical="center"/>
    </xf>
    <xf numFmtId="4" fontId="113" fillId="0" borderId="2" xfId="4" applyNumberFormat="1" applyFont="1" applyBorder="1" applyAlignment="1">
      <alignment horizontal="right" vertical="center"/>
    </xf>
    <xf numFmtId="4" fontId="116" fillId="0" borderId="2" xfId="6" applyNumberFormat="1" applyFont="1" applyBorder="1" applyAlignment="1">
      <alignment horizontal="center" vertical="center"/>
    </xf>
    <xf numFmtId="4" fontId="116" fillId="0" borderId="2" xfId="6" applyNumberFormat="1" applyFont="1" applyBorder="1" applyAlignment="1">
      <alignment horizontal="left" vertical="center" wrapText="1"/>
    </xf>
    <xf numFmtId="4" fontId="116" fillId="0" borderId="2" xfId="6" applyNumberFormat="1" applyFont="1" applyBorder="1" applyAlignment="1">
      <alignment horizontal="center" vertical="center" wrapText="1"/>
    </xf>
    <xf numFmtId="4" fontId="116" fillId="0" borderId="2" xfId="8" applyNumberFormat="1" applyFont="1" applyBorder="1" applyAlignment="1">
      <alignment horizontal="right" vertical="center"/>
    </xf>
    <xf numFmtId="4" fontId="116" fillId="0" borderId="2" xfId="4" applyNumberFormat="1" applyFont="1" applyBorder="1" applyAlignment="1">
      <alignment horizontal="right" vertical="center"/>
    </xf>
    <xf numFmtId="4" fontId="115" fillId="0" borderId="0" xfId="7" applyNumberFormat="1" applyFont="1"/>
    <xf numFmtId="4" fontId="115" fillId="0" borderId="2" xfId="6" applyNumberFormat="1" applyFont="1" applyBorder="1" applyAlignment="1">
      <alignment horizontal="center" vertical="center"/>
    </xf>
    <xf numFmtId="4" fontId="115" fillId="0" borderId="2" xfId="6" applyNumberFormat="1" applyFont="1" applyBorder="1" applyAlignment="1">
      <alignment horizontal="left" vertical="center" wrapText="1"/>
    </xf>
    <xf numFmtId="4" fontId="115" fillId="0" borderId="2" xfId="6" applyNumberFormat="1" applyFont="1" applyBorder="1" applyAlignment="1">
      <alignment horizontal="center" vertical="center" wrapText="1"/>
    </xf>
    <xf numFmtId="4" fontId="115" fillId="0" borderId="2" xfId="8" applyNumberFormat="1" applyFont="1" applyBorder="1" applyAlignment="1">
      <alignment horizontal="right" vertical="center"/>
    </xf>
    <xf numFmtId="4" fontId="115" fillId="0" borderId="2" xfId="4" applyNumberFormat="1" applyFont="1" applyBorder="1" applyAlignment="1">
      <alignment horizontal="right" vertical="center"/>
    </xf>
    <xf numFmtId="4" fontId="114" fillId="0" borderId="2" xfId="6" applyNumberFormat="1" applyFont="1" applyBorder="1" applyAlignment="1">
      <alignment horizontal="center" vertical="center"/>
    </xf>
    <xf numFmtId="4" fontId="114" fillId="0" borderId="2" xfId="6" applyNumberFormat="1" applyFont="1" applyBorder="1" applyAlignment="1">
      <alignment vertical="center"/>
    </xf>
    <xf numFmtId="4" fontId="114" fillId="0" borderId="2" xfId="6" applyNumberFormat="1" applyFont="1" applyBorder="1" applyAlignment="1">
      <alignment horizontal="center" vertical="center" wrapText="1"/>
    </xf>
    <xf numFmtId="4" fontId="114" fillId="0" borderId="2" xfId="8" applyNumberFormat="1" applyFont="1" applyBorder="1" applyAlignment="1">
      <alignment horizontal="right" vertical="center"/>
    </xf>
    <xf numFmtId="4" fontId="114" fillId="0" borderId="2" xfId="4" applyNumberFormat="1" applyFont="1" applyBorder="1" applyAlignment="1">
      <alignment horizontal="right" vertical="center" wrapText="1"/>
    </xf>
    <xf numFmtId="4" fontId="115" fillId="0" borderId="2" xfId="6" applyNumberFormat="1" applyFont="1" applyBorder="1" applyAlignment="1">
      <alignment vertical="center" wrapText="1"/>
    </xf>
    <xf numFmtId="4" fontId="115" fillId="0" borderId="2" xfId="4" applyNumberFormat="1" applyFont="1" applyBorder="1" applyAlignment="1">
      <alignment horizontal="right" vertical="center" wrapText="1"/>
    </xf>
    <xf numFmtId="4" fontId="115" fillId="0" borderId="2" xfId="6" applyNumberFormat="1" applyFont="1" applyBorder="1" applyAlignment="1">
      <alignment vertical="center"/>
    </xf>
    <xf numFmtId="4" fontId="115" fillId="0" borderId="2" xfId="6" applyNumberFormat="1" applyFont="1" applyBorder="1" applyAlignment="1">
      <alignment horizontal="left" vertical="center"/>
    </xf>
    <xf numFmtId="4" fontId="114" fillId="0" borderId="2" xfId="6" applyNumberFormat="1" applyFont="1" applyBorder="1" applyAlignment="1">
      <alignment horizontal="left" vertical="center"/>
    </xf>
    <xf numFmtId="4" fontId="116" fillId="0" borderId="2" xfId="6" applyNumberFormat="1" applyFont="1" applyBorder="1" applyAlignment="1">
      <alignment horizontal="left" vertical="center"/>
    </xf>
    <xf numFmtId="4" fontId="116" fillId="0" borderId="2" xfId="4" applyNumberFormat="1" applyFont="1" applyBorder="1" applyAlignment="1">
      <alignment horizontal="right" vertical="center" wrapText="1"/>
    </xf>
    <xf numFmtId="4" fontId="114" fillId="0" borderId="2" xfId="6" applyNumberFormat="1" applyFont="1" applyBorder="1" applyAlignment="1">
      <alignment horizontal="left" vertical="center" wrapText="1"/>
    </xf>
    <xf numFmtId="4" fontId="114" fillId="0" borderId="2" xfId="6" applyNumberFormat="1" applyFont="1" applyBorder="1" applyAlignment="1">
      <alignment horizontal="justify" vertical="center" wrapText="1"/>
    </xf>
    <xf numFmtId="4" fontId="114" fillId="0" borderId="2" xfId="2" applyNumberFormat="1" applyFont="1" applyBorder="1" applyAlignment="1">
      <alignment vertical="center" wrapText="1"/>
    </xf>
    <xf numFmtId="4" fontId="117" fillId="0" borderId="2" xfId="6" applyNumberFormat="1" applyFont="1" applyBorder="1" applyAlignment="1">
      <alignment horizontal="center" vertical="center"/>
    </xf>
    <xf numFmtId="4" fontId="114" fillId="0" borderId="2" xfId="6" applyNumberFormat="1" applyFont="1" applyBorder="1" applyAlignment="1">
      <alignment vertical="center" wrapText="1"/>
    </xf>
    <xf numFmtId="4" fontId="114" fillId="0" borderId="2" xfId="4" applyNumberFormat="1" applyFont="1" applyBorder="1" applyAlignment="1">
      <alignment horizontal="right" vertical="center"/>
    </xf>
    <xf numFmtId="4" fontId="85" fillId="0" borderId="0" xfId="2" applyNumberFormat="1" applyFont="1" applyFill="1"/>
    <xf numFmtId="4" fontId="87" fillId="0" borderId="0" xfId="2" applyNumberFormat="1" applyFont="1" applyFill="1" applyAlignment="1">
      <alignment horizontal="center" vertical="center" wrapText="1"/>
    </xf>
    <xf numFmtId="4" fontId="85" fillId="0" borderId="2" xfId="2" quotePrefix="1" applyNumberFormat="1" applyFont="1" applyFill="1" applyBorder="1" applyAlignment="1">
      <alignment horizontal="center" vertical="center" wrapText="1"/>
    </xf>
    <xf numFmtId="4" fontId="84" fillId="0" borderId="2" xfId="2" applyNumberFormat="1" applyFont="1" applyFill="1" applyBorder="1" applyAlignment="1">
      <alignment horizontal="center" vertical="center" wrapText="1"/>
    </xf>
    <xf numFmtId="166" fontId="84" fillId="0" borderId="2" xfId="4" applyNumberFormat="1" applyFont="1" applyFill="1" applyBorder="1" applyAlignment="1">
      <alignment horizontal="right" vertical="center"/>
    </xf>
    <xf numFmtId="166" fontId="89" fillId="0" borderId="2" xfId="4" applyNumberFormat="1" applyFont="1" applyFill="1" applyBorder="1" applyAlignment="1">
      <alignment horizontal="right" vertical="center"/>
    </xf>
    <xf numFmtId="166" fontId="85" fillId="0" borderId="2" xfId="4" applyNumberFormat="1" applyFont="1" applyFill="1" applyBorder="1" applyAlignment="1">
      <alignment horizontal="right" vertical="center"/>
    </xf>
    <xf numFmtId="166" fontId="84" fillId="0" borderId="2" xfId="4" applyNumberFormat="1" applyFont="1" applyFill="1" applyBorder="1" applyAlignment="1">
      <alignment horizontal="right" vertical="center" wrapText="1"/>
    </xf>
    <xf numFmtId="166" fontId="89" fillId="0" borderId="2" xfId="4" applyNumberFormat="1" applyFont="1" applyFill="1" applyBorder="1" applyAlignment="1">
      <alignment horizontal="right" vertical="center" wrapText="1"/>
    </xf>
    <xf numFmtId="166" fontId="86" fillId="0" borderId="2" xfId="4" applyNumberFormat="1" applyFont="1" applyFill="1" applyBorder="1" applyAlignment="1">
      <alignment horizontal="right" vertical="center"/>
    </xf>
    <xf numFmtId="4" fontId="33" fillId="0" borderId="0" xfId="2" applyNumberFormat="1" applyFont="1" applyAlignment="1">
      <alignment horizontal="left" vertical="center"/>
    </xf>
    <xf numFmtId="4" fontId="33" fillId="0" borderId="0" xfId="2" applyNumberFormat="1" applyFont="1" applyAlignment="1">
      <alignment horizontal="center" vertical="center" wrapText="1"/>
    </xf>
    <xf numFmtId="4" fontId="3" fillId="0" borderId="2" xfId="2" applyNumberFormat="1" applyFont="1" applyBorder="1" applyAlignment="1">
      <alignment horizontal="left" vertical="center"/>
    </xf>
    <xf numFmtId="4" fontId="3" fillId="0" borderId="2" xfId="2" applyNumberFormat="1" applyFont="1" applyBorder="1" applyAlignment="1">
      <alignment horizontal="center" vertical="center" wrapText="1"/>
    </xf>
    <xf numFmtId="4" fontId="3" fillId="4" borderId="2" xfId="2" applyNumberFormat="1" applyFont="1" applyFill="1" applyBorder="1" applyAlignment="1">
      <alignment horizontal="center" vertical="center" wrapText="1"/>
    </xf>
    <xf numFmtId="4" fontId="3" fillId="0" borderId="6" xfId="2" applyNumberFormat="1" applyFont="1" applyBorder="1" applyAlignment="1">
      <alignment horizontal="center" vertical="center" wrapText="1"/>
    </xf>
    <xf numFmtId="4" fontId="3" fillId="0" borderId="7" xfId="2" applyNumberFormat="1" applyFont="1" applyBorder="1" applyAlignment="1">
      <alignment horizontal="center" vertical="center" wrapText="1"/>
    </xf>
    <xf numFmtId="4" fontId="6" fillId="0" borderId="0" xfId="3" applyNumberFormat="1" applyFont="1" applyAlignment="1">
      <alignment horizontal="left" vertical="center" wrapText="1"/>
    </xf>
    <xf numFmtId="4" fontId="4" fillId="0" borderId="0" xfId="3" applyNumberFormat="1" applyFont="1" applyAlignment="1">
      <alignment horizontal="left" vertical="center" wrapText="1"/>
    </xf>
    <xf numFmtId="4" fontId="3" fillId="0" borderId="0" xfId="2" applyNumberFormat="1" applyFont="1" applyAlignment="1">
      <alignment horizontal="left" vertical="center"/>
    </xf>
    <xf numFmtId="4" fontId="3" fillId="0" borderId="0" xfId="3" applyNumberFormat="1" applyFont="1" applyAlignment="1">
      <alignment horizontal="center" vertical="center" wrapText="1"/>
    </xf>
    <xf numFmtId="4" fontId="3" fillId="0" borderId="2" xfId="2" applyNumberFormat="1" applyFont="1" applyBorder="1" applyAlignment="1">
      <alignment horizontal="center" vertical="center"/>
    </xf>
    <xf numFmtId="4" fontId="33" fillId="4" borderId="2" xfId="2" applyNumberFormat="1" applyFont="1" applyFill="1" applyBorder="1" applyAlignment="1">
      <alignment horizontal="center" vertical="center" wrapText="1"/>
    </xf>
    <xf numFmtId="4" fontId="4" fillId="0" borderId="2" xfId="2" applyNumberFormat="1" applyFont="1" applyBorder="1" applyAlignment="1">
      <alignment horizontal="center" vertical="center" wrapText="1"/>
    </xf>
    <xf numFmtId="4" fontId="3" fillId="0" borderId="2" xfId="3" applyNumberFormat="1" applyFont="1" applyBorder="1" applyAlignment="1">
      <alignment horizontal="center" vertical="center" wrapText="1"/>
    </xf>
    <xf numFmtId="4" fontId="93" fillId="0" borderId="0" xfId="2" applyNumberFormat="1" applyFont="1" applyAlignment="1">
      <alignment horizontal="center" vertical="center" wrapText="1"/>
    </xf>
    <xf numFmtId="4" fontId="94" fillId="0" borderId="1" xfId="3" applyNumberFormat="1" applyFont="1" applyBorder="1" applyAlignment="1">
      <alignment horizontal="right" vertical="center" wrapText="1"/>
    </xf>
    <xf numFmtId="4" fontId="84" fillId="0" borderId="2" xfId="2" applyNumberFormat="1" applyFont="1" applyBorder="1" applyAlignment="1">
      <alignment horizontal="center" vertical="center" wrapText="1"/>
    </xf>
    <xf numFmtId="4" fontId="84" fillId="0" borderId="2" xfId="2" applyNumberFormat="1" applyFont="1" applyBorder="1" applyAlignment="1">
      <alignment horizontal="center" vertical="center"/>
    </xf>
    <xf numFmtId="4" fontId="84" fillId="0" borderId="2" xfId="2" applyNumberFormat="1" applyFont="1" applyFill="1" applyBorder="1" applyAlignment="1">
      <alignment horizontal="center" vertical="center" wrapText="1"/>
    </xf>
    <xf numFmtId="4" fontId="83" fillId="0" borderId="0" xfId="2" applyNumberFormat="1" applyFont="1" applyAlignment="1">
      <alignment horizontal="center" vertical="center" wrapText="1"/>
    </xf>
    <xf numFmtId="4" fontId="84" fillId="0" borderId="3" xfId="2" applyNumberFormat="1" applyFont="1" applyBorder="1" applyAlignment="1">
      <alignment horizontal="center" vertical="center" wrapText="1"/>
    </xf>
    <xf numFmtId="4" fontId="84" fillId="0" borderId="4" xfId="2" applyNumberFormat="1" applyFont="1" applyBorder="1" applyAlignment="1">
      <alignment horizontal="center" vertical="center" wrapText="1"/>
    </xf>
    <xf numFmtId="4" fontId="23" fillId="0" borderId="0" xfId="7" applyNumberFormat="1" applyFont="1" applyAlignment="1">
      <alignment horizontal="center" vertical="center" wrapText="1"/>
    </xf>
    <xf numFmtId="4" fontId="94" fillId="0" borderId="0" xfId="3" applyNumberFormat="1" applyFont="1" applyAlignment="1">
      <alignment horizontal="right" vertical="center" wrapText="1"/>
    </xf>
    <xf numFmtId="4" fontId="94" fillId="0" borderId="21" xfId="7" applyNumberFormat="1" applyFont="1" applyBorder="1" applyAlignment="1">
      <alignment horizontal="left" vertical="center" wrapText="1"/>
    </xf>
    <xf numFmtId="4" fontId="95" fillId="0" borderId="2" xfId="7" applyNumberFormat="1" applyFont="1" applyBorder="1" applyAlignment="1">
      <alignment horizontal="center" vertical="center" wrapText="1"/>
    </xf>
    <xf numFmtId="4" fontId="95" fillId="0" borderId="2" xfId="3" applyNumberFormat="1" applyFont="1" applyBorder="1" applyAlignment="1">
      <alignment horizontal="center" vertical="center" wrapText="1"/>
    </xf>
    <xf numFmtId="4" fontId="28" fillId="0" borderId="0" xfId="7" applyNumberFormat="1" applyFont="1" applyAlignment="1">
      <alignment horizontal="center" vertical="center" wrapText="1"/>
    </xf>
    <xf numFmtId="4" fontId="95" fillId="0" borderId="6" xfId="7" applyNumberFormat="1" applyFont="1" applyBorder="1" applyAlignment="1">
      <alignment horizontal="center" vertical="center"/>
    </xf>
    <xf numFmtId="4" fontId="95" fillId="0" borderId="7" xfId="7" applyNumberFormat="1" applyFont="1" applyBorder="1" applyAlignment="1">
      <alignment horizontal="center" vertical="center"/>
    </xf>
    <xf numFmtId="4" fontId="95" fillId="0" borderId="5" xfId="7" applyNumberFormat="1" applyFont="1" applyBorder="1" applyAlignment="1">
      <alignment horizontal="center" vertical="center"/>
    </xf>
    <xf numFmtId="4" fontId="99" fillId="0" borderId="2" xfId="2" applyNumberFormat="1" applyFont="1" applyBorder="1" applyAlignment="1">
      <alignment horizontal="center" vertical="center"/>
    </xf>
    <xf numFmtId="4" fontId="99" fillId="0" borderId="2" xfId="2" applyNumberFormat="1" applyFont="1" applyBorder="1" applyAlignment="1">
      <alignment horizontal="center" vertical="center" wrapText="1"/>
    </xf>
    <xf numFmtId="4" fontId="99" fillId="0" borderId="0" xfId="7" applyNumberFormat="1" applyFont="1" applyAlignment="1">
      <alignment horizontal="center" vertical="center" wrapText="1"/>
    </xf>
    <xf numFmtId="4" fontId="100" fillId="0" borderId="1" xfId="3" applyNumberFormat="1" applyFont="1" applyBorder="1" applyAlignment="1">
      <alignment horizontal="right" vertical="center" wrapText="1"/>
    </xf>
    <xf numFmtId="4" fontId="99" fillId="0" borderId="6" xfId="2" applyNumberFormat="1" applyFont="1" applyBorder="1" applyAlignment="1">
      <alignment horizontal="center" vertical="center" wrapText="1"/>
    </xf>
    <xf numFmtId="4" fontId="99" fillId="0" borderId="7" xfId="2" applyNumberFormat="1" applyFont="1" applyBorder="1" applyAlignment="1">
      <alignment horizontal="center" vertical="center" wrapText="1"/>
    </xf>
    <xf numFmtId="4" fontId="99" fillId="0" borderId="5" xfId="2" applyNumberFormat="1" applyFont="1" applyBorder="1" applyAlignment="1">
      <alignment horizontal="center" vertical="center" wrapText="1"/>
    </xf>
    <xf numFmtId="4" fontId="56" fillId="0" borderId="0" xfId="3" applyNumberFormat="1" applyFont="1" applyAlignment="1">
      <alignment horizontal="center" vertical="center" wrapText="1"/>
    </xf>
    <xf numFmtId="4" fontId="104" fillId="0" borderId="0" xfId="3" applyNumberFormat="1" applyFont="1" applyAlignment="1">
      <alignment horizontal="right" vertical="center"/>
    </xf>
    <xf numFmtId="4" fontId="102" fillId="0" borderId="2" xfId="5" applyNumberFormat="1" applyFont="1" applyBorder="1" applyAlignment="1">
      <alignment horizontal="center" vertical="center"/>
    </xf>
    <xf numFmtId="4" fontId="102" fillId="0" borderId="2" xfId="5" applyNumberFormat="1" applyFont="1" applyBorder="1" applyAlignment="1">
      <alignment horizontal="center" vertical="center" wrapText="1"/>
    </xf>
    <xf numFmtId="4" fontId="102" fillId="0" borderId="2" xfId="3" applyNumberFormat="1" applyFont="1" applyBorder="1" applyAlignment="1">
      <alignment horizontal="center" vertical="center" wrapText="1"/>
    </xf>
    <xf numFmtId="4" fontId="95" fillId="0" borderId="2" xfId="2" applyNumberFormat="1" applyFont="1" applyBorder="1" applyAlignment="1">
      <alignment horizontal="center" vertical="center" wrapText="1"/>
    </xf>
    <xf numFmtId="4" fontId="9" fillId="0" borderId="0" xfId="3" applyNumberFormat="1" applyFont="1" applyAlignment="1">
      <alignment horizontal="center" vertical="center" wrapText="1"/>
    </xf>
    <xf numFmtId="4" fontId="104" fillId="2" borderId="21" xfId="7" applyNumberFormat="1" applyFont="1" applyFill="1" applyBorder="1" applyAlignment="1">
      <alignment horizontal="left" vertical="center" wrapText="1"/>
    </xf>
    <xf numFmtId="4" fontId="104" fillId="2" borderId="21" xfId="7" applyNumberFormat="1" applyFont="1" applyFill="1" applyBorder="1" applyAlignment="1">
      <alignment horizontal="left" vertical="center"/>
    </xf>
    <xf numFmtId="4" fontId="102" fillId="0" borderId="0" xfId="7" applyNumberFormat="1" applyFont="1" applyAlignment="1">
      <alignment horizontal="center" vertical="center" wrapText="1"/>
    </xf>
    <xf numFmtId="4" fontId="102" fillId="0" borderId="3" xfId="7" applyNumberFormat="1" applyFont="1" applyBorder="1" applyAlignment="1">
      <alignment horizontal="center" vertical="center" wrapText="1"/>
    </xf>
    <xf numFmtId="4" fontId="102" fillId="0" borderId="4" xfId="7" applyNumberFormat="1" applyFont="1" applyBorder="1" applyAlignment="1">
      <alignment horizontal="center" vertical="center" wrapText="1"/>
    </xf>
    <xf numFmtId="4" fontId="102" fillId="0" borderId="3" xfId="3" applyNumberFormat="1" applyFont="1" applyBorder="1" applyAlignment="1">
      <alignment horizontal="center" vertical="center" wrapText="1"/>
    </xf>
    <xf numFmtId="4" fontId="102" fillId="0" borderId="4" xfId="3" applyNumberFormat="1" applyFont="1" applyBorder="1" applyAlignment="1">
      <alignment horizontal="center" vertical="center" wrapText="1"/>
    </xf>
    <xf numFmtId="4" fontId="102" fillId="0" borderId="2" xfId="7" applyNumberFormat="1" applyFont="1" applyBorder="1" applyAlignment="1">
      <alignment horizontal="center" vertical="center" wrapText="1"/>
    </xf>
    <xf numFmtId="4" fontId="104" fillId="0" borderId="0" xfId="7" applyNumberFormat="1" applyFont="1" applyAlignment="1">
      <alignment horizontal="center" vertical="center" wrapText="1"/>
    </xf>
    <xf numFmtId="4" fontId="112" fillId="0" borderId="0" xfId="7" applyNumberFormat="1" applyFont="1" applyAlignment="1">
      <alignment horizontal="center" vertical="center" wrapText="1"/>
    </xf>
    <xf numFmtId="4" fontId="108" fillId="0" borderId="2" xfId="5" applyNumberFormat="1" applyFont="1" applyBorder="1" applyAlignment="1">
      <alignment horizontal="center" vertical="center"/>
    </xf>
    <xf numFmtId="4" fontId="108" fillId="0" borderId="2" xfId="5" applyNumberFormat="1" applyFont="1" applyBorder="1" applyAlignment="1">
      <alignment horizontal="center" vertical="center" wrapText="1"/>
    </xf>
    <xf numFmtId="4" fontId="110" fillId="0" borderId="0" xfId="7" applyNumberFormat="1" applyFont="1" applyAlignment="1">
      <alignment horizontal="right"/>
    </xf>
    <xf numFmtId="4" fontId="118" fillId="0" borderId="0" xfId="7" applyNumberFormat="1" applyFont="1" applyAlignment="1">
      <alignment horizontal="center" vertical="center" wrapText="1"/>
    </xf>
    <xf numFmtId="4" fontId="113" fillId="0" borderId="0" xfId="7" applyNumberFormat="1" applyFont="1" applyAlignment="1">
      <alignment horizontal="left"/>
    </xf>
    <xf numFmtId="4" fontId="113" fillId="0" borderId="0" xfId="7" applyNumberFormat="1" applyFont="1" applyAlignment="1">
      <alignment horizontal="center" vertical="center" wrapText="1"/>
    </xf>
    <xf numFmtId="4" fontId="115" fillId="0" borderId="0" xfId="3" applyNumberFormat="1" applyFont="1" applyAlignment="1">
      <alignment horizontal="right" vertical="center"/>
    </xf>
    <xf numFmtId="4" fontId="113" fillId="0" borderId="2" xfId="5" applyNumberFormat="1" applyFont="1" applyBorder="1" applyAlignment="1">
      <alignment horizontal="center" vertical="center"/>
    </xf>
    <xf numFmtId="4" fontId="113" fillId="0" borderId="2" xfId="5" applyNumberFormat="1" applyFont="1" applyBorder="1" applyAlignment="1">
      <alignment horizontal="center" vertical="center" wrapText="1"/>
    </xf>
    <xf numFmtId="4" fontId="115" fillId="0" borderId="0" xfId="7" applyNumberFormat="1" applyFont="1" applyAlignment="1">
      <alignment horizontal="center" vertical="center" wrapText="1"/>
    </xf>
    <xf numFmtId="4" fontId="23" fillId="0" borderId="10" xfId="4" applyNumberFormat="1" applyFont="1" applyBorder="1" applyAlignment="1">
      <alignment horizontal="center" vertical="center" wrapText="1"/>
    </xf>
    <xf numFmtId="4" fontId="23" fillId="0" borderId="14" xfId="4" applyNumberFormat="1" applyFont="1" applyBorder="1" applyAlignment="1">
      <alignment horizontal="center" vertical="center" wrapText="1"/>
    </xf>
    <xf numFmtId="4" fontId="22" fillId="0" borderId="0" xfId="4" applyNumberFormat="1" applyFont="1" applyAlignment="1">
      <alignment horizontal="left" vertical="center"/>
    </xf>
    <xf numFmtId="4" fontId="23" fillId="0" borderId="0" xfId="4" applyNumberFormat="1" applyFont="1" applyAlignment="1">
      <alignment horizontal="left" vertical="center"/>
    </xf>
    <xf numFmtId="4" fontId="23" fillId="0" borderId="0" xfId="4" applyNumberFormat="1" applyFont="1" applyAlignment="1">
      <alignment horizontal="center" vertical="center" wrapText="1"/>
    </xf>
    <xf numFmtId="4" fontId="25" fillId="0" borderId="0" xfId="9" applyNumberFormat="1" applyFont="1" applyAlignment="1" applyProtection="1">
      <alignment horizontal="center" vertical="center"/>
      <protection locked="0" hidden="1"/>
    </xf>
    <xf numFmtId="4" fontId="23" fillId="0" borderId="8" xfId="4" applyNumberFormat="1" applyFont="1" applyBorder="1" applyAlignment="1">
      <alignment horizontal="center" vertical="center" wrapText="1"/>
    </xf>
    <xf numFmtId="4" fontId="23" fillId="0" borderId="13" xfId="4" applyNumberFormat="1" applyFont="1" applyBorder="1" applyAlignment="1">
      <alignment horizontal="center" vertical="center" wrapText="1"/>
    </xf>
    <xf numFmtId="4" fontId="23" fillId="0" borderId="9" xfId="4" applyNumberFormat="1" applyFont="1" applyBorder="1" applyAlignment="1">
      <alignment horizontal="center" vertical="center"/>
    </xf>
    <xf numFmtId="4" fontId="23" fillId="0" borderId="2" xfId="4" applyNumberFormat="1" applyFont="1" applyBorder="1" applyAlignment="1">
      <alignment horizontal="center" vertical="center"/>
    </xf>
    <xf numFmtId="4" fontId="15" fillId="0" borderId="10" xfId="4" applyNumberFormat="1" applyFont="1" applyBorder="1" applyAlignment="1">
      <alignment horizontal="center" vertical="center" wrapText="1"/>
    </xf>
    <xf numFmtId="4" fontId="15" fillId="0" borderId="14" xfId="4" applyNumberFormat="1" applyFont="1" applyBorder="1" applyAlignment="1">
      <alignment horizontal="center" vertical="center" wrapText="1"/>
    </xf>
    <xf numFmtId="4" fontId="23" fillId="0" borderId="11" xfId="4" applyNumberFormat="1" applyFont="1" applyBorder="1" applyAlignment="1">
      <alignment horizontal="center" vertical="center" wrapText="1"/>
    </xf>
    <xf numFmtId="4" fontId="23" fillId="0" borderId="12" xfId="4" applyNumberFormat="1" applyFont="1" applyBorder="1" applyAlignment="1">
      <alignment horizontal="center" vertical="center" wrapText="1"/>
    </xf>
    <xf numFmtId="166" fontId="25" fillId="0" borderId="9" xfId="4" applyNumberFormat="1" applyFont="1" applyBorder="1" applyAlignment="1">
      <alignment horizontal="center" vertical="center" wrapText="1"/>
    </xf>
    <xf numFmtId="166" fontId="25" fillId="0" borderId="2" xfId="4" applyNumberFormat="1" applyFont="1" applyBorder="1" applyAlignment="1">
      <alignment horizontal="center" vertical="center" wrapText="1"/>
    </xf>
    <xf numFmtId="4" fontId="57" fillId="0" borderId="6" xfId="2" applyNumberFormat="1" applyFont="1" applyBorder="1" applyAlignment="1">
      <alignment horizontal="center" vertical="center" wrapText="1"/>
    </xf>
    <xf numFmtId="4" fontId="57" fillId="0" borderId="7" xfId="2" applyNumberFormat="1" applyFont="1" applyBorder="1" applyAlignment="1">
      <alignment horizontal="center" vertical="center" wrapText="1"/>
    </xf>
    <xf numFmtId="4" fontId="57" fillId="0" borderId="5" xfId="2" applyNumberFormat="1" applyFont="1" applyBorder="1" applyAlignment="1">
      <alignment horizontal="center" vertical="center" wrapText="1"/>
    </xf>
    <xf numFmtId="4" fontId="57" fillId="0" borderId="2" xfId="2" applyNumberFormat="1" applyFont="1" applyBorder="1" applyAlignment="1">
      <alignment horizontal="center" vertical="center" wrapText="1"/>
    </xf>
    <xf numFmtId="4" fontId="57" fillId="0" borderId="0" xfId="2" applyNumberFormat="1" applyFont="1" applyAlignment="1">
      <alignment horizontal="left"/>
    </xf>
    <xf numFmtId="4" fontId="57" fillId="0" borderId="0" xfId="2" applyNumberFormat="1" applyFont="1" applyAlignment="1">
      <alignment horizontal="center" vertical="center" wrapText="1"/>
    </xf>
    <xf numFmtId="4" fontId="58" fillId="0" borderId="1" xfId="3" applyNumberFormat="1" applyFont="1" applyBorder="1" applyAlignment="1">
      <alignment horizontal="right" vertical="center" wrapText="1"/>
    </xf>
    <xf numFmtId="4" fontId="57" fillId="0" borderId="2" xfId="2" applyNumberFormat="1" applyFont="1" applyBorder="1" applyAlignment="1">
      <alignment horizontal="center" vertical="center"/>
    </xf>
    <xf numFmtId="4" fontId="57" fillId="0" borderId="3" xfId="2" applyNumberFormat="1" applyFont="1" applyBorder="1" applyAlignment="1">
      <alignment horizontal="center" vertical="center" wrapText="1"/>
    </xf>
    <xf numFmtId="4" fontId="57" fillId="0" borderId="4" xfId="2" applyNumberFormat="1" applyFont="1" applyBorder="1" applyAlignment="1">
      <alignment horizontal="center" vertical="center" wrapText="1"/>
    </xf>
    <xf numFmtId="4" fontId="57" fillId="4" borderId="2" xfId="2" applyNumberFormat="1" applyFont="1" applyFill="1" applyBorder="1" applyAlignment="1">
      <alignment horizontal="center" vertical="center" wrapText="1"/>
    </xf>
    <xf numFmtId="0" fontId="71" fillId="0" borderId="2" xfId="0" applyFont="1" applyBorder="1" applyAlignment="1">
      <alignment horizontal="center" vertical="center" wrapText="1"/>
    </xf>
    <xf numFmtId="0" fontId="73" fillId="11" borderId="2" xfId="0" applyFont="1" applyFill="1" applyBorder="1" applyAlignment="1">
      <alignment horizontal="center" vertical="center" wrapText="1"/>
    </xf>
    <xf numFmtId="0" fontId="66" fillId="11" borderId="2" xfId="0" applyFont="1" applyFill="1" applyBorder="1" applyAlignment="1">
      <alignment horizontal="center" vertical="center" wrapText="1"/>
    </xf>
    <xf numFmtId="4" fontId="33" fillId="2" borderId="0" xfId="5" applyNumberFormat="1" applyFont="1" applyFill="1" applyAlignment="1">
      <alignment horizontal="center" vertical="center" wrapText="1"/>
    </xf>
    <xf numFmtId="4" fontId="33" fillId="2" borderId="3" xfId="5" applyNumberFormat="1" applyFont="1" applyFill="1" applyBorder="1" applyAlignment="1">
      <alignment horizontal="center" vertical="center" wrapText="1"/>
    </xf>
    <xf numFmtId="4" fontId="33" fillId="2" borderId="4" xfId="5" applyNumberFormat="1" applyFont="1" applyFill="1" applyBorder="1" applyAlignment="1">
      <alignment horizontal="center" vertical="center" wrapText="1"/>
    </xf>
    <xf numFmtId="4" fontId="33" fillId="2" borderId="2" xfId="5" applyNumberFormat="1" applyFont="1" applyFill="1" applyBorder="1" applyAlignment="1">
      <alignment horizontal="center" vertical="center" wrapText="1"/>
    </xf>
    <xf numFmtId="4" fontId="33" fillId="2" borderId="6" xfId="5" applyNumberFormat="1" applyFont="1" applyFill="1" applyBorder="1" applyAlignment="1">
      <alignment horizontal="center" vertical="center" wrapText="1"/>
    </xf>
    <xf numFmtId="4" fontId="33" fillId="2" borderId="7" xfId="5" applyNumberFormat="1" applyFont="1" applyFill="1" applyBorder="1" applyAlignment="1">
      <alignment horizontal="center" vertical="center" wrapText="1"/>
    </xf>
    <xf numFmtId="4" fontId="33" fillId="2" borderId="5" xfId="5" applyNumberFormat="1" applyFont="1" applyFill="1" applyBorder="1" applyAlignment="1">
      <alignment horizontal="center" vertical="center" wrapText="1"/>
    </xf>
    <xf numFmtId="4" fontId="33" fillId="2" borderId="2" xfId="5" applyNumberFormat="1" applyFont="1" applyFill="1" applyBorder="1" applyAlignment="1">
      <alignment horizontal="left" vertical="center"/>
    </xf>
    <xf numFmtId="4" fontId="23" fillId="2" borderId="2" xfId="5" applyNumberFormat="1" applyFont="1" applyFill="1" applyBorder="1" applyAlignment="1">
      <alignment horizontal="left" vertical="center"/>
    </xf>
    <xf numFmtId="4" fontId="23" fillId="2" borderId="2" xfId="5" applyNumberFormat="1" applyFont="1" applyFill="1" applyBorder="1" applyAlignment="1">
      <alignment horizontal="center" vertical="center" wrapText="1"/>
    </xf>
    <xf numFmtId="4" fontId="23" fillId="2" borderId="3" xfId="5" applyNumberFormat="1" applyFont="1" applyFill="1" applyBorder="1" applyAlignment="1">
      <alignment horizontal="center" vertical="center" wrapText="1"/>
    </xf>
    <xf numFmtId="4" fontId="23" fillId="2" borderId="4" xfId="5" applyNumberFormat="1" applyFont="1" applyFill="1" applyBorder="1" applyAlignment="1">
      <alignment horizontal="center" vertical="center" wrapText="1"/>
    </xf>
    <xf numFmtId="4" fontId="23" fillId="2" borderId="6" xfId="5" applyNumberFormat="1" applyFont="1" applyFill="1" applyBorder="1" applyAlignment="1">
      <alignment horizontal="center" vertical="center" wrapText="1"/>
    </xf>
    <xf numFmtId="4" fontId="23" fillId="2" borderId="7" xfId="5" applyNumberFormat="1" applyFont="1" applyFill="1" applyBorder="1" applyAlignment="1">
      <alignment horizontal="center" vertical="center" wrapText="1"/>
    </xf>
    <xf numFmtId="4" fontId="23" fillId="2" borderId="5" xfId="5" applyNumberFormat="1" applyFont="1" applyFill="1" applyBorder="1" applyAlignment="1">
      <alignment horizontal="center" vertical="center" wrapText="1"/>
    </xf>
    <xf numFmtId="4" fontId="39" fillId="2" borderId="0" xfId="5" applyNumberFormat="1" applyFont="1" applyFill="1" applyAlignment="1">
      <alignment horizontal="center" vertical="center" wrapText="1"/>
    </xf>
    <xf numFmtId="4" fontId="33" fillId="0" borderId="6" xfId="0" applyNumberFormat="1" applyFont="1" applyBorder="1" applyAlignment="1">
      <alignment horizontal="center" vertical="center"/>
    </xf>
    <xf numFmtId="4" fontId="33" fillId="0" borderId="5" xfId="0" applyNumberFormat="1" applyFont="1" applyBorder="1" applyAlignment="1">
      <alignment horizontal="center" vertical="center"/>
    </xf>
    <xf numFmtId="4" fontId="33" fillId="2" borderId="3" xfId="5" applyNumberFormat="1" applyFont="1" applyFill="1" applyBorder="1" applyAlignment="1">
      <alignment horizontal="center" vertical="center"/>
    </xf>
    <xf numFmtId="4" fontId="33" fillId="2" borderId="20" xfId="5" applyNumberFormat="1" applyFont="1" applyFill="1" applyBorder="1" applyAlignment="1">
      <alignment horizontal="center" vertical="center"/>
    </xf>
    <xf numFmtId="4" fontId="33" fillId="2" borderId="4" xfId="5" applyNumberFormat="1" applyFont="1" applyFill="1" applyBorder="1" applyAlignment="1">
      <alignment horizontal="center" vertical="center"/>
    </xf>
    <xf numFmtId="4" fontId="33" fillId="2" borderId="20" xfId="5" applyNumberFormat="1" applyFont="1" applyFill="1" applyBorder="1" applyAlignment="1">
      <alignment horizontal="center" vertical="center" wrapText="1"/>
    </xf>
    <xf numFmtId="4" fontId="33" fillId="2" borderId="3" xfId="0" applyNumberFormat="1" applyFont="1" applyFill="1" applyBorder="1" applyAlignment="1">
      <alignment horizontal="center" vertical="center" wrapText="1"/>
    </xf>
    <xf numFmtId="4" fontId="33" fillId="2" borderId="20" xfId="0" applyNumberFormat="1" applyFont="1" applyFill="1" applyBorder="1" applyAlignment="1">
      <alignment horizontal="center" vertical="center" wrapText="1"/>
    </xf>
    <xf numFmtId="4" fontId="33" fillId="2" borderId="4" xfId="0" applyNumberFormat="1" applyFont="1" applyFill="1" applyBorder="1" applyAlignment="1">
      <alignment horizontal="center" vertical="center" wrapText="1"/>
    </xf>
    <xf numFmtId="166" fontId="33" fillId="2" borderId="3" xfId="0" applyNumberFormat="1" applyFont="1" applyFill="1" applyBorder="1" applyAlignment="1">
      <alignment horizontal="center" vertical="center" wrapText="1"/>
    </xf>
    <xf numFmtId="166" fontId="33" fillId="2" borderId="4"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4" fontId="33" fillId="2" borderId="2" xfId="5" applyNumberFormat="1" applyFont="1" applyFill="1" applyBorder="1" applyAlignment="1">
      <alignment horizontal="center" vertical="center"/>
    </xf>
    <xf numFmtId="4" fontId="33" fillId="3" borderId="6" xfId="0" applyNumberFormat="1" applyFont="1" applyFill="1" applyBorder="1" applyAlignment="1">
      <alignment horizontal="center" vertical="center" wrapText="1"/>
    </xf>
    <xf numFmtId="4" fontId="33" fillId="3" borderId="7" xfId="0" applyNumberFormat="1" applyFont="1" applyFill="1" applyBorder="1" applyAlignment="1">
      <alignment horizontal="center" vertical="center" wrapText="1"/>
    </xf>
    <xf numFmtId="4" fontId="33" fillId="3" borderId="5" xfId="0" applyNumberFormat="1" applyFont="1" applyFill="1" applyBorder="1" applyAlignment="1">
      <alignment horizontal="center" vertical="center" wrapText="1"/>
    </xf>
    <xf numFmtId="4" fontId="33" fillId="0" borderId="0" xfId="7" applyNumberFormat="1" applyFont="1" applyAlignment="1">
      <alignment horizontal="center" vertical="center" wrapText="1"/>
    </xf>
    <xf numFmtId="4" fontId="33" fillId="0" borderId="2" xfId="7" applyNumberFormat="1" applyFont="1" applyBorder="1" applyAlignment="1">
      <alignment horizontal="center" vertical="center" wrapText="1"/>
    </xf>
    <xf numFmtId="4" fontId="39" fillId="0" borderId="1" xfId="7" applyNumberFormat="1" applyFont="1" applyBorder="1" applyAlignment="1">
      <alignment horizontal="right"/>
    </xf>
    <xf numFmtId="4" fontId="33" fillId="0" borderId="3" xfId="7" applyNumberFormat="1" applyFont="1" applyBorder="1" applyAlignment="1">
      <alignment horizontal="center" vertical="center" wrapText="1"/>
    </xf>
    <xf numFmtId="4" fontId="33" fillId="0" borderId="4" xfId="7" applyNumberFormat="1" applyFont="1" applyBorder="1" applyAlignment="1">
      <alignment horizontal="center" vertical="center" wrapText="1"/>
    </xf>
    <xf numFmtId="4" fontId="33" fillId="0" borderId="3" xfId="3" applyNumberFormat="1" applyFont="1" applyBorder="1" applyAlignment="1">
      <alignment horizontal="center" vertical="center" wrapText="1"/>
    </xf>
    <xf numFmtId="4" fontId="33" fillId="0" borderId="4" xfId="3" applyNumberFormat="1" applyFont="1" applyBorder="1" applyAlignment="1">
      <alignment horizontal="center" vertical="center" wrapText="1"/>
    </xf>
    <xf numFmtId="4" fontId="33" fillId="0" borderId="0" xfId="7" applyNumberFormat="1" applyFont="1" applyAlignment="1">
      <alignment horizontal="left"/>
    </xf>
    <xf numFmtId="4" fontId="39" fillId="0" borderId="0" xfId="7" applyNumberFormat="1" applyFont="1" applyAlignment="1">
      <alignment horizontal="right"/>
    </xf>
    <xf numFmtId="4" fontId="33" fillId="0" borderId="2" xfId="5" applyNumberFormat="1" applyFont="1" applyBorder="1" applyAlignment="1">
      <alignment horizontal="center" vertical="center"/>
    </xf>
    <xf numFmtId="4" fontId="33" fillId="0" borderId="2" xfId="5" applyNumberFormat="1" applyFont="1" applyBorder="1" applyAlignment="1">
      <alignment horizontal="center" vertical="center" wrapText="1"/>
    </xf>
    <xf numFmtId="4" fontId="3" fillId="0" borderId="0" xfId="7" applyNumberFormat="1" applyFont="1" applyAlignment="1">
      <alignment horizontal="left"/>
    </xf>
    <xf numFmtId="4" fontId="6" fillId="0" borderId="0" xfId="3" applyNumberFormat="1" applyFont="1" applyAlignment="1">
      <alignment horizontal="right" vertical="center"/>
    </xf>
    <xf numFmtId="4" fontId="3" fillId="0" borderId="2" xfId="5" applyNumberFormat="1" applyFont="1" applyBorder="1" applyAlignment="1">
      <alignment horizontal="center" vertical="center"/>
    </xf>
    <xf numFmtId="4" fontId="3" fillId="0" borderId="2" xfId="5" applyNumberFormat="1" applyFont="1" applyBorder="1" applyAlignment="1">
      <alignment horizontal="center" vertical="center" wrapText="1"/>
    </xf>
    <xf numFmtId="4" fontId="3" fillId="0" borderId="0" xfId="7" applyNumberFormat="1" applyFont="1" applyAlignment="1">
      <alignment horizontal="center" vertical="center" wrapText="1"/>
    </xf>
    <xf numFmtId="166" fontId="3" fillId="0" borderId="2" xfId="2" applyNumberFormat="1" applyFont="1" applyBorder="1" applyAlignment="1">
      <alignment horizontal="center" vertical="center"/>
    </xf>
    <xf numFmtId="4" fontId="3" fillId="0" borderId="0" xfId="2" applyNumberFormat="1" applyFont="1" applyAlignment="1">
      <alignment horizontal="center" vertical="center" wrapText="1"/>
    </xf>
    <xf numFmtId="4" fontId="33" fillId="0" borderId="2" xfId="2" applyNumberFormat="1" applyFont="1" applyBorder="1" applyAlignment="1">
      <alignment horizontal="center" vertical="center" wrapText="1"/>
    </xf>
    <xf numFmtId="4" fontId="33" fillId="9" borderId="2" xfId="2" applyNumberFormat="1" applyFont="1" applyFill="1" applyBorder="1" applyAlignment="1">
      <alignment horizontal="center" vertical="center" wrapText="1"/>
    </xf>
    <xf numFmtId="166" fontId="33" fillId="0" borderId="2" xfId="2" applyNumberFormat="1" applyFont="1" applyBorder="1" applyAlignment="1">
      <alignment horizontal="center" vertical="center" wrapText="1"/>
    </xf>
    <xf numFmtId="39" fontId="33" fillId="0" borderId="0" xfId="2" applyNumberFormat="1" applyFont="1" applyAlignment="1">
      <alignment horizontal="center" vertical="center" wrapText="1"/>
    </xf>
    <xf numFmtId="4" fontId="33" fillId="0" borderId="2" xfId="2" applyNumberFormat="1" applyFont="1" applyBorder="1" applyAlignment="1">
      <alignment horizontal="center" vertical="center"/>
    </xf>
    <xf numFmtId="4" fontId="33" fillId="0" borderId="6" xfId="2" applyNumberFormat="1" applyFont="1" applyBorder="1" applyAlignment="1">
      <alignment horizontal="center" vertical="center" wrapText="1"/>
    </xf>
    <xf numFmtId="4" fontId="33" fillId="0" borderId="3" xfId="2" applyNumberFormat="1" applyFont="1" applyBorder="1" applyAlignment="1">
      <alignment horizontal="center" vertical="center" wrapText="1"/>
    </xf>
    <xf numFmtId="4" fontId="33" fillId="0" borderId="4" xfId="2" applyNumberFormat="1" applyFont="1" applyBorder="1" applyAlignment="1">
      <alignment horizontal="center" vertical="center" wrapText="1"/>
    </xf>
    <xf numFmtId="4" fontId="33" fillId="0" borderId="7" xfId="2" applyNumberFormat="1" applyFont="1" applyBorder="1" applyAlignment="1">
      <alignment horizontal="center" vertical="center" wrapText="1"/>
    </xf>
    <xf numFmtId="166" fontId="33" fillId="0" borderId="5" xfId="2" applyNumberFormat="1" applyFont="1" applyBorder="1" applyAlignment="1">
      <alignment horizontal="center" vertical="center" wrapText="1"/>
    </xf>
    <xf numFmtId="166" fontId="33" fillId="0" borderId="6" xfId="2" applyNumberFormat="1" applyFont="1" applyBorder="1" applyAlignment="1">
      <alignment horizontal="center" vertical="center" wrapText="1"/>
    </xf>
    <xf numFmtId="166" fontId="33" fillId="0" borderId="7" xfId="2" applyNumberFormat="1" applyFont="1" applyBorder="1" applyAlignment="1">
      <alignment horizontal="center" vertical="center" wrapText="1"/>
    </xf>
    <xf numFmtId="4" fontId="23" fillId="0" borderId="3" xfId="2" applyNumberFormat="1" applyFont="1" applyBorder="1" applyAlignment="1">
      <alignment horizontal="center" vertical="center" wrapText="1"/>
    </xf>
    <xf numFmtId="4" fontId="23" fillId="0" borderId="4" xfId="2" applyNumberFormat="1" applyFont="1" applyBorder="1" applyAlignment="1">
      <alignment horizontal="center" vertical="center" wrapText="1"/>
    </xf>
    <xf numFmtId="4" fontId="35" fillId="0" borderId="0" xfId="2" applyNumberFormat="1" applyFont="1" applyAlignment="1">
      <alignment horizontal="center" vertical="center" wrapText="1"/>
    </xf>
    <xf numFmtId="4" fontId="34" fillId="0" borderId="1" xfId="3" applyNumberFormat="1" applyFont="1" applyBorder="1" applyAlignment="1">
      <alignment horizontal="right" vertical="center" wrapText="1"/>
    </xf>
    <xf numFmtId="4" fontId="23" fillId="0" borderId="2" xfId="2" applyNumberFormat="1" applyFont="1" applyBorder="1" applyAlignment="1">
      <alignment horizontal="center" vertical="center" wrapText="1"/>
    </xf>
    <xf numFmtId="4" fontId="23" fillId="5" borderId="2" xfId="2" applyNumberFormat="1" applyFont="1" applyFill="1" applyBorder="1" applyAlignment="1">
      <alignment horizontal="center" vertical="center" wrapText="1"/>
    </xf>
    <xf numFmtId="4" fontId="23" fillId="0" borderId="6" xfId="2" applyNumberFormat="1" applyFont="1" applyBorder="1" applyAlignment="1">
      <alignment horizontal="center" vertical="center" wrapText="1"/>
    </xf>
    <xf numFmtId="4" fontId="23" fillId="0" borderId="7" xfId="2" applyNumberFormat="1" applyFont="1" applyBorder="1" applyAlignment="1">
      <alignment horizontal="center" vertical="center" wrapText="1"/>
    </xf>
    <xf numFmtId="4" fontId="23" fillId="0" borderId="5" xfId="2" applyNumberFormat="1" applyFont="1" applyBorder="1" applyAlignment="1">
      <alignment horizontal="center" vertical="center" wrapText="1"/>
    </xf>
    <xf numFmtId="4" fontId="33" fillId="0" borderId="0" xfId="2" applyNumberFormat="1" applyFont="1" applyAlignment="1">
      <alignment horizontal="left"/>
    </xf>
    <xf numFmtId="4" fontId="23" fillId="0" borderId="2" xfId="2" applyNumberFormat="1" applyFont="1" applyBorder="1" applyAlignment="1">
      <alignment horizontal="center" vertical="center"/>
    </xf>
    <xf numFmtId="167" fontId="15" fillId="2" borderId="3" xfId="3" applyNumberFormat="1" applyFont="1" applyFill="1" applyBorder="1" applyAlignment="1">
      <alignment horizontal="center" vertical="center" wrapText="1"/>
    </xf>
    <xf numFmtId="167" fontId="15" fillId="2" borderId="4" xfId="3" applyNumberFormat="1" applyFont="1" applyFill="1" applyBorder="1" applyAlignment="1">
      <alignment horizontal="center" vertical="center" wrapText="1"/>
    </xf>
    <xf numFmtId="4" fontId="15" fillId="2" borderId="6" xfId="3" applyNumberFormat="1" applyFont="1" applyFill="1" applyBorder="1" applyAlignment="1">
      <alignment horizontal="center" vertical="center"/>
    </xf>
    <xf numFmtId="4" fontId="15" fillId="2" borderId="5" xfId="3" applyNumberFormat="1" applyFont="1" applyFill="1" applyBorder="1" applyAlignment="1">
      <alignment horizontal="center" vertical="center"/>
    </xf>
    <xf numFmtId="4" fontId="15" fillId="2" borderId="0" xfId="2" applyNumberFormat="1" applyFont="1" applyFill="1" applyAlignment="1">
      <alignment horizontal="left" vertical="center"/>
    </xf>
    <xf numFmtId="4" fontId="15" fillId="2" borderId="0" xfId="2" applyNumberFormat="1" applyFont="1" applyFill="1" applyAlignment="1">
      <alignment horizontal="center" vertical="center" wrapText="1"/>
    </xf>
    <xf numFmtId="4" fontId="15" fillId="2" borderId="1" xfId="2" applyNumberFormat="1" applyFont="1" applyFill="1" applyBorder="1" applyAlignment="1">
      <alignment horizontal="center" vertical="center" wrapText="1"/>
    </xf>
    <xf numFmtId="4" fontId="15" fillId="2" borderId="2" xfId="2" applyNumberFormat="1" applyFont="1" applyFill="1" applyBorder="1" applyAlignment="1">
      <alignment horizontal="center" vertical="center"/>
    </xf>
    <xf numFmtId="4" fontId="15" fillId="2" borderId="2"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wrapText="1"/>
    </xf>
    <xf numFmtId="4" fontId="15" fillId="2" borderId="7" xfId="2" applyNumberFormat="1" applyFont="1" applyFill="1" applyBorder="1" applyAlignment="1">
      <alignment horizontal="center" vertical="center" wrapText="1"/>
    </xf>
    <xf numFmtId="4" fontId="15" fillId="2" borderId="5" xfId="2" applyNumberFormat="1" applyFont="1" applyFill="1" applyBorder="1" applyAlignment="1">
      <alignment horizontal="center" vertical="center" wrapText="1"/>
    </xf>
    <xf numFmtId="4" fontId="15" fillId="2" borderId="3" xfId="2" applyNumberFormat="1" applyFont="1" applyFill="1" applyBorder="1" applyAlignment="1">
      <alignment horizontal="center" vertical="center" wrapText="1"/>
    </xf>
    <xf numFmtId="4" fontId="15" fillId="2" borderId="4" xfId="2" applyNumberFormat="1" applyFont="1" applyFill="1" applyBorder="1" applyAlignment="1">
      <alignment horizontal="center" vertical="center" wrapText="1"/>
    </xf>
  </cellXfs>
  <cellStyles count="11">
    <cellStyle name="Bình thường" xfId="0" builtinId="0"/>
    <cellStyle name="Dấu_phảy" xfId="1" builtinId="3"/>
    <cellStyle name="Normal 3" xfId="10"/>
    <cellStyle name="Normal_Bieen dong04HT-QH" xfId="4"/>
    <cellStyle name="Normal_Bieen dong04HT-QH 3" xfId="8"/>
    <cellStyle name="Normal_BIEU-CC1" xfId="9"/>
    <cellStyle name="Normal_bieuDH" xfId="3"/>
    <cellStyle name="Normal_QHMau" xfId="7"/>
    <cellStyle name="Normal_TT.GR HT-QH " xfId="2"/>
    <cellStyle name="Normal_TT.GR HT-QH  2" xfId="5"/>
    <cellStyle name="Normal_TT.GR HT-QH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V79"/>
  <sheetViews>
    <sheetView showZeros="0" topLeftCell="A19" zoomScale="86" zoomScaleNormal="86" workbookViewId="0">
      <selection activeCell="D31" sqref="D31"/>
    </sheetView>
  </sheetViews>
  <sheetFormatPr defaultColWidth="6.85546875" defaultRowHeight="15"/>
  <cols>
    <col min="1" max="1" width="4.85546875" style="92" customWidth="1"/>
    <col min="2" max="2" width="40.42578125" style="1" customWidth="1"/>
    <col min="3" max="3" width="7.140625" style="1" customWidth="1"/>
    <col min="4" max="4" width="14.5703125" style="997" customWidth="1"/>
    <col min="5" max="5" width="8.42578125" style="1" customWidth="1"/>
    <col min="6" max="22" width="11.28515625" style="1" customWidth="1"/>
    <col min="23" max="16384" width="6.85546875" style="1"/>
  </cols>
  <sheetData>
    <row r="1" spans="1:22" s="550" customFormat="1" ht="18" customHeight="1">
      <c r="A1" s="1479" t="s">
        <v>0</v>
      </c>
      <c r="B1" s="1479"/>
      <c r="D1" s="986"/>
    </row>
    <row r="2" spans="1:22" s="550" customFormat="1" ht="18" customHeight="1">
      <c r="A2" s="1480" t="s">
        <v>476</v>
      </c>
      <c r="B2" s="1480"/>
      <c r="C2" s="1480"/>
      <c r="D2" s="1480"/>
      <c r="E2" s="1480"/>
      <c r="F2" s="1480"/>
      <c r="G2" s="1480"/>
      <c r="H2" s="1480"/>
      <c r="I2" s="1480"/>
      <c r="J2" s="1480"/>
      <c r="K2" s="1480"/>
      <c r="L2" s="1480"/>
      <c r="M2" s="1480"/>
    </row>
    <row r="3" spans="1:22" s="550" customFormat="1" ht="18" customHeight="1">
      <c r="A3" s="551"/>
      <c r="B3" s="551"/>
      <c r="C3" s="551"/>
      <c r="D3" s="987"/>
      <c r="E3" s="551"/>
      <c r="F3" s="551"/>
      <c r="G3" s="551"/>
      <c r="H3" s="551"/>
      <c r="I3" s="551"/>
      <c r="J3" s="551"/>
      <c r="K3" s="551"/>
      <c r="L3" s="551"/>
      <c r="M3" s="551"/>
    </row>
    <row r="4" spans="1:22" s="2" customFormat="1" ht="18" customHeight="1">
      <c r="A4" s="1481" t="s">
        <v>2</v>
      </c>
      <c r="B4" s="1482" t="s">
        <v>178</v>
      </c>
      <c r="C4" s="1482" t="s">
        <v>3</v>
      </c>
      <c r="D4" s="1483" t="s">
        <v>4</v>
      </c>
      <c r="E4" s="1482" t="s">
        <v>191</v>
      </c>
      <c r="F4" s="1484" t="s">
        <v>305</v>
      </c>
      <c r="G4" s="1485"/>
      <c r="H4" s="1485"/>
      <c r="I4" s="1485"/>
      <c r="J4" s="1485"/>
      <c r="K4" s="1485"/>
      <c r="L4" s="1485"/>
      <c r="M4" s="1485"/>
      <c r="N4" s="1485"/>
      <c r="O4" s="1485"/>
      <c r="P4" s="1485"/>
      <c r="Q4" s="1485"/>
      <c r="R4" s="1485"/>
      <c r="S4" s="1485"/>
      <c r="T4" s="1485"/>
      <c r="U4" s="1485"/>
      <c r="V4" s="1485"/>
    </row>
    <row r="5" spans="1:22" s="2" customFormat="1" ht="32.25" customHeight="1">
      <c r="A5" s="1481"/>
      <c r="B5" s="1482"/>
      <c r="C5" s="1482"/>
      <c r="D5" s="1483"/>
      <c r="E5" s="1482"/>
      <c r="F5" s="847" t="s">
        <v>478</v>
      </c>
      <c r="G5" s="847" t="s">
        <v>479</v>
      </c>
      <c r="H5" s="847" t="s">
        <v>480</v>
      </c>
      <c r="I5" s="847" t="s">
        <v>481</v>
      </c>
      <c r="J5" s="847" t="s">
        <v>482</v>
      </c>
      <c r="K5" s="847" t="s">
        <v>483</v>
      </c>
      <c r="L5" s="847" t="s">
        <v>484</v>
      </c>
      <c r="M5" s="847" t="s">
        <v>485</v>
      </c>
      <c r="N5" s="847" t="s">
        <v>486</v>
      </c>
      <c r="O5" s="847" t="s">
        <v>487</v>
      </c>
      <c r="P5" s="847" t="s">
        <v>488</v>
      </c>
      <c r="Q5" s="847" t="s">
        <v>489</v>
      </c>
      <c r="R5" s="847" t="s">
        <v>490</v>
      </c>
      <c r="S5" s="847" t="s">
        <v>491</v>
      </c>
      <c r="T5" s="847" t="s">
        <v>492</v>
      </c>
      <c r="U5" s="847" t="s">
        <v>493</v>
      </c>
      <c r="V5" s="847" t="s">
        <v>494</v>
      </c>
    </row>
    <row r="6" spans="1:22" s="4" customFormat="1" ht="18" customHeight="1">
      <c r="A6" s="3">
        <v>-1</v>
      </c>
      <c r="B6" s="3">
        <v>-2</v>
      </c>
      <c r="C6" s="3">
        <v>-3</v>
      </c>
      <c r="D6" s="988" t="s">
        <v>306</v>
      </c>
      <c r="E6" s="3"/>
      <c r="F6" s="3">
        <v>-5</v>
      </c>
      <c r="G6" s="3">
        <v>-6</v>
      </c>
      <c r="H6" s="3">
        <v>-7</v>
      </c>
      <c r="I6" s="3">
        <v>-8</v>
      </c>
      <c r="J6" s="3">
        <v>-9</v>
      </c>
      <c r="K6" s="3">
        <v>-10</v>
      </c>
      <c r="L6" s="3">
        <v>-11</v>
      </c>
      <c r="M6" s="3">
        <v>-12</v>
      </c>
      <c r="N6" s="3">
        <v>-13</v>
      </c>
      <c r="O6" s="3">
        <v>-14</v>
      </c>
      <c r="P6" s="3">
        <v>-15</v>
      </c>
      <c r="Q6" s="3">
        <v>-16</v>
      </c>
      <c r="R6" s="3">
        <v>-17</v>
      </c>
      <c r="S6" s="3">
        <v>-18</v>
      </c>
      <c r="T6" s="3">
        <v>-19</v>
      </c>
      <c r="U6" s="3">
        <v>-20</v>
      </c>
      <c r="V6" s="3">
        <v>-21</v>
      </c>
    </row>
    <row r="7" spans="1:22" s="199" customFormat="1" ht="18" customHeight="1">
      <c r="A7" s="195"/>
      <c r="B7" s="196" t="s">
        <v>277</v>
      </c>
      <c r="C7" s="197"/>
      <c r="D7" s="989">
        <f>D9+D32+D75</f>
        <v>85387.646000000008</v>
      </c>
      <c r="E7" s="198">
        <v>100</v>
      </c>
      <c r="F7" s="198">
        <f>F9+F32+F75</f>
        <v>1749.49</v>
      </c>
      <c r="G7" s="198">
        <f>G9+G32+G75</f>
        <v>6371.6799999999994</v>
      </c>
      <c r="H7" s="198">
        <f t="shared" ref="H7:V7" si="0">H9+H32+H75</f>
        <v>6013.4</v>
      </c>
      <c r="I7" s="198">
        <f t="shared" si="0"/>
        <v>2837.08</v>
      </c>
      <c r="J7" s="198">
        <f t="shared" si="0"/>
        <v>3749.9800000000005</v>
      </c>
      <c r="K7" s="198">
        <f t="shared" si="0"/>
        <v>7878.97</v>
      </c>
      <c r="L7" s="198">
        <f t="shared" si="0"/>
        <v>7623.5639999999994</v>
      </c>
      <c r="M7" s="198">
        <f t="shared" si="0"/>
        <v>5508.7599999999993</v>
      </c>
      <c r="N7" s="198">
        <f t="shared" si="0"/>
        <v>4567.3</v>
      </c>
      <c r="O7" s="198">
        <f t="shared" si="0"/>
        <v>3854.5940000000001</v>
      </c>
      <c r="P7" s="198">
        <f t="shared" si="0"/>
        <v>4504.1799999999994</v>
      </c>
      <c r="Q7" s="198">
        <f t="shared" si="0"/>
        <v>4014.29</v>
      </c>
      <c r="R7" s="198">
        <f t="shared" si="0"/>
        <v>4699.5</v>
      </c>
      <c r="S7" s="198">
        <f t="shared" si="0"/>
        <v>5681.1839999999993</v>
      </c>
      <c r="T7" s="198">
        <f t="shared" si="0"/>
        <v>3816.6440000000002</v>
      </c>
      <c r="U7" s="198">
        <f t="shared" si="0"/>
        <v>8947.84</v>
      </c>
      <c r="V7" s="198">
        <f t="shared" si="0"/>
        <v>3569.19</v>
      </c>
    </row>
    <row r="8" spans="1:22" s="199" customFormat="1" ht="18" customHeight="1">
      <c r="A8" s="195" t="s">
        <v>193</v>
      </c>
      <c r="B8" s="200" t="s">
        <v>194</v>
      </c>
      <c r="C8" s="197"/>
      <c r="D8" s="989"/>
      <c r="E8" s="198"/>
      <c r="F8" s="198"/>
      <c r="G8" s="198"/>
      <c r="H8" s="198"/>
      <c r="I8" s="198"/>
      <c r="J8" s="198"/>
      <c r="K8" s="198"/>
      <c r="L8" s="198"/>
      <c r="M8" s="198"/>
      <c r="N8" s="198"/>
      <c r="O8" s="198"/>
      <c r="P8" s="198"/>
      <c r="Q8" s="198"/>
      <c r="R8" s="198"/>
      <c r="S8" s="198"/>
      <c r="T8" s="198"/>
      <c r="U8" s="198"/>
      <c r="V8" s="198"/>
    </row>
    <row r="9" spans="1:22" s="205" customFormat="1" ht="18" customHeight="1">
      <c r="A9" s="201" t="s">
        <v>8</v>
      </c>
      <c r="B9" s="202" t="s">
        <v>9</v>
      </c>
      <c r="C9" s="203" t="s">
        <v>10</v>
      </c>
      <c r="D9" s="990">
        <f>D11+D15+D16+D17+D21+D25+D29+D30+D31</f>
        <v>82157.556599999996</v>
      </c>
      <c r="E9" s="204">
        <f>D9/$D$7*100</f>
        <v>96.217146681851361</v>
      </c>
      <c r="F9" s="204">
        <f>F11+F15+F16+F17+F21+F25+F29+F30+F31</f>
        <v>1510.5133000000001</v>
      </c>
      <c r="G9" s="204">
        <f t="shared" ref="G9:V9" si="1">G11+G15+G16+G17+G21+G25+G29+G30+G31</f>
        <v>6205.2969999999996</v>
      </c>
      <c r="H9" s="204">
        <f t="shared" si="1"/>
        <v>5844.8836000000001</v>
      </c>
      <c r="I9" s="204">
        <f t="shared" si="1"/>
        <v>2674.9391000000001</v>
      </c>
      <c r="J9" s="204">
        <f t="shared" si="1"/>
        <v>3624.9470000000001</v>
      </c>
      <c r="K9" s="204">
        <f t="shared" si="1"/>
        <v>7681.0309999999999</v>
      </c>
      <c r="L9" s="204">
        <f t="shared" si="1"/>
        <v>7500.23</v>
      </c>
      <c r="M9" s="204">
        <f t="shared" si="1"/>
        <v>5281.2931999999992</v>
      </c>
      <c r="N9" s="204">
        <f t="shared" si="1"/>
        <v>4454.59</v>
      </c>
      <c r="O9" s="204">
        <f t="shared" si="1"/>
        <v>3713.6730000000002</v>
      </c>
      <c r="P9" s="204">
        <f t="shared" si="1"/>
        <v>4362.9304999999995</v>
      </c>
      <c r="Q9" s="204">
        <f t="shared" si="1"/>
        <v>3729.1196</v>
      </c>
      <c r="R9" s="204">
        <f t="shared" si="1"/>
        <v>4389.7210999999998</v>
      </c>
      <c r="S9" s="204">
        <f t="shared" si="1"/>
        <v>5394.8859999999995</v>
      </c>
      <c r="T9" s="204">
        <f t="shared" si="1"/>
        <v>3657.6931000000004</v>
      </c>
      <c r="U9" s="204">
        <f t="shared" si="1"/>
        <v>8745.2899999999991</v>
      </c>
      <c r="V9" s="204">
        <f t="shared" si="1"/>
        <v>3386.5191</v>
      </c>
    </row>
    <row r="10" spans="1:22" s="11" customFormat="1" ht="18" customHeight="1">
      <c r="A10" s="13"/>
      <c r="B10" s="15" t="s">
        <v>188</v>
      </c>
      <c r="C10" s="10"/>
      <c r="D10" s="991"/>
      <c r="E10" s="32"/>
      <c r="F10" s="32"/>
      <c r="G10" s="32"/>
      <c r="H10" s="32"/>
      <c r="I10" s="32"/>
      <c r="J10" s="32"/>
      <c r="K10" s="32"/>
      <c r="L10" s="32"/>
      <c r="M10" s="32"/>
      <c r="N10" s="32"/>
      <c r="O10" s="32"/>
      <c r="P10" s="32"/>
      <c r="Q10" s="32"/>
      <c r="R10" s="32"/>
      <c r="S10" s="32"/>
      <c r="T10" s="32"/>
      <c r="U10" s="32"/>
      <c r="V10" s="32"/>
    </row>
    <row r="11" spans="1:22" s="211" customFormat="1" ht="18" customHeight="1">
      <c r="A11" s="206" t="s">
        <v>11</v>
      </c>
      <c r="B11" s="207" t="s">
        <v>12</v>
      </c>
      <c r="C11" s="208" t="s">
        <v>13</v>
      </c>
      <c r="D11" s="992">
        <f>D12+D13+D14</f>
        <v>2932.5295999999998</v>
      </c>
      <c r="E11" s="209">
        <f>D11/$D$9*100</f>
        <v>3.5693972914476868</v>
      </c>
      <c r="F11" s="210">
        <f>F12+F13+F14</f>
        <v>94.316800000000001</v>
      </c>
      <c r="G11" s="210">
        <f t="shared" ref="G11:V11" si="2">G12+G13+G14</f>
        <v>167.0453</v>
      </c>
      <c r="H11" s="210">
        <f t="shared" si="2"/>
        <v>164.02590000000001</v>
      </c>
      <c r="I11" s="210">
        <f t="shared" si="2"/>
        <v>219.8929</v>
      </c>
      <c r="J11" s="210">
        <f t="shared" si="2"/>
        <v>191.18699999999998</v>
      </c>
      <c r="K11" s="210">
        <f t="shared" si="2"/>
        <v>228.64</v>
      </c>
      <c r="L11" s="210">
        <f t="shared" si="2"/>
        <v>147.60000000000002</v>
      </c>
      <c r="M11" s="210">
        <f t="shared" si="2"/>
        <v>229.67660000000001</v>
      </c>
      <c r="N11" s="210">
        <f t="shared" si="2"/>
        <v>135.42000000000002</v>
      </c>
      <c r="O11" s="210">
        <f t="shared" si="2"/>
        <v>85.574000000000012</v>
      </c>
      <c r="P11" s="210">
        <f t="shared" si="2"/>
        <v>144.55000000000001</v>
      </c>
      <c r="Q11" s="210">
        <f t="shared" si="2"/>
        <v>198.8</v>
      </c>
      <c r="R11" s="210">
        <f t="shared" si="2"/>
        <v>203.23540000000003</v>
      </c>
      <c r="S11" s="210">
        <f t="shared" si="2"/>
        <v>188.03</v>
      </c>
      <c r="T11" s="210">
        <f t="shared" si="2"/>
        <v>90.985700000000008</v>
      </c>
      <c r="U11" s="210">
        <f t="shared" si="2"/>
        <v>240.06</v>
      </c>
      <c r="V11" s="210">
        <f t="shared" si="2"/>
        <v>203.49</v>
      </c>
    </row>
    <row r="12" spans="1:22" s="11" customFormat="1" ht="18" customHeight="1">
      <c r="A12" s="13"/>
      <c r="B12" s="9" t="s">
        <v>14</v>
      </c>
      <c r="C12" s="10" t="s">
        <v>15</v>
      </c>
      <c r="D12" s="991">
        <f>SUM(F12:V12)</f>
        <v>1693.1194999999998</v>
      </c>
      <c r="E12" s="32">
        <f>D12/$D$11*100</f>
        <v>57.735802564448115</v>
      </c>
      <c r="F12" s="39">
        <v>59.2639</v>
      </c>
      <c r="G12" s="39">
        <v>48.01</v>
      </c>
      <c r="H12" s="39">
        <v>89.445900000000009</v>
      </c>
      <c r="I12" s="39">
        <v>100.12</v>
      </c>
      <c r="J12" s="39">
        <v>49.26</v>
      </c>
      <c r="K12" s="39">
        <v>72.64</v>
      </c>
      <c r="L12" s="39">
        <v>102.93</v>
      </c>
      <c r="M12" s="39">
        <v>137.4</v>
      </c>
      <c r="N12" s="39">
        <v>88.04</v>
      </c>
      <c r="O12" s="39">
        <v>81.424000000000007</v>
      </c>
      <c r="P12" s="39">
        <v>92.910000000000011</v>
      </c>
      <c r="Q12" s="39">
        <v>146.92000000000002</v>
      </c>
      <c r="R12" s="39">
        <v>110.94000000000001</v>
      </c>
      <c r="S12" s="39">
        <v>144.31</v>
      </c>
      <c r="T12" s="39">
        <v>76.285700000000006</v>
      </c>
      <c r="U12" s="39">
        <v>222.04</v>
      </c>
      <c r="V12" s="39">
        <v>71.180000000000007</v>
      </c>
    </row>
    <row r="13" spans="1:22" s="11" customFormat="1" ht="18" customHeight="1">
      <c r="A13" s="13"/>
      <c r="B13" s="12" t="s">
        <v>280</v>
      </c>
      <c r="C13" s="10" t="s">
        <v>17</v>
      </c>
      <c r="D13" s="991">
        <f>SUM(F13:V13)</f>
        <v>1239.4101000000001</v>
      </c>
      <c r="E13" s="32">
        <f>D13/$D$11*100</f>
        <v>42.264197435551893</v>
      </c>
      <c r="F13" s="39">
        <v>35.052900000000001</v>
      </c>
      <c r="G13" s="39">
        <v>119.03529999999999</v>
      </c>
      <c r="H13" s="39">
        <v>74.58</v>
      </c>
      <c r="I13" s="39">
        <v>119.77290000000001</v>
      </c>
      <c r="J13" s="39">
        <v>141.92699999999999</v>
      </c>
      <c r="K13" s="39">
        <v>156</v>
      </c>
      <c r="L13" s="39">
        <v>44.67</v>
      </c>
      <c r="M13" s="39">
        <v>92.276600000000002</v>
      </c>
      <c r="N13" s="39">
        <v>47.38</v>
      </c>
      <c r="O13" s="39">
        <v>4.1500000000000004</v>
      </c>
      <c r="P13" s="39">
        <v>51.64</v>
      </c>
      <c r="Q13" s="39">
        <v>51.88</v>
      </c>
      <c r="R13" s="39">
        <v>92.295400000000001</v>
      </c>
      <c r="S13" s="39">
        <v>43.72</v>
      </c>
      <c r="T13" s="39">
        <v>14.7</v>
      </c>
      <c r="U13" s="39">
        <v>18.020000000000003</v>
      </c>
      <c r="V13" s="39">
        <v>132.31</v>
      </c>
    </row>
    <row r="14" spans="1:22" s="11" customFormat="1" ht="18" customHeight="1">
      <c r="A14" s="13"/>
      <c r="B14" s="13" t="s">
        <v>18</v>
      </c>
      <c r="C14" s="10" t="s">
        <v>19</v>
      </c>
      <c r="D14" s="991">
        <f>SUM(F14:V14)</f>
        <v>0</v>
      </c>
      <c r="E14" s="32">
        <f>D14/$D$11*100</f>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row>
    <row r="15" spans="1:22" ht="18" customHeight="1">
      <c r="A15" s="14" t="s">
        <v>20</v>
      </c>
      <c r="B15" s="14" t="s">
        <v>21</v>
      </c>
      <c r="C15" s="190" t="s">
        <v>22</v>
      </c>
      <c r="D15" s="991">
        <f>SUM(F15:V15)</f>
        <v>3320.3932</v>
      </c>
      <c r="E15" s="28">
        <f>D15/$D$9*100</f>
        <v>4.0414945835913523</v>
      </c>
      <c r="F15" s="39">
        <v>138.63850000000002</v>
      </c>
      <c r="G15" s="39">
        <v>244.43299999999999</v>
      </c>
      <c r="H15" s="39">
        <v>111.4696</v>
      </c>
      <c r="I15" s="39">
        <v>369.40010000000001</v>
      </c>
      <c r="J15" s="39">
        <v>161.66</v>
      </c>
      <c r="K15" s="39">
        <v>162.06599999999997</v>
      </c>
      <c r="L15" s="39">
        <v>139.45000000000002</v>
      </c>
      <c r="M15" s="39">
        <v>254.4076</v>
      </c>
      <c r="N15" s="39">
        <v>95.43</v>
      </c>
      <c r="O15" s="39">
        <v>137.69</v>
      </c>
      <c r="P15" s="39">
        <v>130.4205</v>
      </c>
      <c r="Q15" s="39">
        <v>363.06650000000002</v>
      </c>
      <c r="R15" s="39">
        <v>259.6121</v>
      </c>
      <c r="S15" s="39">
        <v>282.24</v>
      </c>
      <c r="T15" s="39">
        <v>104.66929999999999</v>
      </c>
      <c r="U15" s="39">
        <v>211.64000000000001</v>
      </c>
      <c r="V15" s="39">
        <v>154.1</v>
      </c>
    </row>
    <row r="16" spans="1:22" ht="18" customHeight="1">
      <c r="A16" s="14" t="s">
        <v>23</v>
      </c>
      <c r="B16" s="14" t="s">
        <v>24</v>
      </c>
      <c r="C16" s="190" t="s">
        <v>25</v>
      </c>
      <c r="D16" s="993">
        <f>SUM(F16:V16)</f>
        <v>1497.9554000000001</v>
      </c>
      <c r="E16" s="28">
        <f>D16/$D$9*100</f>
        <v>1.8232716039658852</v>
      </c>
      <c r="F16" s="39">
        <v>85.524000000000001</v>
      </c>
      <c r="G16" s="39">
        <v>41.2547</v>
      </c>
      <c r="H16" s="39">
        <v>57.360199999999999</v>
      </c>
      <c r="I16" s="39">
        <v>113.7171</v>
      </c>
      <c r="J16" s="39">
        <v>98.100000000000009</v>
      </c>
      <c r="K16" s="39">
        <v>143.95499999999998</v>
      </c>
      <c r="L16" s="39">
        <v>37.409999999999997</v>
      </c>
      <c r="M16" s="39">
        <v>123.81</v>
      </c>
      <c r="N16" s="39">
        <v>70.73</v>
      </c>
      <c r="O16" s="39">
        <v>55.38</v>
      </c>
      <c r="P16" s="39">
        <v>89.08</v>
      </c>
      <c r="Q16" s="39">
        <v>105.89139999999999</v>
      </c>
      <c r="R16" s="39">
        <v>108.88</v>
      </c>
      <c r="S16" s="39">
        <v>77.77</v>
      </c>
      <c r="T16" s="39">
        <v>85.403000000000006</v>
      </c>
      <c r="U16" s="39">
        <v>70.91</v>
      </c>
      <c r="V16" s="39">
        <v>132.78</v>
      </c>
    </row>
    <row r="17" spans="1:22" s="211" customFormat="1" ht="18" customHeight="1">
      <c r="A17" s="14" t="s">
        <v>26</v>
      </c>
      <c r="B17" s="207" t="s">
        <v>27</v>
      </c>
      <c r="C17" s="208" t="s">
        <v>28</v>
      </c>
      <c r="D17" s="994">
        <f>D18+D19+D20</f>
        <v>6983.9299999999994</v>
      </c>
      <c r="E17" s="209">
        <f>D17/$D$9*100</f>
        <v>8.5006544607973389</v>
      </c>
      <c r="F17" s="210">
        <f>F18+F19+F20</f>
        <v>48.34</v>
      </c>
      <c r="G17" s="210">
        <f t="shared" ref="G17:V17" si="3">G18+G19+G20</f>
        <v>73.48</v>
      </c>
      <c r="H17" s="210">
        <f t="shared" si="3"/>
        <v>479.16</v>
      </c>
      <c r="I17" s="210">
        <f t="shared" si="3"/>
        <v>51.7</v>
      </c>
      <c r="J17" s="210">
        <f t="shared" si="3"/>
        <v>382.76</v>
      </c>
      <c r="K17" s="210">
        <f t="shared" si="3"/>
        <v>968.9799999999999</v>
      </c>
      <c r="L17" s="210">
        <f t="shared" si="3"/>
        <v>0.35</v>
      </c>
      <c r="M17" s="210">
        <f t="shared" si="3"/>
        <v>961.34</v>
      </c>
      <c r="N17" s="210">
        <f t="shared" si="3"/>
        <v>1016.7099999999999</v>
      </c>
      <c r="O17" s="210">
        <f t="shared" si="3"/>
        <v>2.83</v>
      </c>
      <c r="P17" s="210">
        <f t="shared" si="3"/>
        <v>1051.67</v>
      </c>
      <c r="Q17" s="210">
        <f t="shared" si="3"/>
        <v>346.16999999999996</v>
      </c>
      <c r="R17" s="210">
        <f t="shared" si="3"/>
        <v>545.26</v>
      </c>
      <c r="S17" s="210">
        <f t="shared" si="3"/>
        <v>0</v>
      </c>
      <c r="T17" s="210">
        <f t="shared" si="3"/>
        <v>65.09</v>
      </c>
      <c r="U17" s="210">
        <f t="shared" si="3"/>
        <v>793.67</v>
      </c>
      <c r="V17" s="210">
        <f t="shared" si="3"/>
        <v>196.42000000000002</v>
      </c>
    </row>
    <row r="18" spans="1:22" s="11" customFormat="1" ht="18" customHeight="1">
      <c r="A18" s="13"/>
      <c r="B18" s="13" t="s">
        <v>29</v>
      </c>
      <c r="C18" s="10" t="s">
        <v>30</v>
      </c>
      <c r="D18" s="991">
        <f>SUM(F18:V18)</f>
        <v>6433.1999999999989</v>
      </c>
      <c r="E18" s="32">
        <f>D18/$D$17*100</f>
        <v>92.114325315402638</v>
      </c>
      <c r="F18" s="39">
        <v>35.020000000000003</v>
      </c>
      <c r="G18" s="39">
        <v>66.11</v>
      </c>
      <c r="H18" s="39">
        <v>410.59</v>
      </c>
      <c r="I18" s="39">
        <v>49.81</v>
      </c>
      <c r="J18" s="39">
        <v>376.53</v>
      </c>
      <c r="K18" s="39">
        <v>914.29</v>
      </c>
      <c r="L18" s="39">
        <v>0</v>
      </c>
      <c r="M18" s="39">
        <v>881.69</v>
      </c>
      <c r="N18" s="39">
        <v>1000.78</v>
      </c>
      <c r="O18" s="39">
        <v>0</v>
      </c>
      <c r="P18" s="39">
        <v>1028.73</v>
      </c>
      <c r="Q18" s="39">
        <v>311.58</v>
      </c>
      <c r="R18" s="39">
        <v>521.99</v>
      </c>
      <c r="S18" s="39">
        <v>0</v>
      </c>
      <c r="T18" s="39">
        <v>59.24</v>
      </c>
      <c r="U18" s="39">
        <v>587.76</v>
      </c>
      <c r="V18" s="39">
        <v>189.08</v>
      </c>
    </row>
    <row r="19" spans="1:22" s="11" customFormat="1" ht="18" customHeight="1">
      <c r="A19" s="13"/>
      <c r="B19" s="13" t="s">
        <v>31</v>
      </c>
      <c r="C19" s="10" t="s">
        <v>32</v>
      </c>
      <c r="D19" s="991">
        <f>SUM(F19:V19)</f>
        <v>115.67999999999999</v>
      </c>
      <c r="E19" s="32">
        <f>D19/$D$17*100</f>
        <v>1.6563739900027636</v>
      </c>
      <c r="F19" s="39">
        <v>9.86</v>
      </c>
      <c r="G19" s="39">
        <v>3.14</v>
      </c>
      <c r="H19" s="39">
        <v>12.47</v>
      </c>
      <c r="I19" s="39">
        <v>0</v>
      </c>
      <c r="J19" s="39">
        <v>0</v>
      </c>
      <c r="K19" s="39">
        <v>33.04</v>
      </c>
      <c r="L19" s="39">
        <v>0.35</v>
      </c>
      <c r="M19" s="39">
        <v>0.3</v>
      </c>
      <c r="N19" s="39">
        <v>0</v>
      </c>
      <c r="O19" s="39">
        <v>2.83</v>
      </c>
      <c r="P19" s="39">
        <v>10.63</v>
      </c>
      <c r="Q19" s="39">
        <v>13.06</v>
      </c>
      <c r="R19" s="39">
        <v>0</v>
      </c>
      <c r="S19" s="39">
        <v>0</v>
      </c>
      <c r="T19" s="39">
        <v>0</v>
      </c>
      <c r="U19" s="39">
        <v>30</v>
      </c>
      <c r="V19" s="39">
        <v>0</v>
      </c>
    </row>
    <row r="20" spans="1:22" s="11" customFormat="1" ht="18" customHeight="1">
      <c r="A20" s="13"/>
      <c r="B20" s="13" t="s">
        <v>33</v>
      </c>
      <c r="C20" s="10" t="s">
        <v>34</v>
      </c>
      <c r="D20" s="991">
        <f>SUM(F20:V20)</f>
        <v>435.05</v>
      </c>
      <c r="E20" s="32">
        <f>D20/$D$17*100</f>
        <v>6.2293006945945919</v>
      </c>
      <c r="F20" s="39">
        <v>3.46</v>
      </c>
      <c r="G20" s="39">
        <v>4.2300000000000004</v>
      </c>
      <c r="H20" s="39">
        <v>56.1</v>
      </c>
      <c r="I20" s="39">
        <v>1.89</v>
      </c>
      <c r="J20" s="39">
        <v>6.23</v>
      </c>
      <c r="K20" s="39">
        <v>21.65</v>
      </c>
      <c r="L20" s="39">
        <v>0</v>
      </c>
      <c r="M20" s="39">
        <v>79.349999999999994</v>
      </c>
      <c r="N20" s="39">
        <v>15.93</v>
      </c>
      <c r="O20" s="39">
        <v>0</v>
      </c>
      <c r="P20" s="39">
        <v>12.31</v>
      </c>
      <c r="Q20" s="39">
        <v>21.53</v>
      </c>
      <c r="R20" s="39">
        <v>23.27</v>
      </c>
      <c r="S20" s="39">
        <v>0</v>
      </c>
      <c r="T20" s="39">
        <v>5.85</v>
      </c>
      <c r="U20" s="39">
        <v>175.91</v>
      </c>
      <c r="V20" s="39">
        <v>7.34</v>
      </c>
    </row>
    <row r="21" spans="1:22" s="211" customFormat="1" ht="18" customHeight="1">
      <c r="A21" s="206" t="s">
        <v>35</v>
      </c>
      <c r="B21" s="207" t="s">
        <v>36</v>
      </c>
      <c r="C21" s="208" t="s">
        <v>37</v>
      </c>
      <c r="D21" s="994">
        <f>D22+D23+D24</f>
        <v>10492.949999999999</v>
      </c>
      <c r="E21" s="209">
        <f>D21/$D$9*100</f>
        <v>12.771740585089406</v>
      </c>
      <c r="F21" s="210">
        <f>F22+F23+F24</f>
        <v>0</v>
      </c>
      <c r="G21" s="210">
        <f t="shared" ref="G21:V21" si="4">G22+G23+G24</f>
        <v>4302.6799999999994</v>
      </c>
      <c r="H21" s="210">
        <f t="shared" si="4"/>
        <v>0</v>
      </c>
      <c r="I21" s="210">
        <f t="shared" si="4"/>
        <v>0</v>
      </c>
      <c r="J21" s="210">
        <f t="shared" si="4"/>
        <v>0</v>
      </c>
      <c r="K21" s="210">
        <f t="shared" si="4"/>
        <v>0</v>
      </c>
      <c r="L21" s="210">
        <f t="shared" si="4"/>
        <v>3731.14</v>
      </c>
      <c r="M21" s="210">
        <f t="shared" si="4"/>
        <v>0</v>
      </c>
      <c r="N21" s="210">
        <f t="shared" si="4"/>
        <v>0</v>
      </c>
      <c r="O21" s="210">
        <f t="shared" si="4"/>
        <v>1120.5200000000002</v>
      </c>
      <c r="P21" s="210">
        <f t="shared" si="4"/>
        <v>0</v>
      </c>
      <c r="Q21" s="210">
        <f t="shared" si="4"/>
        <v>0</v>
      </c>
      <c r="R21" s="210">
        <f t="shared" si="4"/>
        <v>0</v>
      </c>
      <c r="S21" s="210">
        <f t="shared" si="4"/>
        <v>1338.61</v>
      </c>
      <c r="T21" s="210">
        <f t="shared" si="4"/>
        <v>0</v>
      </c>
      <c r="U21" s="210">
        <f t="shared" si="4"/>
        <v>0</v>
      </c>
      <c r="V21" s="210">
        <f t="shared" si="4"/>
        <v>0</v>
      </c>
    </row>
    <row r="22" spans="1:22" s="11" customFormat="1" ht="18" customHeight="1">
      <c r="A22" s="13"/>
      <c r="B22" s="13" t="s">
        <v>38</v>
      </c>
      <c r="C22" s="10" t="s">
        <v>39</v>
      </c>
      <c r="D22" s="991">
        <f>SUM(F22:V22)</f>
        <v>9619.98</v>
      </c>
      <c r="E22" s="32">
        <f>D22/$D$21*100</f>
        <v>91.680413992251943</v>
      </c>
      <c r="F22" s="39">
        <v>0</v>
      </c>
      <c r="G22" s="39">
        <v>3653.85</v>
      </c>
      <c r="H22" s="39">
        <v>0</v>
      </c>
      <c r="I22" s="39">
        <v>0</v>
      </c>
      <c r="J22" s="39">
        <v>0</v>
      </c>
      <c r="K22" s="39">
        <v>0</v>
      </c>
      <c r="L22" s="39">
        <v>3613.83</v>
      </c>
      <c r="M22" s="39">
        <v>0</v>
      </c>
      <c r="N22" s="39">
        <v>0</v>
      </c>
      <c r="O22" s="39">
        <v>1068.97</v>
      </c>
      <c r="P22" s="39">
        <v>0</v>
      </c>
      <c r="Q22" s="39">
        <v>0</v>
      </c>
      <c r="R22" s="39">
        <v>0</v>
      </c>
      <c r="S22" s="39">
        <v>1283.33</v>
      </c>
      <c r="T22" s="39">
        <v>0</v>
      </c>
      <c r="U22" s="39">
        <v>0</v>
      </c>
      <c r="V22" s="39">
        <v>0</v>
      </c>
    </row>
    <row r="23" spans="1:22" s="11" customFormat="1" ht="18" customHeight="1">
      <c r="A23" s="13"/>
      <c r="B23" s="13" t="s">
        <v>40</v>
      </c>
      <c r="C23" s="10" t="s">
        <v>41</v>
      </c>
      <c r="D23" s="991">
        <f>SUM(F23:V23)</f>
        <v>434</v>
      </c>
      <c r="E23" s="32">
        <f>D23/$D$21*100</f>
        <v>4.1361104360546843</v>
      </c>
      <c r="F23" s="39">
        <v>0</v>
      </c>
      <c r="G23" s="39">
        <v>399.89</v>
      </c>
      <c r="H23" s="39">
        <v>0</v>
      </c>
      <c r="I23" s="39">
        <v>0</v>
      </c>
      <c r="J23" s="39">
        <v>0</v>
      </c>
      <c r="K23" s="39">
        <v>0</v>
      </c>
      <c r="L23" s="39">
        <v>33.950000000000003</v>
      </c>
      <c r="M23" s="39">
        <v>0</v>
      </c>
      <c r="N23" s="39">
        <v>0</v>
      </c>
      <c r="O23" s="39">
        <v>0.16</v>
      </c>
      <c r="P23" s="39">
        <v>0</v>
      </c>
      <c r="Q23" s="39">
        <v>0</v>
      </c>
      <c r="R23" s="39">
        <v>0</v>
      </c>
      <c r="S23" s="39">
        <v>0</v>
      </c>
      <c r="T23" s="39">
        <v>0</v>
      </c>
      <c r="U23" s="39">
        <v>0</v>
      </c>
      <c r="V23" s="39">
        <v>0</v>
      </c>
    </row>
    <row r="24" spans="1:22" s="11" customFormat="1" ht="18" customHeight="1">
      <c r="A24" s="13"/>
      <c r="B24" s="13" t="s">
        <v>42</v>
      </c>
      <c r="C24" s="10" t="s">
        <v>43</v>
      </c>
      <c r="D24" s="991">
        <f>SUM(F24:V24)</f>
        <v>438.97</v>
      </c>
      <c r="E24" s="32">
        <f>D24/$D$21*100</f>
        <v>4.1834755716933758</v>
      </c>
      <c r="F24" s="39">
        <v>0</v>
      </c>
      <c r="G24" s="39">
        <v>248.94</v>
      </c>
      <c r="H24" s="39">
        <v>0</v>
      </c>
      <c r="I24" s="39">
        <v>0</v>
      </c>
      <c r="J24" s="39">
        <v>0</v>
      </c>
      <c r="K24" s="39">
        <v>0</v>
      </c>
      <c r="L24" s="39">
        <v>83.36</v>
      </c>
      <c r="M24" s="39">
        <v>0</v>
      </c>
      <c r="N24" s="39">
        <v>0</v>
      </c>
      <c r="O24" s="39">
        <v>51.39</v>
      </c>
      <c r="P24" s="39">
        <v>0</v>
      </c>
      <c r="Q24" s="39">
        <v>0</v>
      </c>
      <c r="R24" s="39">
        <v>0</v>
      </c>
      <c r="S24" s="39">
        <v>55.28</v>
      </c>
      <c r="T24" s="39">
        <v>0</v>
      </c>
      <c r="U24" s="39">
        <v>0</v>
      </c>
      <c r="V24" s="39">
        <v>0</v>
      </c>
    </row>
    <row r="25" spans="1:22" s="211" customFormat="1" ht="18" customHeight="1">
      <c r="A25" s="206" t="s">
        <v>44</v>
      </c>
      <c r="B25" s="207" t="s">
        <v>45</v>
      </c>
      <c r="C25" s="208" t="s">
        <v>46</v>
      </c>
      <c r="D25" s="994">
        <f>D26+D27+D28</f>
        <v>56520.025599999994</v>
      </c>
      <c r="E25" s="209">
        <f>D25/$D$9*100</f>
        <v>68.79467688551</v>
      </c>
      <c r="F25" s="210">
        <f>F26+F27+F28</f>
        <v>1134.2815000000001</v>
      </c>
      <c r="G25" s="210">
        <f t="shared" ref="G25:V25" si="5">G26+G27+G28</f>
        <v>1362.104</v>
      </c>
      <c r="H25" s="210">
        <f t="shared" si="5"/>
        <v>5019.4079000000002</v>
      </c>
      <c r="I25" s="210">
        <f t="shared" si="5"/>
        <v>1890.3389999999999</v>
      </c>
      <c r="J25" s="210">
        <f t="shared" si="5"/>
        <v>2764.98</v>
      </c>
      <c r="K25" s="210">
        <f t="shared" si="5"/>
        <v>6152.8</v>
      </c>
      <c r="L25" s="210">
        <f t="shared" si="5"/>
        <v>3436</v>
      </c>
      <c r="M25" s="210">
        <f t="shared" si="5"/>
        <v>3683.7489999999998</v>
      </c>
      <c r="N25" s="210">
        <f t="shared" si="5"/>
        <v>3121.8600000000006</v>
      </c>
      <c r="O25" s="210">
        <f t="shared" si="5"/>
        <v>2298.989</v>
      </c>
      <c r="P25" s="210">
        <f t="shared" si="5"/>
        <v>2928.5099999999998</v>
      </c>
      <c r="Q25" s="210">
        <f t="shared" si="5"/>
        <v>2694.94</v>
      </c>
      <c r="R25" s="210">
        <f t="shared" si="5"/>
        <v>3228.6049999999996</v>
      </c>
      <c r="S25" s="210">
        <f t="shared" si="5"/>
        <v>3437.1659999999997</v>
      </c>
      <c r="T25" s="210">
        <f t="shared" si="5"/>
        <v>3281.8751000000002</v>
      </c>
      <c r="U25" s="210">
        <f t="shared" si="5"/>
        <v>7398.12</v>
      </c>
      <c r="V25" s="210">
        <f t="shared" si="5"/>
        <v>2686.2991000000002</v>
      </c>
    </row>
    <row r="26" spans="1:22" s="11" customFormat="1" ht="18" customHeight="1">
      <c r="A26" s="13"/>
      <c r="B26" s="13" t="s">
        <v>185</v>
      </c>
      <c r="C26" s="10" t="s">
        <v>48</v>
      </c>
      <c r="D26" s="991">
        <f t="shared" ref="D26:D31" si="6">SUM(F26:V26)</f>
        <v>34556.999999999993</v>
      </c>
      <c r="E26" s="32">
        <f>D26/$D$25*100</f>
        <v>61.141161266565312</v>
      </c>
      <c r="F26" s="39">
        <v>414.88</v>
      </c>
      <c r="G26" s="39">
        <v>573.71</v>
      </c>
      <c r="H26" s="39">
        <v>2864.93</v>
      </c>
      <c r="I26" s="39">
        <v>1085.82</v>
      </c>
      <c r="J26" s="39">
        <v>1572.22</v>
      </c>
      <c r="K26" s="39">
        <v>3874.1</v>
      </c>
      <c r="L26" s="39">
        <v>2868.47</v>
      </c>
      <c r="M26" s="39">
        <v>2651.56</v>
      </c>
      <c r="N26" s="39">
        <v>1166.6500000000001</v>
      </c>
      <c r="O26" s="39">
        <v>1600.02</v>
      </c>
      <c r="P26" s="39">
        <v>1604.35</v>
      </c>
      <c r="Q26" s="39">
        <v>1485.28</v>
      </c>
      <c r="R26" s="39">
        <v>1550.29</v>
      </c>
      <c r="S26" s="39">
        <v>2637.42</v>
      </c>
      <c r="T26" s="39">
        <v>2307.8200000000002</v>
      </c>
      <c r="U26" s="39">
        <v>4592.3500000000004</v>
      </c>
      <c r="V26" s="39">
        <v>1707.13</v>
      </c>
    </row>
    <row r="27" spans="1:22" s="11" customFormat="1" ht="18" customHeight="1">
      <c r="A27" s="13"/>
      <c r="B27" s="13" t="s">
        <v>49</v>
      </c>
      <c r="C27" s="10" t="s">
        <v>50</v>
      </c>
      <c r="D27" s="991">
        <f t="shared" si="6"/>
        <v>12459.6556</v>
      </c>
      <c r="E27" s="32">
        <f>D27/$D$25*100</f>
        <v>22.044674374669786</v>
      </c>
      <c r="F27" s="39">
        <v>441.4615</v>
      </c>
      <c r="G27" s="39">
        <v>622.21399999999994</v>
      </c>
      <c r="H27" s="39">
        <v>763.2079</v>
      </c>
      <c r="I27" s="39">
        <v>478.59899999999999</v>
      </c>
      <c r="J27" s="39">
        <v>697.97</v>
      </c>
      <c r="K27" s="39">
        <v>1659.92</v>
      </c>
      <c r="L27" s="39">
        <v>261.27</v>
      </c>
      <c r="M27" s="39">
        <v>432.81899999999996</v>
      </c>
      <c r="N27" s="39">
        <v>1442.0400000000002</v>
      </c>
      <c r="O27" s="39">
        <v>239.21900000000002</v>
      </c>
      <c r="P27" s="39">
        <v>805.79</v>
      </c>
      <c r="Q27" s="39">
        <v>645.02</v>
      </c>
      <c r="R27" s="39">
        <v>1149.615</v>
      </c>
      <c r="S27" s="39">
        <v>347.85599999999999</v>
      </c>
      <c r="T27" s="39">
        <v>598.33510000000001</v>
      </c>
      <c r="U27" s="39">
        <v>1411.03</v>
      </c>
      <c r="V27" s="39">
        <v>463.28909999999996</v>
      </c>
    </row>
    <row r="28" spans="1:22" s="11" customFormat="1" ht="18" customHeight="1">
      <c r="A28" s="13"/>
      <c r="B28" s="13" t="s">
        <v>51</v>
      </c>
      <c r="C28" s="10" t="s">
        <v>52</v>
      </c>
      <c r="D28" s="991">
        <f t="shared" si="6"/>
        <v>9503.3700000000008</v>
      </c>
      <c r="E28" s="32">
        <f>D28/$D$25*100</f>
        <v>16.814164358764909</v>
      </c>
      <c r="F28" s="39">
        <v>277.94</v>
      </c>
      <c r="G28" s="39">
        <v>166.18</v>
      </c>
      <c r="H28" s="39">
        <v>1391.27</v>
      </c>
      <c r="I28" s="39">
        <v>325.92</v>
      </c>
      <c r="J28" s="39">
        <v>494.79</v>
      </c>
      <c r="K28" s="39">
        <v>618.78</v>
      </c>
      <c r="L28" s="39">
        <v>306.26</v>
      </c>
      <c r="M28" s="39">
        <v>599.37</v>
      </c>
      <c r="N28" s="39">
        <v>513.16999999999996</v>
      </c>
      <c r="O28" s="39">
        <v>459.75</v>
      </c>
      <c r="P28" s="39">
        <v>518.37</v>
      </c>
      <c r="Q28" s="39">
        <v>564.64</v>
      </c>
      <c r="R28" s="39">
        <v>528.70000000000005</v>
      </c>
      <c r="S28" s="39">
        <v>451.89</v>
      </c>
      <c r="T28" s="39">
        <v>375.72</v>
      </c>
      <c r="U28" s="39">
        <v>1394.74</v>
      </c>
      <c r="V28" s="39">
        <v>515.88</v>
      </c>
    </row>
    <row r="29" spans="1:22" ht="18" customHeight="1">
      <c r="A29" s="14" t="s">
        <v>53</v>
      </c>
      <c r="B29" s="14" t="s">
        <v>54</v>
      </c>
      <c r="C29" s="190" t="s">
        <v>55</v>
      </c>
      <c r="D29" s="993">
        <f t="shared" si="6"/>
        <v>389.76419999999996</v>
      </c>
      <c r="E29" s="28">
        <f>D29/$D$9*100</f>
        <v>0.47441065208115013</v>
      </c>
      <c r="F29" s="29">
        <v>9.4124999999999996</v>
      </c>
      <c r="G29" s="29">
        <v>14.3</v>
      </c>
      <c r="H29" s="29">
        <v>13.46</v>
      </c>
      <c r="I29" s="29">
        <v>29.89</v>
      </c>
      <c r="J29" s="29">
        <v>26.26</v>
      </c>
      <c r="K29" s="29">
        <v>24.59</v>
      </c>
      <c r="L29" s="29">
        <v>8.2799999999999994</v>
      </c>
      <c r="M29" s="29">
        <v>27.58</v>
      </c>
      <c r="N29" s="29">
        <v>14.44</v>
      </c>
      <c r="O29" s="29">
        <v>12.69</v>
      </c>
      <c r="P29" s="29">
        <v>18.7</v>
      </c>
      <c r="Q29" s="29">
        <v>20.251700000000003</v>
      </c>
      <c r="R29" s="29">
        <v>24.85</v>
      </c>
      <c r="S29" s="29">
        <v>71.069999999999993</v>
      </c>
      <c r="T29" s="29">
        <v>29.67</v>
      </c>
      <c r="U29" s="29">
        <v>30.89</v>
      </c>
      <c r="V29" s="29">
        <v>13.43</v>
      </c>
    </row>
    <row r="30" spans="1:22" ht="18" customHeight="1">
      <c r="A30" s="14" t="s">
        <v>56</v>
      </c>
      <c r="B30" s="14" t="s">
        <v>57</v>
      </c>
      <c r="C30" s="190" t="s">
        <v>58</v>
      </c>
      <c r="D30" s="993">
        <f t="shared" si="6"/>
        <v>0</v>
      </c>
      <c r="E30" s="28">
        <f>D30/$D$9*100</f>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row>
    <row r="31" spans="1:22" ht="18" customHeight="1">
      <c r="A31" s="14" t="s">
        <v>59</v>
      </c>
      <c r="B31" s="14" t="s">
        <v>60</v>
      </c>
      <c r="C31" s="190" t="s">
        <v>61</v>
      </c>
      <c r="D31" s="993">
        <f t="shared" si="6"/>
        <v>20.008600000000001</v>
      </c>
      <c r="E31" s="28">
        <f>D31/$D$9*100</f>
        <v>2.4353937517172953E-2</v>
      </c>
      <c r="F31" s="29">
        <v>0</v>
      </c>
      <c r="G31" s="29">
        <v>0</v>
      </c>
      <c r="H31" s="29">
        <v>0</v>
      </c>
      <c r="I31" s="29">
        <v>0</v>
      </c>
      <c r="J31" s="29">
        <v>0</v>
      </c>
      <c r="K31" s="29">
        <v>0</v>
      </c>
      <c r="L31" s="29">
        <v>0</v>
      </c>
      <c r="M31" s="29">
        <v>0.73</v>
      </c>
      <c r="N31" s="29">
        <v>0</v>
      </c>
      <c r="O31" s="29">
        <v>0</v>
      </c>
      <c r="P31" s="29">
        <v>0</v>
      </c>
      <c r="Q31" s="29">
        <v>0</v>
      </c>
      <c r="R31" s="29">
        <v>19.278600000000001</v>
      </c>
      <c r="S31" s="29">
        <v>0</v>
      </c>
      <c r="T31" s="29">
        <v>0</v>
      </c>
      <c r="U31" s="29">
        <v>0</v>
      </c>
      <c r="V31" s="29">
        <v>0</v>
      </c>
    </row>
    <row r="32" spans="1:22" s="205" customFormat="1" ht="18" customHeight="1">
      <c r="A32" s="201" t="s">
        <v>62</v>
      </c>
      <c r="B32" s="201" t="s">
        <v>63</v>
      </c>
      <c r="C32" s="203" t="s">
        <v>64</v>
      </c>
      <c r="D32" s="995">
        <f>SUM(D34:D43)+SUM(D61:D74)</f>
        <v>2534.4186</v>
      </c>
      <c r="E32" s="204">
        <f>D32/$D$7*100</f>
        <v>2.968132650008878</v>
      </c>
      <c r="F32" s="212">
        <f>SUM(F34:F43)+SUM(F61:F74)</f>
        <v>221.45670000000001</v>
      </c>
      <c r="G32" s="212">
        <f t="shared" ref="G32:V32" si="7">SUM(G34:G43)+SUM(G61:G74)</f>
        <v>121.91299999999998</v>
      </c>
      <c r="H32" s="212">
        <f t="shared" si="7"/>
        <v>121.97639999999998</v>
      </c>
      <c r="I32" s="212">
        <f t="shared" si="7"/>
        <v>138.74089999999995</v>
      </c>
      <c r="J32" s="212">
        <f t="shared" si="7"/>
        <v>120.90300000000002</v>
      </c>
      <c r="K32" s="212">
        <f t="shared" si="7"/>
        <v>157.97899999999998</v>
      </c>
      <c r="L32" s="212">
        <f t="shared" si="7"/>
        <v>102.74400000000001</v>
      </c>
      <c r="M32" s="212">
        <f t="shared" si="7"/>
        <v>177.43680000000001</v>
      </c>
      <c r="N32" s="212">
        <f t="shared" si="7"/>
        <v>99.31</v>
      </c>
      <c r="O32" s="212">
        <f t="shared" si="7"/>
        <v>92.760999999999996</v>
      </c>
      <c r="P32" s="212">
        <f t="shared" si="7"/>
        <v>120.79949999999999</v>
      </c>
      <c r="Q32" s="212">
        <f t="shared" si="7"/>
        <v>210.85039999999998</v>
      </c>
      <c r="R32" s="212">
        <f t="shared" si="7"/>
        <v>236.75889999999998</v>
      </c>
      <c r="S32" s="212">
        <f t="shared" si="7"/>
        <v>154.26800000000003</v>
      </c>
      <c r="T32" s="212">
        <f t="shared" si="7"/>
        <v>141.95010000000002</v>
      </c>
      <c r="U32" s="212">
        <f t="shared" si="7"/>
        <v>160.18</v>
      </c>
      <c r="V32" s="212">
        <f t="shared" si="7"/>
        <v>154.39089999999999</v>
      </c>
    </row>
    <row r="33" spans="1:22" s="11" customFormat="1" ht="18" customHeight="1">
      <c r="A33" s="13"/>
      <c r="B33" s="13" t="s">
        <v>65</v>
      </c>
      <c r="C33" s="10"/>
      <c r="D33" s="996"/>
      <c r="E33" s="32"/>
      <c r="F33" s="39"/>
      <c r="G33" s="39"/>
      <c r="H33" s="39"/>
      <c r="I33" s="39"/>
      <c r="J33" s="39"/>
      <c r="K33" s="39"/>
      <c r="L33" s="39"/>
      <c r="M33" s="39"/>
      <c r="N33" s="39"/>
      <c r="O33" s="39"/>
      <c r="P33" s="39"/>
      <c r="Q33" s="39"/>
      <c r="R33" s="39"/>
      <c r="S33" s="39"/>
      <c r="T33" s="39"/>
      <c r="U33" s="39"/>
      <c r="V33" s="39"/>
    </row>
    <row r="34" spans="1:22" ht="18" customHeight="1">
      <c r="A34" s="14" t="s">
        <v>66</v>
      </c>
      <c r="B34" s="14" t="s">
        <v>67</v>
      </c>
      <c r="C34" s="190" t="s">
        <v>68</v>
      </c>
      <c r="D34" s="993">
        <f t="shared" ref="D34:D42" si="8">SUM(F34:V34)</f>
        <v>34.64</v>
      </c>
      <c r="E34" s="28">
        <f>D34/$D$32*100</f>
        <v>1.3667828984525288</v>
      </c>
      <c r="F34" s="29">
        <v>13.25</v>
      </c>
      <c r="G34" s="29">
        <v>0</v>
      </c>
      <c r="H34" s="29">
        <v>0</v>
      </c>
      <c r="I34" s="29">
        <v>0</v>
      </c>
      <c r="J34" s="29">
        <v>0</v>
      </c>
      <c r="K34" s="29">
        <v>0</v>
      </c>
      <c r="L34" s="29">
        <v>0</v>
      </c>
      <c r="M34" s="29">
        <v>0</v>
      </c>
      <c r="N34" s="29">
        <v>0</v>
      </c>
      <c r="O34" s="29">
        <v>0</v>
      </c>
      <c r="P34" s="29">
        <v>0</v>
      </c>
      <c r="Q34" s="29">
        <v>5.19</v>
      </c>
      <c r="R34" s="29">
        <v>16.2</v>
      </c>
      <c r="S34" s="29">
        <v>0</v>
      </c>
      <c r="T34" s="29">
        <v>0</v>
      </c>
      <c r="U34" s="29">
        <v>0</v>
      </c>
      <c r="V34" s="29">
        <v>0</v>
      </c>
    </row>
    <row r="35" spans="1:22" ht="18" customHeight="1">
      <c r="A35" s="14" t="s">
        <v>69</v>
      </c>
      <c r="B35" s="14" t="s">
        <v>70</v>
      </c>
      <c r="C35" s="190" t="s">
        <v>71</v>
      </c>
      <c r="D35" s="993">
        <f t="shared" si="8"/>
        <v>1.8986800000000001</v>
      </c>
      <c r="E35" s="28">
        <f t="shared" ref="E35:E43" si="9">D35/$D$32*100</f>
        <v>7.4915801201900903E-2</v>
      </c>
      <c r="F35" s="29">
        <v>0.74</v>
      </c>
      <c r="G35" s="29">
        <v>0.19900000000000001</v>
      </c>
      <c r="H35" s="29">
        <v>0.32999999999999996</v>
      </c>
      <c r="I35" s="29">
        <v>0</v>
      </c>
      <c r="J35" s="29">
        <v>0</v>
      </c>
      <c r="K35" s="29">
        <v>0.16900000000000001</v>
      </c>
      <c r="L35" s="29">
        <v>0</v>
      </c>
      <c r="M35" s="29">
        <v>0</v>
      </c>
      <c r="N35" s="29">
        <v>0</v>
      </c>
      <c r="O35" s="29">
        <v>0.15068000000000001</v>
      </c>
      <c r="P35" s="29">
        <v>0</v>
      </c>
      <c r="Q35" s="29">
        <v>0.11</v>
      </c>
      <c r="R35" s="29">
        <v>0.05</v>
      </c>
      <c r="S35" s="29">
        <v>0</v>
      </c>
      <c r="T35" s="29">
        <v>0</v>
      </c>
      <c r="U35" s="29">
        <v>0.15</v>
      </c>
      <c r="V35" s="29">
        <v>0</v>
      </c>
    </row>
    <row r="36" spans="1:22" ht="18" customHeight="1">
      <c r="A36" s="14" t="s">
        <v>72</v>
      </c>
      <c r="B36" s="14" t="s">
        <v>73</v>
      </c>
      <c r="C36" s="190" t="s">
        <v>74</v>
      </c>
      <c r="D36" s="993">
        <f t="shared" si="8"/>
        <v>0</v>
      </c>
      <c r="E36" s="28">
        <f t="shared" si="9"/>
        <v>0</v>
      </c>
      <c r="F36" s="29">
        <v>0</v>
      </c>
      <c r="G36" s="29">
        <v>0</v>
      </c>
      <c r="H36" s="29">
        <v>0</v>
      </c>
      <c r="I36" s="29">
        <v>0</v>
      </c>
      <c r="J36" s="29">
        <v>0</v>
      </c>
      <c r="K36" s="29">
        <v>0</v>
      </c>
      <c r="L36" s="29">
        <v>0</v>
      </c>
      <c r="M36" s="29">
        <v>0</v>
      </c>
      <c r="N36" s="29">
        <v>0</v>
      </c>
      <c r="O36" s="29">
        <v>0</v>
      </c>
      <c r="P36" s="29">
        <v>0</v>
      </c>
      <c r="Q36" s="29">
        <v>0</v>
      </c>
      <c r="R36" s="29">
        <v>0</v>
      </c>
      <c r="S36" s="29">
        <v>0</v>
      </c>
      <c r="T36" s="29">
        <v>0</v>
      </c>
      <c r="U36" s="29">
        <v>0</v>
      </c>
      <c r="V36" s="29">
        <v>0</v>
      </c>
    </row>
    <row r="37" spans="1:22" s="213" customFormat="1" ht="18" customHeight="1">
      <c r="A37" s="14"/>
      <c r="B37" s="7" t="s">
        <v>76</v>
      </c>
      <c r="C37" s="190" t="s">
        <v>77</v>
      </c>
      <c r="D37" s="993">
        <f t="shared" si="8"/>
        <v>0</v>
      </c>
      <c r="E37" s="28">
        <f t="shared" si="9"/>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row>
    <row r="38" spans="1:22" ht="18" customHeight="1">
      <c r="A38" s="14" t="s">
        <v>75</v>
      </c>
      <c r="B38" s="14" t="s">
        <v>78</v>
      </c>
      <c r="C38" s="190" t="s">
        <v>79</v>
      </c>
      <c r="D38" s="993">
        <f t="shared" si="8"/>
        <v>0</v>
      </c>
      <c r="E38" s="28">
        <f t="shared" si="9"/>
        <v>0</v>
      </c>
      <c r="F38" s="29">
        <v>0</v>
      </c>
      <c r="G38" s="29">
        <v>0</v>
      </c>
      <c r="H38" s="29">
        <v>0</v>
      </c>
      <c r="I38" s="29">
        <v>0</v>
      </c>
      <c r="J38" s="29">
        <v>0</v>
      </c>
      <c r="K38" s="29">
        <v>0</v>
      </c>
      <c r="L38" s="29">
        <v>0</v>
      </c>
      <c r="M38" s="29">
        <v>0</v>
      </c>
      <c r="N38" s="29">
        <v>0</v>
      </c>
      <c r="O38" s="29">
        <v>0</v>
      </c>
      <c r="P38" s="29">
        <v>0</v>
      </c>
      <c r="Q38" s="29">
        <v>0</v>
      </c>
      <c r="R38" s="29">
        <v>0</v>
      </c>
      <c r="S38" s="29">
        <v>0</v>
      </c>
      <c r="T38" s="29">
        <v>0</v>
      </c>
      <c r="U38" s="29">
        <v>0</v>
      </c>
      <c r="V38" s="29">
        <v>0</v>
      </c>
    </row>
    <row r="39" spans="1:22" ht="18" customHeight="1">
      <c r="A39" s="14" t="s">
        <v>80</v>
      </c>
      <c r="B39" s="14" t="s">
        <v>81</v>
      </c>
      <c r="C39" s="190" t="s">
        <v>82</v>
      </c>
      <c r="D39" s="993">
        <f t="shared" si="8"/>
        <v>4.1900000000000004</v>
      </c>
      <c r="E39" s="28">
        <f t="shared" si="9"/>
        <v>0.16532391294792426</v>
      </c>
      <c r="F39" s="29">
        <v>1.43</v>
      </c>
      <c r="G39" s="29">
        <v>0.1</v>
      </c>
      <c r="H39" s="29">
        <v>0.1</v>
      </c>
      <c r="I39" s="29">
        <v>0</v>
      </c>
      <c r="J39" s="29">
        <v>0</v>
      </c>
      <c r="K39" s="29">
        <v>0</v>
      </c>
      <c r="L39" s="29">
        <v>0.03</v>
      </c>
      <c r="M39" s="29">
        <v>0</v>
      </c>
      <c r="N39" s="29">
        <v>0</v>
      </c>
      <c r="O39" s="29">
        <v>0</v>
      </c>
      <c r="P39" s="29">
        <v>0</v>
      </c>
      <c r="Q39" s="29">
        <v>1.94</v>
      </c>
      <c r="R39" s="29">
        <v>0.36</v>
      </c>
      <c r="S39" s="29">
        <v>0.15</v>
      </c>
      <c r="T39" s="29">
        <v>0</v>
      </c>
      <c r="U39" s="29">
        <v>0</v>
      </c>
      <c r="V39" s="29">
        <v>0.08</v>
      </c>
    </row>
    <row r="40" spans="1:22" ht="18" customHeight="1">
      <c r="A40" s="14" t="s">
        <v>83</v>
      </c>
      <c r="B40" s="16" t="s">
        <v>84</v>
      </c>
      <c r="C40" s="190" t="s">
        <v>85</v>
      </c>
      <c r="D40" s="993">
        <f t="shared" si="8"/>
        <v>6.0200000000000005</v>
      </c>
      <c r="E40" s="28">
        <f t="shared" si="9"/>
        <v>0.23752982242160001</v>
      </c>
      <c r="F40" s="29">
        <v>2.2200000000000002</v>
      </c>
      <c r="G40" s="29">
        <v>0.47</v>
      </c>
      <c r="H40" s="29">
        <v>2.9299999999999997</v>
      </c>
      <c r="I40" s="29">
        <v>0</v>
      </c>
      <c r="J40" s="29">
        <v>0</v>
      </c>
      <c r="K40" s="29">
        <v>0</v>
      </c>
      <c r="L40" s="29">
        <v>0</v>
      </c>
      <c r="M40" s="29">
        <v>0</v>
      </c>
      <c r="N40" s="29">
        <v>0.1</v>
      </c>
      <c r="O40" s="29">
        <v>0</v>
      </c>
      <c r="P40" s="29">
        <v>7.0000000000000007E-2</v>
      </c>
      <c r="Q40" s="29">
        <v>0</v>
      </c>
      <c r="R40" s="29">
        <v>0.23</v>
      </c>
      <c r="S40" s="29">
        <v>0</v>
      </c>
      <c r="T40" s="29">
        <v>0</v>
      </c>
      <c r="U40" s="29">
        <v>0</v>
      </c>
      <c r="V40" s="29">
        <v>0</v>
      </c>
    </row>
    <row r="41" spans="1:22" ht="18" customHeight="1">
      <c r="A41" s="14" t="s">
        <v>86</v>
      </c>
      <c r="B41" s="14" t="s">
        <v>87</v>
      </c>
      <c r="C41" s="190" t="s">
        <v>88</v>
      </c>
      <c r="D41" s="993">
        <f t="shared" si="8"/>
        <v>24.3</v>
      </c>
      <c r="E41" s="28">
        <f t="shared" si="9"/>
        <v>0.95879978153569423</v>
      </c>
      <c r="F41" s="29">
        <v>9.98</v>
      </c>
      <c r="G41" s="29">
        <v>0</v>
      </c>
      <c r="H41" s="29">
        <v>3.77</v>
      </c>
      <c r="I41" s="29">
        <v>2.46</v>
      </c>
      <c r="J41" s="29">
        <v>0</v>
      </c>
      <c r="K41" s="29">
        <v>0</v>
      </c>
      <c r="L41" s="29">
        <v>0</v>
      </c>
      <c r="M41" s="29">
        <v>0</v>
      </c>
      <c r="N41" s="29">
        <v>0</v>
      </c>
      <c r="O41" s="29">
        <v>0</v>
      </c>
      <c r="P41" s="29">
        <v>0</v>
      </c>
      <c r="Q41" s="29">
        <v>7.53</v>
      </c>
      <c r="R41" s="29">
        <v>0.56000000000000005</v>
      </c>
      <c r="S41" s="29">
        <v>0</v>
      </c>
      <c r="T41" s="29">
        <v>0</v>
      </c>
      <c r="U41" s="29">
        <v>0</v>
      </c>
      <c r="V41" s="29">
        <v>0</v>
      </c>
    </row>
    <row r="42" spans="1:22" ht="18" customHeight="1">
      <c r="A42" s="14" t="s">
        <v>89</v>
      </c>
      <c r="B42" s="17" t="s">
        <v>90</v>
      </c>
      <c r="C42" s="190" t="s">
        <v>91</v>
      </c>
      <c r="D42" s="993">
        <f t="shared" si="8"/>
        <v>19.510000000000002</v>
      </c>
      <c r="E42" s="28">
        <f t="shared" si="9"/>
        <v>0.76980179990787634</v>
      </c>
      <c r="F42" s="18">
        <v>0.5900000000000003</v>
      </c>
      <c r="G42" s="18">
        <v>0</v>
      </c>
      <c r="H42" s="18">
        <v>1.03</v>
      </c>
      <c r="I42" s="18">
        <v>0</v>
      </c>
      <c r="J42" s="18">
        <v>0</v>
      </c>
      <c r="K42" s="18">
        <v>0</v>
      </c>
      <c r="L42" s="18">
        <v>0</v>
      </c>
      <c r="M42" s="18">
        <v>0.36</v>
      </c>
      <c r="N42" s="18">
        <v>0</v>
      </c>
      <c r="O42" s="18">
        <v>0</v>
      </c>
      <c r="P42" s="18">
        <v>0</v>
      </c>
      <c r="Q42" s="18">
        <v>17.23</v>
      </c>
      <c r="R42" s="18">
        <v>0.3</v>
      </c>
      <c r="S42" s="18">
        <v>0</v>
      </c>
      <c r="T42" s="18">
        <v>0</v>
      </c>
      <c r="U42" s="18">
        <v>0</v>
      </c>
      <c r="V42" s="18">
        <v>0</v>
      </c>
    </row>
    <row r="43" spans="1:22" s="211" customFormat="1" ht="18" customHeight="1">
      <c r="A43" s="206" t="s">
        <v>92</v>
      </c>
      <c r="B43" s="214" t="s">
        <v>282</v>
      </c>
      <c r="C43" s="208" t="s">
        <v>94</v>
      </c>
      <c r="D43" s="994">
        <f>SUM(D45:D60)</f>
        <v>1162.26082</v>
      </c>
      <c r="E43" s="209">
        <f t="shared" si="9"/>
        <v>45.859070794382582</v>
      </c>
      <c r="F43" s="210">
        <f>SUM(F45:F60)</f>
        <v>87.898499999999999</v>
      </c>
      <c r="G43" s="210">
        <f t="shared" ref="G43:V43" si="10">SUM(G45:G60)</f>
        <v>57.886999999999993</v>
      </c>
      <c r="H43" s="210">
        <f t="shared" si="10"/>
        <v>41.446199999999997</v>
      </c>
      <c r="I43" s="210">
        <f t="shared" si="10"/>
        <v>86.980999999999966</v>
      </c>
      <c r="J43" s="210">
        <f t="shared" si="10"/>
        <v>50.220000000000006</v>
      </c>
      <c r="K43" s="210">
        <f t="shared" si="10"/>
        <v>53.63</v>
      </c>
      <c r="L43" s="210">
        <f t="shared" si="10"/>
        <v>50.08400000000001</v>
      </c>
      <c r="M43" s="210">
        <f t="shared" si="10"/>
        <v>78.741000000000014</v>
      </c>
      <c r="N43" s="210">
        <f t="shared" si="10"/>
        <v>42.74</v>
      </c>
      <c r="O43" s="210">
        <f t="shared" si="10"/>
        <v>40.530319999999996</v>
      </c>
      <c r="P43" s="210">
        <f t="shared" si="10"/>
        <v>61.459999999999994</v>
      </c>
      <c r="Q43" s="210">
        <f t="shared" si="10"/>
        <v>99.58</v>
      </c>
      <c r="R43" s="210">
        <f t="shared" si="10"/>
        <v>96.170999999999978</v>
      </c>
      <c r="S43" s="210">
        <f t="shared" si="10"/>
        <v>77.433999999999997</v>
      </c>
      <c r="T43" s="210">
        <f t="shared" si="10"/>
        <v>100.0069</v>
      </c>
      <c r="U43" s="210">
        <f t="shared" si="10"/>
        <v>75.38000000000001</v>
      </c>
      <c r="V43" s="210">
        <f t="shared" si="10"/>
        <v>62.070899999999988</v>
      </c>
    </row>
    <row r="44" spans="1:22" s="11" customFormat="1" ht="18" customHeight="1">
      <c r="A44" s="13"/>
      <c r="B44" s="15" t="s">
        <v>65</v>
      </c>
      <c r="C44" s="10"/>
      <c r="D44" s="991"/>
      <c r="E44" s="32"/>
      <c r="F44" s="39"/>
      <c r="G44" s="39"/>
      <c r="H44" s="39"/>
      <c r="I44" s="39"/>
      <c r="J44" s="39"/>
      <c r="K44" s="39"/>
      <c r="L44" s="39"/>
      <c r="M44" s="39"/>
      <c r="N44" s="39"/>
      <c r="O44" s="39"/>
      <c r="P44" s="39"/>
      <c r="Q44" s="39"/>
      <c r="R44" s="39"/>
      <c r="S44" s="39"/>
      <c r="T44" s="39"/>
      <c r="U44" s="39"/>
      <c r="V44" s="39"/>
    </row>
    <row r="45" spans="1:22" ht="18" customHeight="1">
      <c r="A45" s="6" t="s">
        <v>95</v>
      </c>
      <c r="B45" s="16" t="s">
        <v>96</v>
      </c>
      <c r="C45" s="190" t="s">
        <v>97</v>
      </c>
      <c r="D45" s="993">
        <f t="shared" ref="D45:D75" si="11">SUM(F45:V45)</f>
        <v>891.65019999999993</v>
      </c>
      <c r="E45" s="28">
        <f>D45/$D$43*100</f>
        <v>76.716876681776128</v>
      </c>
      <c r="F45" s="18">
        <v>65.14</v>
      </c>
      <c r="G45" s="18">
        <v>50.395999999999994</v>
      </c>
      <c r="H45" s="18">
        <v>35.866199999999999</v>
      </c>
      <c r="I45" s="18">
        <v>71.13</v>
      </c>
      <c r="J45" s="18">
        <v>42.42</v>
      </c>
      <c r="K45" s="18">
        <v>46.67</v>
      </c>
      <c r="L45" s="18">
        <v>42.954000000000001</v>
      </c>
      <c r="M45" s="18">
        <v>59.52</v>
      </c>
      <c r="N45" s="18">
        <v>38.049999999999997</v>
      </c>
      <c r="O45" s="18">
        <v>22.47</v>
      </c>
      <c r="P45" s="18">
        <v>56.18</v>
      </c>
      <c r="Q45" s="18">
        <v>72.739999999999995</v>
      </c>
      <c r="R45" s="18">
        <v>80.5</v>
      </c>
      <c r="S45" s="18">
        <v>58.454000000000001</v>
      </c>
      <c r="T45" s="18">
        <v>31.47</v>
      </c>
      <c r="U45" s="18">
        <v>64.040000000000006</v>
      </c>
      <c r="V45" s="18">
        <v>53.65</v>
      </c>
    </row>
    <row r="46" spans="1:22" ht="18" customHeight="1">
      <c r="A46" s="6" t="s">
        <v>95</v>
      </c>
      <c r="B46" s="16" t="s">
        <v>98</v>
      </c>
      <c r="C46" s="190" t="s">
        <v>99</v>
      </c>
      <c r="D46" s="993">
        <f t="shared" si="11"/>
        <v>57.734400000000001</v>
      </c>
      <c r="E46" s="28">
        <f t="shared" ref="E46:E60" si="12">D46/$D$43*100</f>
        <v>4.9674220283877419</v>
      </c>
      <c r="F46" s="18">
        <v>3.2685000000000004</v>
      </c>
      <c r="G46" s="18">
        <v>2.2909999999999999</v>
      </c>
      <c r="H46" s="18">
        <v>2.79</v>
      </c>
      <c r="I46" s="18">
        <v>4.681</v>
      </c>
      <c r="J46" s="18">
        <v>2.83</v>
      </c>
      <c r="K46" s="18">
        <v>2.1199999999999997</v>
      </c>
      <c r="L46" s="18">
        <v>3.4</v>
      </c>
      <c r="M46" s="18">
        <v>9.8109999999999999</v>
      </c>
      <c r="N46" s="18">
        <v>1.19</v>
      </c>
      <c r="O46" s="18">
        <v>2.8809999999999998</v>
      </c>
      <c r="P46" s="18">
        <v>1.38</v>
      </c>
      <c r="Q46" s="18">
        <v>2.0099999999999998</v>
      </c>
      <c r="R46" s="18">
        <v>5.4009999999999998</v>
      </c>
      <c r="S46" s="18">
        <v>3.72</v>
      </c>
      <c r="T46" s="18">
        <v>2.87</v>
      </c>
      <c r="U46" s="18">
        <v>5.52</v>
      </c>
      <c r="V46" s="18">
        <v>1.5709</v>
      </c>
    </row>
    <row r="47" spans="1:22" ht="18" customHeight="1">
      <c r="A47" s="6" t="s">
        <v>95</v>
      </c>
      <c r="B47" s="16" t="s">
        <v>100</v>
      </c>
      <c r="C47" s="190" t="s">
        <v>101</v>
      </c>
      <c r="D47" s="993">
        <f t="shared" si="11"/>
        <v>11.72</v>
      </c>
      <c r="E47" s="28">
        <f t="shared" si="12"/>
        <v>1.0083795133006377</v>
      </c>
      <c r="F47" s="18">
        <v>1.3</v>
      </c>
      <c r="G47" s="18">
        <v>0.49</v>
      </c>
      <c r="H47" s="18">
        <v>0.37</v>
      </c>
      <c r="I47" s="18">
        <v>0.55000000000000004</v>
      </c>
      <c r="J47" s="18">
        <v>1.35</v>
      </c>
      <c r="K47" s="18">
        <v>1.49</v>
      </c>
      <c r="L47" s="18">
        <v>0.2</v>
      </c>
      <c r="M47" s="18">
        <v>0.7</v>
      </c>
      <c r="N47" s="18">
        <v>0.32</v>
      </c>
      <c r="O47" s="18">
        <v>0.09</v>
      </c>
      <c r="P47" s="18">
        <v>0.41</v>
      </c>
      <c r="Q47" s="18">
        <v>1.19</v>
      </c>
      <c r="R47" s="18">
        <v>1.47</v>
      </c>
      <c r="S47" s="18">
        <v>0.33</v>
      </c>
      <c r="T47" s="18">
        <v>0.27</v>
      </c>
      <c r="U47" s="18">
        <v>0.54</v>
      </c>
      <c r="V47" s="18">
        <v>0.65</v>
      </c>
    </row>
    <row r="48" spans="1:22" ht="18" customHeight="1">
      <c r="A48" s="6" t="s">
        <v>95</v>
      </c>
      <c r="B48" s="16" t="s">
        <v>102</v>
      </c>
      <c r="C48" s="190" t="s">
        <v>103</v>
      </c>
      <c r="D48" s="993">
        <f t="shared" si="11"/>
        <v>7.0200000000000005</v>
      </c>
      <c r="E48" s="28">
        <f t="shared" si="12"/>
        <v>0.60399523748894857</v>
      </c>
      <c r="F48" s="18">
        <v>2.94</v>
      </c>
      <c r="G48" s="18">
        <v>0.17</v>
      </c>
      <c r="H48" s="18">
        <v>0.19</v>
      </c>
      <c r="I48" s="18">
        <v>0.16</v>
      </c>
      <c r="J48" s="18">
        <v>0.2</v>
      </c>
      <c r="K48" s="18">
        <v>0.35</v>
      </c>
      <c r="L48" s="18">
        <v>0.31</v>
      </c>
      <c r="M48" s="18">
        <v>0.25</v>
      </c>
      <c r="N48" s="18">
        <v>0.13</v>
      </c>
      <c r="O48" s="18">
        <v>0.23</v>
      </c>
      <c r="P48" s="18">
        <v>0.12</v>
      </c>
      <c r="Q48" s="18">
        <v>0.31</v>
      </c>
      <c r="R48" s="18">
        <v>0.41</v>
      </c>
      <c r="S48" s="18">
        <v>0.34</v>
      </c>
      <c r="T48" s="18">
        <v>7.0000000000000007E-2</v>
      </c>
      <c r="U48" s="18">
        <v>0.48</v>
      </c>
      <c r="V48" s="18">
        <v>0.36</v>
      </c>
    </row>
    <row r="49" spans="1:22" ht="18" customHeight="1">
      <c r="A49" s="6" t="s">
        <v>95</v>
      </c>
      <c r="B49" s="16" t="s">
        <v>104</v>
      </c>
      <c r="C49" s="190" t="s">
        <v>105</v>
      </c>
      <c r="D49" s="993">
        <f t="shared" si="11"/>
        <v>45.619320000000002</v>
      </c>
      <c r="E49" s="28">
        <f t="shared" si="12"/>
        <v>3.9250501449407893</v>
      </c>
      <c r="F49" s="18">
        <v>9.9700000000000006</v>
      </c>
      <c r="G49" s="18">
        <v>3.24</v>
      </c>
      <c r="H49" s="18">
        <v>1.81</v>
      </c>
      <c r="I49" s="18">
        <v>1.94</v>
      </c>
      <c r="J49" s="18">
        <v>1.39</v>
      </c>
      <c r="K49" s="18">
        <v>2.63</v>
      </c>
      <c r="L49" s="18">
        <v>2.78</v>
      </c>
      <c r="M49" s="18">
        <v>2.14</v>
      </c>
      <c r="N49" s="18">
        <v>2.0499999999999998</v>
      </c>
      <c r="O49" s="18">
        <v>2.1493199999999999</v>
      </c>
      <c r="P49" s="18">
        <v>1.83</v>
      </c>
      <c r="Q49" s="18">
        <v>2.5299999999999998</v>
      </c>
      <c r="R49" s="18">
        <v>2.4700000000000002</v>
      </c>
      <c r="S49" s="18">
        <v>2.2400000000000002</v>
      </c>
      <c r="T49" s="18">
        <v>1.08</v>
      </c>
      <c r="U49" s="18">
        <v>2.97</v>
      </c>
      <c r="V49" s="18">
        <v>2.4</v>
      </c>
    </row>
    <row r="50" spans="1:22" ht="18" customHeight="1">
      <c r="A50" s="6" t="s">
        <v>95</v>
      </c>
      <c r="B50" s="16" t="s">
        <v>106</v>
      </c>
      <c r="C50" s="190" t="s">
        <v>107</v>
      </c>
      <c r="D50" s="993">
        <f t="shared" si="11"/>
        <v>7.08</v>
      </c>
      <c r="E50" s="28">
        <f t="shared" si="12"/>
        <v>0.60915758994611902</v>
      </c>
      <c r="F50" s="18">
        <v>2.74</v>
      </c>
      <c r="G50" s="18">
        <v>0</v>
      </c>
      <c r="H50" s="18">
        <v>0</v>
      </c>
      <c r="I50" s="18">
        <v>0.46</v>
      </c>
      <c r="J50" s="18">
        <v>0</v>
      </c>
      <c r="K50" s="18">
        <v>0.03</v>
      </c>
      <c r="L50" s="18">
        <v>0</v>
      </c>
      <c r="M50" s="18">
        <v>0.64</v>
      </c>
      <c r="N50" s="18">
        <v>0.77</v>
      </c>
      <c r="O50" s="18">
        <v>0.18</v>
      </c>
      <c r="P50" s="18">
        <v>0.21</v>
      </c>
      <c r="Q50" s="18">
        <v>0.46</v>
      </c>
      <c r="R50" s="18">
        <v>0.88</v>
      </c>
      <c r="S50" s="18">
        <v>0.71</v>
      </c>
      <c r="T50" s="18">
        <v>0</v>
      </c>
      <c r="U50" s="18">
        <v>0</v>
      </c>
      <c r="V50" s="18">
        <v>0</v>
      </c>
    </row>
    <row r="51" spans="1:22" ht="18" customHeight="1">
      <c r="A51" s="6" t="s">
        <v>95</v>
      </c>
      <c r="B51" s="16" t="s">
        <v>108</v>
      </c>
      <c r="C51" s="190" t="s">
        <v>109</v>
      </c>
      <c r="D51" s="993">
        <f t="shared" si="11"/>
        <v>89.706900000000005</v>
      </c>
      <c r="E51" s="28">
        <f t="shared" si="12"/>
        <v>7.7183105940024728</v>
      </c>
      <c r="F51" s="18">
        <v>0.04</v>
      </c>
      <c r="G51" s="18">
        <v>0.22</v>
      </c>
      <c r="H51" s="18">
        <v>0</v>
      </c>
      <c r="I51" s="18">
        <v>0.14000000000000001</v>
      </c>
      <c r="J51" s="18">
        <v>0</v>
      </c>
      <c r="K51" s="18">
        <v>0.11</v>
      </c>
      <c r="L51" s="18">
        <v>0.02</v>
      </c>
      <c r="M51" s="18">
        <v>0.19</v>
      </c>
      <c r="N51" s="18">
        <v>0.13</v>
      </c>
      <c r="O51" s="18">
        <v>8.2799999999999994</v>
      </c>
      <c r="P51" s="18">
        <v>0.3</v>
      </c>
      <c r="Q51" s="18">
        <v>15.14</v>
      </c>
      <c r="R51" s="18">
        <v>0.55000000000000004</v>
      </c>
      <c r="S51" s="18">
        <v>0.17</v>
      </c>
      <c r="T51" s="18">
        <v>63.956899999999997</v>
      </c>
      <c r="U51" s="18">
        <v>0.23</v>
      </c>
      <c r="V51" s="18">
        <v>0.23</v>
      </c>
    </row>
    <row r="52" spans="1:22" ht="18" customHeight="1">
      <c r="A52" s="6" t="s">
        <v>95</v>
      </c>
      <c r="B52" s="16" t="s">
        <v>110</v>
      </c>
      <c r="C52" s="190" t="s">
        <v>111</v>
      </c>
      <c r="D52" s="993">
        <f t="shared" si="11"/>
        <v>2.0499999999999998</v>
      </c>
      <c r="E52" s="28">
        <f t="shared" si="12"/>
        <v>0.17638037561999206</v>
      </c>
      <c r="F52" s="18">
        <v>0.26</v>
      </c>
      <c r="G52" s="18">
        <v>0.04</v>
      </c>
      <c r="H52" s="18">
        <v>0.02</v>
      </c>
      <c r="I52" s="18">
        <v>0.05</v>
      </c>
      <c r="J52" s="18">
        <v>0.02</v>
      </c>
      <c r="K52" s="18">
        <v>0.05</v>
      </c>
      <c r="L52" s="18">
        <v>0.06</v>
      </c>
      <c r="M52" s="18">
        <v>0.09</v>
      </c>
      <c r="N52" s="18">
        <v>0.06</v>
      </c>
      <c r="O52" s="18">
        <v>0.06</v>
      </c>
      <c r="P52" s="18">
        <v>7.0000000000000007E-2</v>
      </c>
      <c r="Q52" s="18">
        <v>0.09</v>
      </c>
      <c r="R52" s="18">
        <v>0.13</v>
      </c>
      <c r="S52" s="18">
        <v>0.86</v>
      </c>
      <c r="T52" s="18">
        <v>0.04</v>
      </c>
      <c r="U52" s="18">
        <v>7.0000000000000007E-2</v>
      </c>
      <c r="V52" s="18">
        <v>0.08</v>
      </c>
    </row>
    <row r="53" spans="1:22" ht="18" customHeight="1">
      <c r="A53" s="6" t="s">
        <v>95</v>
      </c>
      <c r="B53" s="16" t="s">
        <v>112</v>
      </c>
      <c r="C53" s="190" t="s">
        <v>113</v>
      </c>
      <c r="D53" s="993">
        <f t="shared" si="11"/>
        <v>0</v>
      </c>
      <c r="E53" s="28">
        <f t="shared" si="12"/>
        <v>0</v>
      </c>
      <c r="F53" s="18">
        <v>0</v>
      </c>
      <c r="G53" s="18">
        <v>0</v>
      </c>
      <c r="H53" s="18" t="s">
        <v>475</v>
      </c>
      <c r="I53" s="18">
        <v>0</v>
      </c>
      <c r="J53" s="18">
        <v>0</v>
      </c>
      <c r="K53" s="18">
        <v>0</v>
      </c>
      <c r="L53" s="18">
        <v>0</v>
      </c>
      <c r="M53" s="18">
        <v>0</v>
      </c>
      <c r="N53" s="18">
        <v>0</v>
      </c>
      <c r="O53" s="18">
        <v>0</v>
      </c>
      <c r="P53" s="18">
        <v>0</v>
      </c>
      <c r="Q53" s="18">
        <v>0</v>
      </c>
      <c r="R53" s="18">
        <v>0</v>
      </c>
      <c r="S53" s="18">
        <v>0</v>
      </c>
      <c r="T53" s="18">
        <v>0</v>
      </c>
      <c r="U53" s="18">
        <v>0</v>
      </c>
      <c r="V53" s="18">
        <v>0</v>
      </c>
    </row>
    <row r="54" spans="1:22" ht="18" customHeight="1">
      <c r="A54" s="6" t="s">
        <v>95</v>
      </c>
      <c r="B54" s="14" t="s">
        <v>114</v>
      </c>
      <c r="C54" s="190" t="s">
        <v>115</v>
      </c>
      <c r="D54" s="993">
        <f t="shared" si="11"/>
        <v>0</v>
      </c>
      <c r="E54" s="28">
        <f>D54/$D$43*100</f>
        <v>0</v>
      </c>
      <c r="F54" s="18">
        <v>0</v>
      </c>
      <c r="G54" s="18">
        <v>0</v>
      </c>
      <c r="H54" s="18">
        <v>0</v>
      </c>
      <c r="I54" s="18">
        <v>0</v>
      </c>
      <c r="J54" s="18">
        <v>0</v>
      </c>
      <c r="K54" s="18">
        <v>0</v>
      </c>
      <c r="L54" s="18">
        <v>0</v>
      </c>
      <c r="M54" s="18">
        <v>0</v>
      </c>
      <c r="N54" s="18">
        <v>0</v>
      </c>
      <c r="O54" s="18">
        <v>0</v>
      </c>
      <c r="P54" s="18">
        <v>0</v>
      </c>
      <c r="Q54" s="18">
        <v>0</v>
      </c>
      <c r="R54" s="18">
        <v>0</v>
      </c>
      <c r="S54" s="18">
        <v>0</v>
      </c>
      <c r="T54" s="18">
        <v>0</v>
      </c>
      <c r="U54" s="18">
        <v>0</v>
      </c>
      <c r="V54" s="18">
        <v>0</v>
      </c>
    </row>
    <row r="55" spans="1:22" ht="18" customHeight="1">
      <c r="A55" s="6" t="s">
        <v>95</v>
      </c>
      <c r="B55" s="18" t="s">
        <v>116</v>
      </c>
      <c r="C55" s="190" t="s">
        <v>117</v>
      </c>
      <c r="D55" s="993">
        <f t="shared" si="11"/>
        <v>10.27</v>
      </c>
      <c r="E55" s="28">
        <f>D55/$D$43*100</f>
        <v>0.88362266225235053</v>
      </c>
      <c r="F55" s="18">
        <v>0.17</v>
      </c>
      <c r="G55" s="18">
        <v>0</v>
      </c>
      <c r="H55" s="18">
        <v>0</v>
      </c>
      <c r="I55" s="18">
        <v>4.0999999999999996</v>
      </c>
      <c r="J55" s="18">
        <v>0</v>
      </c>
      <c r="K55" s="18">
        <v>0</v>
      </c>
      <c r="L55" s="18">
        <v>0</v>
      </c>
      <c r="M55" s="18">
        <v>3.31</v>
      </c>
      <c r="N55" s="18">
        <v>0</v>
      </c>
      <c r="O55" s="18">
        <v>0</v>
      </c>
      <c r="P55" s="18">
        <v>0</v>
      </c>
      <c r="Q55" s="18">
        <v>0.21</v>
      </c>
      <c r="R55" s="18">
        <v>0.47</v>
      </c>
      <c r="S55" s="18">
        <v>0</v>
      </c>
      <c r="T55" s="18">
        <v>0</v>
      </c>
      <c r="U55" s="18">
        <v>0</v>
      </c>
      <c r="V55" s="18">
        <v>2.0099999999999998</v>
      </c>
    </row>
    <row r="56" spans="1:22" ht="18" customHeight="1">
      <c r="A56" s="6" t="s">
        <v>95</v>
      </c>
      <c r="B56" s="17" t="s">
        <v>118</v>
      </c>
      <c r="C56" s="190" t="s">
        <v>119</v>
      </c>
      <c r="D56" s="993">
        <f t="shared" si="11"/>
        <v>0</v>
      </c>
      <c r="E56" s="28">
        <f t="shared" si="12"/>
        <v>0</v>
      </c>
      <c r="F56" s="18">
        <v>0</v>
      </c>
      <c r="G56" s="18">
        <v>0</v>
      </c>
      <c r="H56" s="18">
        <v>0</v>
      </c>
      <c r="I56" s="18">
        <v>0</v>
      </c>
      <c r="J56" s="18">
        <v>0</v>
      </c>
      <c r="K56" s="18">
        <v>0</v>
      </c>
      <c r="L56" s="18">
        <v>0</v>
      </c>
      <c r="M56" s="18">
        <v>0</v>
      </c>
      <c r="N56" s="18">
        <v>0</v>
      </c>
      <c r="O56" s="18">
        <v>0</v>
      </c>
      <c r="P56" s="18">
        <v>0</v>
      </c>
      <c r="Q56" s="18">
        <v>0</v>
      </c>
      <c r="R56" s="18">
        <v>0</v>
      </c>
      <c r="S56" s="18">
        <v>0</v>
      </c>
      <c r="T56" s="18">
        <v>0</v>
      </c>
      <c r="U56" s="18">
        <v>0</v>
      </c>
      <c r="V56" s="18">
        <v>0</v>
      </c>
    </row>
    <row r="57" spans="1:22" ht="20.100000000000001" customHeight="1">
      <c r="A57" s="6" t="s">
        <v>95</v>
      </c>
      <c r="B57" s="17" t="s">
        <v>283</v>
      </c>
      <c r="C57" s="190" t="s">
        <v>121</v>
      </c>
      <c r="D57" s="993">
        <f t="shared" si="11"/>
        <v>35.459999999999994</v>
      </c>
      <c r="E57" s="28">
        <f t="shared" si="12"/>
        <v>3.0509503021877649</v>
      </c>
      <c r="F57" s="18">
        <v>1.1100000000000001</v>
      </c>
      <c r="G57" s="18">
        <v>0.26</v>
      </c>
      <c r="H57" s="18">
        <v>7.0000000000000007E-2</v>
      </c>
      <c r="I57" s="18">
        <v>3.77</v>
      </c>
      <c r="J57" s="18">
        <v>2.0099999999999998</v>
      </c>
      <c r="K57" s="18">
        <v>0.18</v>
      </c>
      <c r="L57" s="18">
        <v>0.36</v>
      </c>
      <c r="M57" s="18">
        <v>2.09</v>
      </c>
      <c r="N57" s="18">
        <v>0.04</v>
      </c>
      <c r="O57" s="18">
        <v>4.1900000000000004</v>
      </c>
      <c r="P57" s="18">
        <v>0.56999999999999995</v>
      </c>
      <c r="Q57" s="18">
        <v>4.9000000000000004</v>
      </c>
      <c r="R57" s="18">
        <v>3.29</v>
      </c>
      <c r="S57" s="18">
        <v>10.36</v>
      </c>
      <c r="T57" s="18">
        <v>0.25</v>
      </c>
      <c r="U57" s="18">
        <v>1.3</v>
      </c>
      <c r="V57" s="18">
        <v>0.71</v>
      </c>
    </row>
    <row r="58" spans="1:22" s="11" customFormat="1" ht="18" customHeight="1">
      <c r="A58" s="6" t="s">
        <v>95</v>
      </c>
      <c r="B58" s="16" t="s">
        <v>284</v>
      </c>
      <c r="C58" s="190" t="s">
        <v>123</v>
      </c>
      <c r="D58" s="993">
        <f t="shared" si="11"/>
        <v>0</v>
      </c>
      <c r="E58" s="28">
        <f>D58/$D$43*100</f>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row>
    <row r="59" spans="1:22" s="11" customFormat="1" ht="18" customHeight="1">
      <c r="A59" s="6" t="s">
        <v>95</v>
      </c>
      <c r="B59" s="16" t="s">
        <v>124</v>
      </c>
      <c r="C59" s="190" t="s">
        <v>125</v>
      </c>
      <c r="D59" s="993">
        <f t="shared" si="11"/>
        <v>0</v>
      </c>
      <c r="E59" s="28">
        <f t="shared" si="12"/>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row>
    <row r="60" spans="1:22" s="11" customFormat="1" ht="18" customHeight="1">
      <c r="A60" s="6" t="s">
        <v>95</v>
      </c>
      <c r="B60" s="16" t="s">
        <v>126</v>
      </c>
      <c r="C60" s="190" t="s">
        <v>127</v>
      </c>
      <c r="D60" s="993">
        <f t="shared" si="11"/>
        <v>3.95</v>
      </c>
      <c r="E60" s="28">
        <f t="shared" si="12"/>
        <v>0.33985487009705795</v>
      </c>
      <c r="F60" s="18">
        <v>0.96</v>
      </c>
      <c r="G60" s="18">
        <v>0.78</v>
      </c>
      <c r="H60" s="18">
        <v>0.33</v>
      </c>
      <c r="I60" s="18">
        <v>0</v>
      </c>
      <c r="J60" s="18">
        <v>0</v>
      </c>
      <c r="K60" s="18">
        <v>0</v>
      </c>
      <c r="L60" s="18">
        <v>0</v>
      </c>
      <c r="M60" s="18">
        <v>0</v>
      </c>
      <c r="N60" s="18">
        <v>0</v>
      </c>
      <c r="O60" s="18">
        <v>0</v>
      </c>
      <c r="P60" s="18">
        <v>0.39</v>
      </c>
      <c r="Q60" s="18">
        <v>0</v>
      </c>
      <c r="R60" s="18">
        <v>0.6</v>
      </c>
      <c r="S60" s="18">
        <v>0.25</v>
      </c>
      <c r="T60" s="18">
        <v>0</v>
      </c>
      <c r="U60" s="18">
        <v>0.23</v>
      </c>
      <c r="V60" s="18">
        <v>0.41</v>
      </c>
    </row>
    <row r="61" spans="1:22" ht="18" customHeight="1">
      <c r="A61" s="14" t="s">
        <v>128</v>
      </c>
      <c r="B61" s="14" t="s">
        <v>129</v>
      </c>
      <c r="C61" s="190" t="s">
        <v>130</v>
      </c>
      <c r="D61" s="993">
        <f t="shared" si="11"/>
        <v>37.270000000000003</v>
      </c>
      <c r="E61" s="28">
        <f t="shared" ref="E61:E74" si="13">D61/$D$32*100</f>
        <v>1.4705542328327295</v>
      </c>
      <c r="F61" s="18">
        <v>37.270000000000003</v>
      </c>
      <c r="G61" s="18">
        <v>0</v>
      </c>
      <c r="H61" s="18">
        <v>0</v>
      </c>
      <c r="I61" s="18">
        <v>0</v>
      </c>
      <c r="J61" s="18">
        <v>0</v>
      </c>
      <c r="K61" s="18">
        <v>0</v>
      </c>
      <c r="L61" s="18">
        <v>0</v>
      </c>
      <c r="M61" s="18">
        <v>0</v>
      </c>
      <c r="N61" s="18">
        <v>0</v>
      </c>
      <c r="O61" s="18">
        <v>0</v>
      </c>
      <c r="P61" s="18">
        <v>0</v>
      </c>
      <c r="Q61" s="18">
        <v>0</v>
      </c>
      <c r="R61" s="18">
        <v>0</v>
      </c>
      <c r="S61" s="18">
        <v>0</v>
      </c>
      <c r="T61" s="18">
        <v>0</v>
      </c>
      <c r="U61" s="18">
        <v>0</v>
      </c>
      <c r="V61" s="18">
        <v>0</v>
      </c>
    </row>
    <row r="62" spans="1:22" s="11" customFormat="1" ht="18" customHeight="1">
      <c r="A62" s="14" t="s">
        <v>131</v>
      </c>
      <c r="B62" s="17" t="s">
        <v>132</v>
      </c>
      <c r="C62" s="190" t="s">
        <v>133</v>
      </c>
      <c r="D62" s="993">
        <f t="shared" si="11"/>
        <v>0</v>
      </c>
      <c r="E62" s="28">
        <f t="shared" si="13"/>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row>
    <row r="63" spans="1:22" s="11" customFormat="1" ht="18" customHeight="1">
      <c r="A63" s="14" t="s">
        <v>134</v>
      </c>
      <c r="B63" s="17" t="s">
        <v>135</v>
      </c>
      <c r="C63" s="190" t="s">
        <v>136</v>
      </c>
      <c r="D63" s="993">
        <f t="shared" si="11"/>
        <v>0</v>
      </c>
      <c r="E63" s="28">
        <f t="shared" si="13"/>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row>
    <row r="64" spans="1:22" ht="18" customHeight="1">
      <c r="A64" s="14" t="s">
        <v>137</v>
      </c>
      <c r="B64" s="18" t="s">
        <v>138</v>
      </c>
      <c r="C64" s="190" t="s">
        <v>139</v>
      </c>
      <c r="D64" s="993">
        <f t="shared" si="11"/>
        <v>300.96969999999999</v>
      </c>
      <c r="E64" s="28">
        <f t="shared" si="13"/>
        <v>11.875295580611663</v>
      </c>
      <c r="F64" s="18">
        <v>0</v>
      </c>
      <c r="G64" s="18">
        <v>17.117000000000001</v>
      </c>
      <c r="H64" s="18">
        <v>20.110199999999999</v>
      </c>
      <c r="I64" s="18">
        <v>14.819900000000001</v>
      </c>
      <c r="J64" s="18">
        <v>15.813000000000001</v>
      </c>
      <c r="K64" s="18">
        <v>19.989999999999998</v>
      </c>
      <c r="L64" s="18">
        <v>14.67</v>
      </c>
      <c r="M64" s="18">
        <v>21.305799999999998</v>
      </c>
      <c r="N64" s="18">
        <v>14.26</v>
      </c>
      <c r="O64" s="18">
        <v>11.72</v>
      </c>
      <c r="P64" s="18">
        <v>13.9495</v>
      </c>
      <c r="Q64" s="18">
        <v>27.730399999999999</v>
      </c>
      <c r="R64" s="18">
        <v>27.3279</v>
      </c>
      <c r="S64" s="18">
        <v>26.774000000000001</v>
      </c>
      <c r="T64" s="18">
        <v>13.502000000000001</v>
      </c>
      <c r="U64" s="18">
        <v>18.309999999999999</v>
      </c>
      <c r="V64" s="18">
        <v>23.57</v>
      </c>
    </row>
    <row r="65" spans="1:22" ht="18" customHeight="1">
      <c r="A65" s="14" t="s">
        <v>140</v>
      </c>
      <c r="B65" s="17" t="s">
        <v>141</v>
      </c>
      <c r="C65" s="190" t="s">
        <v>142</v>
      </c>
      <c r="D65" s="993">
        <f t="shared" si="11"/>
        <v>28.708200000000001</v>
      </c>
      <c r="E65" s="28">
        <f t="shared" si="13"/>
        <v>1.1327331641268732</v>
      </c>
      <c r="F65" s="18">
        <v>28.708200000000001</v>
      </c>
      <c r="G65" s="18">
        <v>0</v>
      </c>
      <c r="H65" s="18">
        <v>0</v>
      </c>
      <c r="I65" s="18">
        <v>0</v>
      </c>
      <c r="J65" s="18">
        <v>0</v>
      </c>
      <c r="K65" s="18">
        <v>0</v>
      </c>
      <c r="L65" s="18">
        <v>0</v>
      </c>
      <c r="M65" s="18">
        <v>0</v>
      </c>
      <c r="N65" s="18">
        <v>0</v>
      </c>
      <c r="O65" s="18">
        <v>0</v>
      </c>
      <c r="P65" s="18">
        <v>0</v>
      </c>
      <c r="Q65" s="18">
        <v>0</v>
      </c>
      <c r="R65" s="18">
        <v>0</v>
      </c>
      <c r="S65" s="18">
        <v>0</v>
      </c>
      <c r="T65" s="18">
        <v>0</v>
      </c>
      <c r="U65" s="18">
        <v>0</v>
      </c>
      <c r="V65" s="18">
        <v>0</v>
      </c>
    </row>
    <row r="66" spans="1:22" ht="18" customHeight="1">
      <c r="A66" s="14" t="s">
        <v>143</v>
      </c>
      <c r="B66" s="17" t="s">
        <v>144</v>
      </c>
      <c r="C66" s="190" t="s">
        <v>145</v>
      </c>
      <c r="D66" s="993">
        <f t="shared" si="11"/>
        <v>13.709999999999999</v>
      </c>
      <c r="E66" s="28">
        <f t="shared" si="13"/>
        <v>0.54095246933557073</v>
      </c>
      <c r="F66" s="18">
        <v>2.79</v>
      </c>
      <c r="G66" s="18">
        <v>0.31</v>
      </c>
      <c r="H66" s="18">
        <v>0.19</v>
      </c>
      <c r="I66" s="18">
        <v>0.77</v>
      </c>
      <c r="J66" s="18">
        <v>0.38</v>
      </c>
      <c r="K66" s="18">
        <v>0.65</v>
      </c>
      <c r="L66" s="18">
        <v>1.08</v>
      </c>
      <c r="M66" s="18">
        <v>0.6</v>
      </c>
      <c r="N66" s="18">
        <v>0.97</v>
      </c>
      <c r="O66" s="18">
        <v>0.35</v>
      </c>
      <c r="P66" s="18">
        <v>0.14000000000000001</v>
      </c>
      <c r="Q66" s="18">
        <v>0.78</v>
      </c>
      <c r="R66" s="18">
        <v>2.23</v>
      </c>
      <c r="S66" s="18">
        <v>0.77</v>
      </c>
      <c r="T66" s="18">
        <v>0.42</v>
      </c>
      <c r="U66" s="18">
        <v>0.68</v>
      </c>
      <c r="V66" s="18">
        <v>0.6</v>
      </c>
    </row>
    <row r="67" spans="1:22" ht="18" customHeight="1">
      <c r="A67" s="14" t="s">
        <v>146</v>
      </c>
      <c r="B67" s="17" t="s">
        <v>147</v>
      </c>
      <c r="C67" s="190" t="s">
        <v>148</v>
      </c>
      <c r="D67" s="993">
        <f t="shared" si="11"/>
        <v>0.95</v>
      </c>
      <c r="E67" s="28">
        <f t="shared" si="13"/>
        <v>3.7483942076498335E-2</v>
      </c>
      <c r="F67" s="28">
        <v>0.36</v>
      </c>
      <c r="G67" s="28">
        <v>0.11</v>
      </c>
      <c r="H67" s="28">
        <v>0.04</v>
      </c>
      <c r="I67" s="28">
        <v>0</v>
      </c>
      <c r="J67" s="28">
        <v>0</v>
      </c>
      <c r="K67" s="28">
        <v>0</v>
      </c>
      <c r="L67" s="28">
        <v>0.18</v>
      </c>
      <c r="M67" s="28">
        <v>0</v>
      </c>
      <c r="N67" s="28">
        <v>0</v>
      </c>
      <c r="O67" s="28">
        <v>0.05</v>
      </c>
      <c r="P67" s="28">
        <v>0.08</v>
      </c>
      <c r="Q67" s="28">
        <v>0</v>
      </c>
      <c r="R67" s="28">
        <v>0</v>
      </c>
      <c r="S67" s="28">
        <v>0.13</v>
      </c>
      <c r="T67" s="28">
        <v>0</v>
      </c>
      <c r="U67" s="28">
        <v>0</v>
      </c>
      <c r="V67" s="28">
        <v>0</v>
      </c>
    </row>
    <row r="68" spans="1:22" ht="18" customHeight="1">
      <c r="A68" s="14" t="s">
        <v>149</v>
      </c>
      <c r="B68" s="17" t="s">
        <v>150</v>
      </c>
      <c r="C68" s="190" t="s">
        <v>171</v>
      </c>
      <c r="D68" s="993">
        <f t="shared" si="11"/>
        <v>0</v>
      </c>
      <c r="E68" s="28">
        <f t="shared" si="13"/>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row>
    <row r="69" spans="1:22" s="11" customFormat="1" ht="18" customHeight="1">
      <c r="A69" s="14" t="s">
        <v>151</v>
      </c>
      <c r="B69" s="17" t="s">
        <v>291</v>
      </c>
      <c r="C69" s="190" t="s">
        <v>153</v>
      </c>
      <c r="D69" s="993">
        <f t="shared" si="11"/>
        <v>0</v>
      </c>
      <c r="E69" s="28">
        <f t="shared" si="13"/>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row>
    <row r="70" spans="1:22" s="11" customFormat="1" ht="18" customHeight="1">
      <c r="A70" s="14" t="s">
        <v>154</v>
      </c>
      <c r="B70" s="17" t="s">
        <v>155</v>
      </c>
      <c r="C70" s="190" t="s">
        <v>156</v>
      </c>
      <c r="D70" s="993">
        <f t="shared" si="11"/>
        <v>855.55120000000011</v>
      </c>
      <c r="E70" s="28">
        <f t="shared" si="13"/>
        <v>33.757296446609104</v>
      </c>
      <c r="F70" s="18">
        <v>35.93</v>
      </c>
      <c r="G70" s="18">
        <v>45.72</v>
      </c>
      <c r="H70" s="18">
        <v>52.03</v>
      </c>
      <c r="I70" s="18">
        <v>33.71</v>
      </c>
      <c r="J70" s="18">
        <v>54.49</v>
      </c>
      <c r="K70" s="18">
        <v>83.13</v>
      </c>
      <c r="L70" s="18">
        <v>36.700000000000003</v>
      </c>
      <c r="M70" s="18">
        <v>40.1</v>
      </c>
      <c r="N70" s="18">
        <v>35.61</v>
      </c>
      <c r="O70" s="18">
        <v>38.19</v>
      </c>
      <c r="P70" s="18">
        <v>45.1</v>
      </c>
      <c r="Q70" s="18">
        <v>50.76</v>
      </c>
      <c r="R70" s="18">
        <v>93.33</v>
      </c>
      <c r="S70" s="18">
        <v>49</v>
      </c>
      <c r="T70" s="18">
        <v>28.0212</v>
      </c>
      <c r="U70" s="18">
        <v>65.66</v>
      </c>
      <c r="V70" s="18">
        <v>68.069999999999993</v>
      </c>
    </row>
    <row r="71" spans="1:22" s="11" customFormat="1" ht="18" customHeight="1">
      <c r="A71" s="14" t="s">
        <v>157</v>
      </c>
      <c r="B71" s="17" t="s">
        <v>158</v>
      </c>
      <c r="C71" s="190" t="s">
        <v>159</v>
      </c>
      <c r="D71" s="993">
        <f t="shared" si="11"/>
        <v>44.440000000000005</v>
      </c>
      <c r="E71" s="28">
        <f t="shared" si="13"/>
        <v>1.7534593535574592</v>
      </c>
      <c r="F71" s="18">
        <v>0.28999999999999998</v>
      </c>
      <c r="G71" s="18">
        <v>0</v>
      </c>
      <c r="H71" s="18">
        <v>0</v>
      </c>
      <c r="I71" s="18">
        <v>0</v>
      </c>
      <c r="J71" s="18">
        <v>0</v>
      </c>
      <c r="K71" s="18">
        <v>0.41</v>
      </c>
      <c r="L71" s="18">
        <v>0</v>
      </c>
      <c r="M71" s="18">
        <v>36.33</v>
      </c>
      <c r="N71" s="18">
        <v>5.63</v>
      </c>
      <c r="O71" s="18">
        <v>1.77</v>
      </c>
      <c r="P71" s="18">
        <v>0</v>
      </c>
      <c r="Q71" s="18">
        <v>0</v>
      </c>
      <c r="R71" s="18">
        <v>0</v>
      </c>
      <c r="S71" s="18">
        <v>0.01</v>
      </c>
      <c r="T71" s="18">
        <v>0</v>
      </c>
      <c r="U71" s="18">
        <v>0</v>
      </c>
      <c r="V71" s="18">
        <v>0</v>
      </c>
    </row>
    <row r="72" spans="1:22" s="11" customFormat="1" ht="18" customHeight="1">
      <c r="A72" s="14" t="s">
        <v>160</v>
      </c>
      <c r="B72" s="17" t="s">
        <v>161</v>
      </c>
      <c r="C72" s="190" t="s">
        <v>162</v>
      </c>
      <c r="D72" s="993">
        <f t="shared" si="11"/>
        <v>0</v>
      </c>
      <c r="E72" s="28">
        <f t="shared" si="13"/>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row>
    <row r="73" spans="1:22" s="11" customFormat="1" ht="18" customHeight="1">
      <c r="A73" s="14" t="s">
        <v>163</v>
      </c>
      <c r="B73" s="17" t="s">
        <v>164</v>
      </c>
      <c r="C73" s="190" t="s">
        <v>165</v>
      </c>
      <c r="D73" s="993">
        <f t="shared" si="11"/>
        <v>0</v>
      </c>
      <c r="E73" s="28">
        <f t="shared" si="13"/>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row>
    <row r="74" spans="1:22" s="11" customFormat="1" ht="18" customHeight="1">
      <c r="A74" s="14" t="s">
        <v>166</v>
      </c>
      <c r="B74" s="17" t="s">
        <v>167</v>
      </c>
      <c r="C74" s="190" t="s">
        <v>168</v>
      </c>
      <c r="D74" s="993">
        <f t="shared" si="11"/>
        <v>0</v>
      </c>
      <c r="E74" s="28">
        <f t="shared" si="13"/>
        <v>0</v>
      </c>
      <c r="F74" s="18">
        <v>0</v>
      </c>
      <c r="G74" s="18">
        <v>0</v>
      </c>
      <c r="H74" s="18">
        <v>0</v>
      </c>
      <c r="I74" s="18">
        <v>0</v>
      </c>
      <c r="J74" s="18">
        <v>0</v>
      </c>
      <c r="K74" s="18">
        <v>0</v>
      </c>
      <c r="L74" s="18">
        <v>0</v>
      </c>
      <c r="M74" s="18">
        <v>0</v>
      </c>
      <c r="N74" s="18">
        <v>0</v>
      </c>
      <c r="O74" s="18">
        <v>0</v>
      </c>
      <c r="P74" s="18">
        <v>0</v>
      </c>
      <c r="Q74" s="18">
        <v>0</v>
      </c>
      <c r="R74" s="18">
        <v>0</v>
      </c>
      <c r="S74" s="18">
        <v>0</v>
      </c>
      <c r="T74" s="18">
        <v>0</v>
      </c>
      <c r="U74" s="18">
        <v>0</v>
      </c>
      <c r="V74" s="18">
        <v>0</v>
      </c>
    </row>
    <row r="75" spans="1:22" s="205" customFormat="1" ht="18" customHeight="1">
      <c r="A75" s="215">
        <v>3</v>
      </c>
      <c r="B75" s="201" t="s">
        <v>169</v>
      </c>
      <c r="C75" s="203" t="s">
        <v>170</v>
      </c>
      <c r="D75" s="995">
        <f t="shared" si="11"/>
        <v>695.67079999999999</v>
      </c>
      <c r="E75" s="204">
        <f>D75/$D$7*100</f>
        <v>0.81472066813974464</v>
      </c>
      <c r="F75" s="216">
        <v>17.52</v>
      </c>
      <c r="G75" s="216">
        <v>44.47</v>
      </c>
      <c r="H75" s="216">
        <v>46.54</v>
      </c>
      <c r="I75" s="216">
        <v>23.4</v>
      </c>
      <c r="J75" s="216">
        <v>4.13</v>
      </c>
      <c r="K75" s="216">
        <v>39.96</v>
      </c>
      <c r="L75" s="216">
        <v>20.59</v>
      </c>
      <c r="M75" s="216">
        <v>50.03</v>
      </c>
      <c r="N75" s="216">
        <v>13.4</v>
      </c>
      <c r="O75" s="216">
        <v>48.16</v>
      </c>
      <c r="P75" s="216">
        <v>20.45</v>
      </c>
      <c r="Q75" s="216">
        <v>74.319999999999993</v>
      </c>
      <c r="R75" s="216">
        <v>73.02</v>
      </c>
      <c r="S75" s="216">
        <v>132.03</v>
      </c>
      <c r="T75" s="216">
        <v>17.000800000000002</v>
      </c>
      <c r="U75" s="216">
        <v>42.37</v>
      </c>
      <c r="V75" s="216">
        <v>28.28</v>
      </c>
    </row>
    <row r="76" spans="1:22" ht="18" customHeight="1">
      <c r="C76" s="19"/>
    </row>
    <row r="77" spans="1:22" ht="18" customHeight="1">
      <c r="A77" s="217"/>
      <c r="C77" s="19"/>
      <c r="D77" s="998">
        <v>2137.0940000000001</v>
      </c>
      <c r="F77" s="845">
        <v>207.858</v>
      </c>
      <c r="G77" s="845">
        <v>62.325000000000003</v>
      </c>
      <c r="H77" s="845">
        <v>179.06399999999999</v>
      </c>
      <c r="I77" s="845">
        <v>92.941000000000003</v>
      </c>
      <c r="J77" s="845">
        <v>82.872</v>
      </c>
      <c r="K77" s="845">
        <v>170.83099999999999</v>
      </c>
      <c r="L77" s="845">
        <v>199.31</v>
      </c>
      <c r="M77" s="845">
        <v>464.024</v>
      </c>
      <c r="N77" s="845">
        <v>68.870999999999995</v>
      </c>
      <c r="O77" s="845">
        <v>81.706000000000003</v>
      </c>
      <c r="P77" s="845">
        <v>278.375</v>
      </c>
      <c r="Q77" s="845">
        <v>69.819999999999993</v>
      </c>
      <c r="R77" s="845">
        <v>109.13500000000001</v>
      </c>
      <c r="S77" s="846">
        <v>69.962999999999994</v>
      </c>
    </row>
    <row r="78" spans="1:22" ht="18" customHeight="1">
      <c r="C78" s="19"/>
    </row>
    <row r="79" spans="1:22">
      <c r="D79" s="997">
        <f>D77-D32</f>
        <v>-397.32459999999992</v>
      </c>
      <c r="F79" s="1">
        <f>F77-F32</f>
        <v>-13.598700000000008</v>
      </c>
      <c r="G79" s="1">
        <f t="shared" ref="G79:S79" si="14">G77-G32</f>
        <v>-59.58799999999998</v>
      </c>
      <c r="H79" s="1">
        <f t="shared" si="14"/>
        <v>57.087600000000009</v>
      </c>
      <c r="I79" s="1">
        <f t="shared" si="14"/>
        <v>-45.799899999999951</v>
      </c>
      <c r="J79" s="1">
        <f t="shared" si="14"/>
        <v>-38.03100000000002</v>
      </c>
      <c r="K79" s="1">
        <f t="shared" si="14"/>
        <v>12.852000000000004</v>
      </c>
      <c r="L79" s="1">
        <f t="shared" si="14"/>
        <v>96.565999999999988</v>
      </c>
      <c r="M79" s="1">
        <f t="shared" si="14"/>
        <v>286.5872</v>
      </c>
      <c r="N79" s="1">
        <f t="shared" si="14"/>
        <v>-30.439000000000007</v>
      </c>
      <c r="O79" s="1">
        <f t="shared" si="14"/>
        <v>-11.054999999999993</v>
      </c>
      <c r="P79" s="1">
        <f t="shared" si="14"/>
        <v>157.57550000000001</v>
      </c>
      <c r="Q79" s="1">
        <f t="shared" si="14"/>
        <v>-141.03039999999999</v>
      </c>
      <c r="R79" s="1">
        <f t="shared" si="14"/>
        <v>-127.62389999999998</v>
      </c>
      <c r="S79" s="1">
        <f t="shared" si="14"/>
        <v>-84.305000000000035</v>
      </c>
    </row>
  </sheetData>
  <mergeCells count="8">
    <mergeCell ref="A1:B1"/>
    <mergeCell ref="A2:M2"/>
    <mergeCell ref="A4:A5"/>
    <mergeCell ref="B4:B5"/>
    <mergeCell ref="C4:C5"/>
    <mergeCell ref="D4:D5"/>
    <mergeCell ref="E4:E5"/>
    <mergeCell ref="F4:V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L76"/>
  <sheetViews>
    <sheetView showZeros="0" zoomScale="73" zoomScaleNormal="73" workbookViewId="0">
      <selection activeCell="F7" sqref="F7"/>
    </sheetView>
  </sheetViews>
  <sheetFormatPr defaultRowHeight="15"/>
  <cols>
    <col min="1" max="1" width="5.28515625" style="35" customWidth="1"/>
    <col min="2" max="2" width="40" style="36" customWidth="1"/>
    <col min="3" max="3" width="6.7109375" style="23" customWidth="1"/>
    <col min="4" max="4" width="13.140625" style="960" customWidth="1"/>
    <col min="5" max="5" width="11.28515625" style="23" customWidth="1"/>
    <col min="6" max="6" width="12" style="35" customWidth="1"/>
    <col min="7" max="7" width="9.85546875" style="35" customWidth="1"/>
    <col min="8" max="8" width="9.140625" style="23"/>
    <col min="9" max="9" width="10.42578125" style="23" customWidth="1"/>
    <col min="10" max="11" width="9.140625" style="23"/>
    <col min="12" max="12" width="10.140625" style="23" customWidth="1"/>
    <col min="13" max="13" width="9.140625" style="23"/>
    <col min="14" max="14" width="9.5703125" style="23" bestFit="1" customWidth="1"/>
    <col min="15" max="15" width="15.5703125" style="23" customWidth="1"/>
    <col min="16" max="248" width="9.140625" style="23"/>
    <col min="249" max="249" width="5.28515625" style="23" customWidth="1"/>
    <col min="250" max="250" width="37.28515625" style="23" bestFit="1" customWidth="1"/>
    <col min="251" max="251" width="6.28515625" style="23" customWidth="1"/>
    <col min="252" max="252" width="9.85546875" style="23" customWidth="1"/>
    <col min="253" max="253" width="8.85546875" style="23" customWidth="1"/>
    <col min="254" max="254" width="10.7109375" style="23" customWidth="1"/>
    <col min="255" max="255" width="11.28515625" style="23" customWidth="1"/>
    <col min="256" max="504" width="9.140625" style="23"/>
    <col min="505" max="505" width="5.28515625" style="23" customWidth="1"/>
    <col min="506" max="506" width="37.28515625" style="23" bestFit="1" customWidth="1"/>
    <col min="507" max="507" width="6.28515625" style="23" customWidth="1"/>
    <col min="508" max="508" width="9.85546875" style="23" customWidth="1"/>
    <col min="509" max="509" width="8.85546875" style="23" customWidth="1"/>
    <col min="510" max="510" width="10.7109375" style="23" customWidth="1"/>
    <col min="511" max="511" width="11.28515625" style="23" customWidth="1"/>
    <col min="512" max="760" width="9.140625" style="23"/>
    <col min="761" max="761" width="5.28515625" style="23" customWidth="1"/>
    <col min="762" max="762" width="37.28515625" style="23" bestFit="1" customWidth="1"/>
    <col min="763" max="763" width="6.28515625" style="23" customWidth="1"/>
    <col min="764" max="764" width="9.85546875" style="23" customWidth="1"/>
    <col min="765" max="765" width="8.85546875" style="23" customWidth="1"/>
    <col min="766" max="766" width="10.7109375" style="23" customWidth="1"/>
    <col min="767" max="767" width="11.28515625" style="23" customWidth="1"/>
    <col min="768" max="1016" width="9.140625" style="23"/>
    <col min="1017" max="1017" width="5.28515625" style="23" customWidth="1"/>
    <col min="1018" max="1018" width="37.28515625" style="23" bestFit="1" customWidth="1"/>
    <col min="1019" max="1019" width="6.28515625" style="23" customWidth="1"/>
    <col min="1020" max="1020" width="9.85546875" style="23" customWidth="1"/>
    <col min="1021" max="1021" width="8.85546875" style="23" customWidth="1"/>
    <col min="1022" max="1022" width="10.7109375" style="23" customWidth="1"/>
    <col min="1023" max="1023" width="11.28515625" style="23" customWidth="1"/>
    <col min="1024" max="1272" width="9.140625" style="23"/>
    <col min="1273" max="1273" width="5.28515625" style="23" customWidth="1"/>
    <col min="1274" max="1274" width="37.28515625" style="23" bestFit="1" customWidth="1"/>
    <col min="1275" max="1275" width="6.28515625" style="23" customWidth="1"/>
    <col min="1276" max="1276" width="9.85546875" style="23" customWidth="1"/>
    <col min="1277" max="1277" width="8.85546875" style="23" customWidth="1"/>
    <col min="1278" max="1278" width="10.7109375" style="23" customWidth="1"/>
    <col min="1279" max="1279" width="11.28515625" style="23" customWidth="1"/>
    <col min="1280" max="1528" width="9.140625" style="23"/>
    <col min="1529" max="1529" width="5.28515625" style="23" customWidth="1"/>
    <col min="1530" max="1530" width="37.28515625" style="23" bestFit="1" customWidth="1"/>
    <col min="1531" max="1531" width="6.28515625" style="23" customWidth="1"/>
    <col min="1532" max="1532" width="9.85546875" style="23" customWidth="1"/>
    <col min="1533" max="1533" width="8.85546875" style="23" customWidth="1"/>
    <col min="1534" max="1534" width="10.7109375" style="23" customWidth="1"/>
    <col min="1535" max="1535" width="11.28515625" style="23" customWidth="1"/>
    <col min="1536" max="1784" width="9.140625" style="23"/>
    <col min="1785" max="1785" width="5.28515625" style="23" customWidth="1"/>
    <col min="1786" max="1786" width="37.28515625" style="23" bestFit="1" customWidth="1"/>
    <col min="1787" max="1787" width="6.28515625" style="23" customWidth="1"/>
    <col min="1788" max="1788" width="9.85546875" style="23" customWidth="1"/>
    <col min="1789" max="1789" width="8.85546875" style="23" customWidth="1"/>
    <col min="1790" max="1790" width="10.7109375" style="23" customWidth="1"/>
    <col min="1791" max="1791" width="11.28515625" style="23" customWidth="1"/>
    <col min="1792" max="2040" width="9.140625" style="23"/>
    <col min="2041" max="2041" width="5.28515625" style="23" customWidth="1"/>
    <col min="2042" max="2042" width="37.28515625" style="23" bestFit="1" customWidth="1"/>
    <col min="2043" max="2043" width="6.28515625" style="23" customWidth="1"/>
    <col min="2044" max="2044" width="9.85546875" style="23" customWidth="1"/>
    <col min="2045" max="2045" width="8.85546875" style="23" customWidth="1"/>
    <col min="2046" max="2046" width="10.7109375" style="23" customWidth="1"/>
    <col min="2047" max="2047" width="11.28515625" style="23" customWidth="1"/>
    <col min="2048" max="2296" width="9.140625" style="23"/>
    <col min="2297" max="2297" width="5.28515625" style="23" customWidth="1"/>
    <col min="2298" max="2298" width="37.28515625" style="23" bestFit="1" customWidth="1"/>
    <col min="2299" max="2299" width="6.28515625" style="23" customWidth="1"/>
    <col min="2300" max="2300" width="9.85546875" style="23" customWidth="1"/>
    <col min="2301" max="2301" width="8.85546875" style="23" customWidth="1"/>
    <col min="2302" max="2302" width="10.7109375" style="23" customWidth="1"/>
    <col min="2303" max="2303" width="11.28515625" style="23" customWidth="1"/>
    <col min="2304" max="2552" width="9.140625" style="23"/>
    <col min="2553" max="2553" width="5.28515625" style="23" customWidth="1"/>
    <col min="2554" max="2554" width="37.28515625" style="23" bestFit="1" customWidth="1"/>
    <col min="2555" max="2555" width="6.28515625" style="23" customWidth="1"/>
    <col min="2556" max="2556" width="9.85546875" style="23" customWidth="1"/>
    <col min="2557" max="2557" width="8.85546875" style="23" customWidth="1"/>
    <col min="2558" max="2558" width="10.7109375" style="23" customWidth="1"/>
    <col min="2559" max="2559" width="11.28515625" style="23" customWidth="1"/>
    <col min="2560" max="2808" width="9.140625" style="23"/>
    <col min="2809" max="2809" width="5.28515625" style="23" customWidth="1"/>
    <col min="2810" max="2810" width="37.28515625" style="23" bestFit="1" customWidth="1"/>
    <col min="2811" max="2811" width="6.28515625" style="23" customWidth="1"/>
    <col min="2812" max="2812" width="9.85546875" style="23" customWidth="1"/>
    <col min="2813" max="2813" width="8.85546875" style="23" customWidth="1"/>
    <col min="2814" max="2814" width="10.7109375" style="23" customWidth="1"/>
    <col min="2815" max="2815" width="11.28515625" style="23" customWidth="1"/>
    <col min="2816" max="3064" width="9.140625" style="23"/>
    <col min="3065" max="3065" width="5.28515625" style="23" customWidth="1"/>
    <col min="3066" max="3066" width="37.28515625" style="23" bestFit="1" customWidth="1"/>
    <col min="3067" max="3067" width="6.28515625" style="23" customWidth="1"/>
    <col min="3068" max="3068" width="9.85546875" style="23" customWidth="1"/>
    <col min="3069" max="3069" width="8.85546875" style="23" customWidth="1"/>
    <col min="3070" max="3070" width="10.7109375" style="23" customWidth="1"/>
    <col min="3071" max="3071" width="11.28515625" style="23" customWidth="1"/>
    <col min="3072" max="3320" width="9.140625" style="23"/>
    <col min="3321" max="3321" width="5.28515625" style="23" customWidth="1"/>
    <col min="3322" max="3322" width="37.28515625" style="23" bestFit="1" customWidth="1"/>
    <col min="3323" max="3323" width="6.28515625" style="23" customWidth="1"/>
    <col min="3324" max="3324" width="9.85546875" style="23" customWidth="1"/>
    <col min="3325" max="3325" width="8.85546875" style="23" customWidth="1"/>
    <col min="3326" max="3326" width="10.7109375" style="23" customWidth="1"/>
    <col min="3327" max="3327" width="11.28515625" style="23" customWidth="1"/>
    <col min="3328" max="3576" width="9.140625" style="23"/>
    <col min="3577" max="3577" width="5.28515625" style="23" customWidth="1"/>
    <col min="3578" max="3578" width="37.28515625" style="23" bestFit="1" customWidth="1"/>
    <col min="3579" max="3579" width="6.28515625" style="23" customWidth="1"/>
    <col min="3580" max="3580" width="9.85546875" style="23" customWidth="1"/>
    <col min="3581" max="3581" width="8.85546875" style="23" customWidth="1"/>
    <col min="3582" max="3582" width="10.7109375" style="23" customWidth="1"/>
    <col min="3583" max="3583" width="11.28515625" style="23" customWidth="1"/>
    <col min="3584" max="3832" width="9.140625" style="23"/>
    <col min="3833" max="3833" width="5.28515625" style="23" customWidth="1"/>
    <col min="3834" max="3834" width="37.28515625" style="23" bestFit="1" customWidth="1"/>
    <col min="3835" max="3835" width="6.28515625" style="23" customWidth="1"/>
    <col min="3836" max="3836" width="9.85546875" style="23" customWidth="1"/>
    <col min="3837" max="3837" width="8.85546875" style="23" customWidth="1"/>
    <col min="3838" max="3838" width="10.7109375" style="23" customWidth="1"/>
    <col min="3839" max="3839" width="11.28515625" style="23" customWidth="1"/>
    <col min="3840" max="4088" width="9.140625" style="23"/>
    <col min="4089" max="4089" width="5.28515625" style="23" customWidth="1"/>
    <col min="4090" max="4090" width="37.28515625" style="23" bestFit="1" customWidth="1"/>
    <col min="4091" max="4091" width="6.28515625" style="23" customWidth="1"/>
    <col min="4092" max="4092" width="9.85546875" style="23" customWidth="1"/>
    <col min="4093" max="4093" width="8.85546875" style="23" customWidth="1"/>
    <col min="4094" max="4094" width="10.7109375" style="23" customWidth="1"/>
    <col min="4095" max="4095" width="11.28515625" style="23" customWidth="1"/>
    <col min="4096" max="4344" width="9.140625" style="23"/>
    <col min="4345" max="4345" width="5.28515625" style="23" customWidth="1"/>
    <col min="4346" max="4346" width="37.28515625" style="23" bestFit="1" customWidth="1"/>
    <col min="4347" max="4347" width="6.28515625" style="23" customWidth="1"/>
    <col min="4348" max="4348" width="9.85546875" style="23" customWidth="1"/>
    <col min="4349" max="4349" width="8.85546875" style="23" customWidth="1"/>
    <col min="4350" max="4350" width="10.7109375" style="23" customWidth="1"/>
    <col min="4351" max="4351" width="11.28515625" style="23" customWidth="1"/>
    <col min="4352" max="4600" width="9.140625" style="23"/>
    <col min="4601" max="4601" width="5.28515625" style="23" customWidth="1"/>
    <col min="4602" max="4602" width="37.28515625" style="23" bestFit="1" customWidth="1"/>
    <col min="4603" max="4603" width="6.28515625" style="23" customWidth="1"/>
    <col min="4604" max="4604" width="9.85546875" style="23" customWidth="1"/>
    <col min="4605" max="4605" width="8.85546875" style="23" customWidth="1"/>
    <col min="4606" max="4606" width="10.7109375" style="23" customWidth="1"/>
    <col min="4607" max="4607" width="11.28515625" style="23" customWidth="1"/>
    <col min="4608" max="4856" width="9.140625" style="23"/>
    <col min="4857" max="4857" width="5.28515625" style="23" customWidth="1"/>
    <col min="4858" max="4858" width="37.28515625" style="23" bestFit="1" customWidth="1"/>
    <col min="4859" max="4859" width="6.28515625" style="23" customWidth="1"/>
    <col min="4860" max="4860" width="9.85546875" style="23" customWidth="1"/>
    <col min="4861" max="4861" width="8.85546875" style="23" customWidth="1"/>
    <col min="4862" max="4862" width="10.7109375" style="23" customWidth="1"/>
    <col min="4863" max="4863" width="11.28515625" style="23" customWidth="1"/>
    <col min="4864" max="5112" width="9.140625" style="23"/>
    <col min="5113" max="5113" width="5.28515625" style="23" customWidth="1"/>
    <col min="5114" max="5114" width="37.28515625" style="23" bestFit="1" customWidth="1"/>
    <col min="5115" max="5115" width="6.28515625" style="23" customWidth="1"/>
    <col min="5116" max="5116" width="9.85546875" style="23" customWidth="1"/>
    <col min="5117" max="5117" width="8.85546875" style="23" customWidth="1"/>
    <col min="5118" max="5118" width="10.7109375" style="23" customWidth="1"/>
    <col min="5119" max="5119" width="11.28515625" style="23" customWidth="1"/>
    <col min="5120" max="5368" width="9.140625" style="23"/>
    <col min="5369" max="5369" width="5.28515625" style="23" customWidth="1"/>
    <col min="5370" max="5370" width="37.28515625" style="23" bestFit="1" customWidth="1"/>
    <col min="5371" max="5371" width="6.28515625" style="23" customWidth="1"/>
    <col min="5372" max="5372" width="9.85546875" style="23" customWidth="1"/>
    <col min="5373" max="5373" width="8.85546875" style="23" customWidth="1"/>
    <col min="5374" max="5374" width="10.7109375" style="23" customWidth="1"/>
    <col min="5375" max="5375" width="11.28515625" style="23" customWidth="1"/>
    <col min="5376" max="5624" width="9.140625" style="23"/>
    <col min="5625" max="5625" width="5.28515625" style="23" customWidth="1"/>
    <col min="5626" max="5626" width="37.28515625" style="23" bestFit="1" customWidth="1"/>
    <col min="5627" max="5627" width="6.28515625" style="23" customWidth="1"/>
    <col min="5628" max="5628" width="9.85546875" style="23" customWidth="1"/>
    <col min="5629" max="5629" width="8.85546875" style="23" customWidth="1"/>
    <col min="5630" max="5630" width="10.7109375" style="23" customWidth="1"/>
    <col min="5631" max="5631" width="11.28515625" style="23" customWidth="1"/>
    <col min="5632" max="5880" width="9.140625" style="23"/>
    <col min="5881" max="5881" width="5.28515625" style="23" customWidth="1"/>
    <col min="5882" max="5882" width="37.28515625" style="23" bestFit="1" customWidth="1"/>
    <col min="5883" max="5883" width="6.28515625" style="23" customWidth="1"/>
    <col min="5884" max="5884" width="9.85546875" style="23" customWidth="1"/>
    <col min="5885" max="5885" width="8.85546875" style="23" customWidth="1"/>
    <col min="5886" max="5886" width="10.7109375" style="23" customWidth="1"/>
    <col min="5887" max="5887" width="11.28515625" style="23" customWidth="1"/>
    <col min="5888" max="6136" width="9.140625" style="23"/>
    <col min="6137" max="6137" width="5.28515625" style="23" customWidth="1"/>
    <col min="6138" max="6138" width="37.28515625" style="23" bestFit="1" customWidth="1"/>
    <col min="6139" max="6139" width="6.28515625" style="23" customWidth="1"/>
    <col min="6140" max="6140" width="9.85546875" style="23" customWidth="1"/>
    <col min="6141" max="6141" width="8.85546875" style="23" customWidth="1"/>
    <col min="6142" max="6142" width="10.7109375" style="23" customWidth="1"/>
    <col min="6143" max="6143" width="11.28515625" style="23" customWidth="1"/>
    <col min="6144" max="6392" width="9.140625" style="23"/>
    <col min="6393" max="6393" width="5.28515625" style="23" customWidth="1"/>
    <col min="6394" max="6394" width="37.28515625" style="23" bestFit="1" customWidth="1"/>
    <col min="6395" max="6395" width="6.28515625" style="23" customWidth="1"/>
    <col min="6396" max="6396" width="9.85546875" style="23" customWidth="1"/>
    <col min="6397" max="6397" width="8.85546875" style="23" customWidth="1"/>
    <col min="6398" max="6398" width="10.7109375" style="23" customWidth="1"/>
    <col min="6399" max="6399" width="11.28515625" style="23" customWidth="1"/>
    <col min="6400" max="6648" width="9.140625" style="23"/>
    <col min="6649" max="6649" width="5.28515625" style="23" customWidth="1"/>
    <col min="6650" max="6650" width="37.28515625" style="23" bestFit="1" customWidth="1"/>
    <col min="6651" max="6651" width="6.28515625" style="23" customWidth="1"/>
    <col min="6652" max="6652" width="9.85546875" style="23" customWidth="1"/>
    <col min="6653" max="6653" width="8.85546875" style="23" customWidth="1"/>
    <col min="6654" max="6654" width="10.7109375" style="23" customWidth="1"/>
    <col min="6655" max="6655" width="11.28515625" style="23" customWidth="1"/>
    <col min="6656" max="6904" width="9.140625" style="23"/>
    <col min="6905" max="6905" width="5.28515625" style="23" customWidth="1"/>
    <col min="6906" max="6906" width="37.28515625" style="23" bestFit="1" customWidth="1"/>
    <col min="6907" max="6907" width="6.28515625" style="23" customWidth="1"/>
    <col min="6908" max="6908" width="9.85546875" style="23" customWidth="1"/>
    <col min="6909" max="6909" width="8.85546875" style="23" customWidth="1"/>
    <col min="6910" max="6910" width="10.7109375" style="23" customWidth="1"/>
    <col min="6911" max="6911" width="11.28515625" style="23" customWidth="1"/>
    <col min="6912" max="7160" width="9.140625" style="23"/>
    <col min="7161" max="7161" width="5.28515625" style="23" customWidth="1"/>
    <col min="7162" max="7162" width="37.28515625" style="23" bestFit="1" customWidth="1"/>
    <col min="7163" max="7163" width="6.28515625" style="23" customWidth="1"/>
    <col min="7164" max="7164" width="9.85546875" style="23" customWidth="1"/>
    <col min="7165" max="7165" width="8.85546875" style="23" customWidth="1"/>
    <col min="7166" max="7166" width="10.7109375" style="23" customWidth="1"/>
    <col min="7167" max="7167" width="11.28515625" style="23" customWidth="1"/>
    <col min="7168" max="7416" width="9.140625" style="23"/>
    <col min="7417" max="7417" width="5.28515625" style="23" customWidth="1"/>
    <col min="7418" max="7418" width="37.28515625" style="23" bestFit="1" customWidth="1"/>
    <col min="7419" max="7419" width="6.28515625" style="23" customWidth="1"/>
    <col min="7420" max="7420" width="9.85546875" style="23" customWidth="1"/>
    <col min="7421" max="7421" width="8.85546875" style="23" customWidth="1"/>
    <col min="7422" max="7422" width="10.7109375" style="23" customWidth="1"/>
    <col min="7423" max="7423" width="11.28515625" style="23" customWidth="1"/>
    <col min="7424" max="7672" width="9.140625" style="23"/>
    <col min="7673" max="7673" width="5.28515625" style="23" customWidth="1"/>
    <col min="7674" max="7674" width="37.28515625" style="23" bestFit="1" customWidth="1"/>
    <col min="7675" max="7675" width="6.28515625" style="23" customWidth="1"/>
    <col min="7676" max="7676" width="9.85546875" style="23" customWidth="1"/>
    <col min="7677" max="7677" width="8.85546875" style="23" customWidth="1"/>
    <col min="7678" max="7678" width="10.7109375" style="23" customWidth="1"/>
    <col min="7679" max="7679" width="11.28515625" style="23" customWidth="1"/>
    <col min="7680" max="7928" width="9.140625" style="23"/>
    <col min="7929" max="7929" width="5.28515625" style="23" customWidth="1"/>
    <col min="7930" max="7930" width="37.28515625" style="23" bestFit="1" customWidth="1"/>
    <col min="7931" max="7931" width="6.28515625" style="23" customWidth="1"/>
    <col min="7932" max="7932" width="9.85546875" style="23" customWidth="1"/>
    <col min="7933" max="7933" width="8.85546875" style="23" customWidth="1"/>
    <col min="7934" max="7934" width="10.7109375" style="23" customWidth="1"/>
    <col min="7935" max="7935" width="11.28515625" style="23" customWidth="1"/>
    <col min="7936" max="8184" width="9.140625" style="23"/>
    <col min="8185" max="8185" width="5.28515625" style="23" customWidth="1"/>
    <col min="8186" max="8186" width="37.28515625" style="23" bestFit="1" customWidth="1"/>
    <col min="8187" max="8187" width="6.28515625" style="23" customWidth="1"/>
    <col min="8188" max="8188" width="9.85546875" style="23" customWidth="1"/>
    <col min="8189" max="8189" width="8.85546875" style="23" customWidth="1"/>
    <col min="8190" max="8190" width="10.7109375" style="23" customWidth="1"/>
    <col min="8191" max="8191" width="11.28515625" style="23" customWidth="1"/>
    <col min="8192" max="8440" width="9.140625" style="23"/>
    <col min="8441" max="8441" width="5.28515625" style="23" customWidth="1"/>
    <col min="8442" max="8442" width="37.28515625" style="23" bestFit="1" customWidth="1"/>
    <col min="8443" max="8443" width="6.28515625" style="23" customWidth="1"/>
    <col min="8444" max="8444" width="9.85546875" style="23" customWidth="1"/>
    <col min="8445" max="8445" width="8.85546875" style="23" customWidth="1"/>
    <col min="8446" max="8446" width="10.7109375" style="23" customWidth="1"/>
    <col min="8447" max="8447" width="11.28515625" style="23" customWidth="1"/>
    <col min="8448" max="8696" width="9.140625" style="23"/>
    <col min="8697" max="8697" width="5.28515625" style="23" customWidth="1"/>
    <col min="8698" max="8698" width="37.28515625" style="23" bestFit="1" customWidth="1"/>
    <col min="8699" max="8699" width="6.28515625" style="23" customWidth="1"/>
    <col min="8700" max="8700" width="9.85546875" style="23" customWidth="1"/>
    <col min="8701" max="8701" width="8.85546875" style="23" customWidth="1"/>
    <col min="8702" max="8702" width="10.7109375" style="23" customWidth="1"/>
    <col min="8703" max="8703" width="11.28515625" style="23" customWidth="1"/>
    <col min="8704" max="8952" width="9.140625" style="23"/>
    <col min="8953" max="8953" width="5.28515625" style="23" customWidth="1"/>
    <col min="8954" max="8954" width="37.28515625" style="23" bestFit="1" customWidth="1"/>
    <col min="8955" max="8955" width="6.28515625" style="23" customWidth="1"/>
    <col min="8956" max="8956" width="9.85546875" style="23" customWidth="1"/>
    <col min="8957" max="8957" width="8.85546875" style="23" customWidth="1"/>
    <col min="8958" max="8958" width="10.7109375" style="23" customWidth="1"/>
    <col min="8959" max="8959" width="11.28515625" style="23" customWidth="1"/>
    <col min="8960" max="9208" width="9.140625" style="23"/>
    <col min="9209" max="9209" width="5.28515625" style="23" customWidth="1"/>
    <col min="9210" max="9210" width="37.28515625" style="23" bestFit="1" customWidth="1"/>
    <col min="9211" max="9211" width="6.28515625" style="23" customWidth="1"/>
    <col min="9212" max="9212" width="9.85546875" style="23" customWidth="1"/>
    <col min="9213" max="9213" width="8.85546875" style="23" customWidth="1"/>
    <col min="9214" max="9214" width="10.7109375" style="23" customWidth="1"/>
    <col min="9215" max="9215" width="11.28515625" style="23" customWidth="1"/>
    <col min="9216" max="9464" width="9.140625" style="23"/>
    <col min="9465" max="9465" width="5.28515625" style="23" customWidth="1"/>
    <col min="9466" max="9466" width="37.28515625" style="23" bestFit="1" customWidth="1"/>
    <col min="9467" max="9467" width="6.28515625" style="23" customWidth="1"/>
    <col min="9468" max="9468" width="9.85546875" style="23" customWidth="1"/>
    <col min="9469" max="9469" width="8.85546875" style="23" customWidth="1"/>
    <col min="9470" max="9470" width="10.7109375" style="23" customWidth="1"/>
    <col min="9471" max="9471" width="11.28515625" style="23" customWidth="1"/>
    <col min="9472" max="9720" width="9.140625" style="23"/>
    <col min="9721" max="9721" width="5.28515625" style="23" customWidth="1"/>
    <col min="9722" max="9722" width="37.28515625" style="23" bestFit="1" customWidth="1"/>
    <col min="9723" max="9723" width="6.28515625" style="23" customWidth="1"/>
    <col min="9724" max="9724" width="9.85546875" style="23" customWidth="1"/>
    <col min="9725" max="9725" width="8.85546875" style="23" customWidth="1"/>
    <col min="9726" max="9726" width="10.7109375" style="23" customWidth="1"/>
    <col min="9727" max="9727" width="11.28515625" style="23" customWidth="1"/>
    <col min="9728" max="9976" width="9.140625" style="23"/>
    <col min="9977" max="9977" width="5.28515625" style="23" customWidth="1"/>
    <col min="9978" max="9978" width="37.28515625" style="23" bestFit="1" customWidth="1"/>
    <col min="9979" max="9979" width="6.28515625" style="23" customWidth="1"/>
    <col min="9980" max="9980" width="9.85546875" style="23" customWidth="1"/>
    <col min="9981" max="9981" width="8.85546875" style="23" customWidth="1"/>
    <col min="9982" max="9982" width="10.7109375" style="23" customWidth="1"/>
    <col min="9983" max="9983" width="11.28515625" style="23" customWidth="1"/>
    <col min="9984" max="10232" width="9.140625" style="23"/>
    <col min="10233" max="10233" width="5.28515625" style="23" customWidth="1"/>
    <col min="10234" max="10234" width="37.28515625" style="23" bestFit="1" customWidth="1"/>
    <col min="10235" max="10235" width="6.28515625" style="23" customWidth="1"/>
    <col min="10236" max="10236" width="9.85546875" style="23" customWidth="1"/>
    <col min="10237" max="10237" width="8.85546875" style="23" customWidth="1"/>
    <col min="10238" max="10238" width="10.7109375" style="23" customWidth="1"/>
    <col min="10239" max="10239" width="11.28515625" style="23" customWidth="1"/>
    <col min="10240" max="10488" width="9.140625" style="23"/>
    <col min="10489" max="10489" width="5.28515625" style="23" customWidth="1"/>
    <col min="10490" max="10490" width="37.28515625" style="23" bestFit="1" customWidth="1"/>
    <col min="10491" max="10491" width="6.28515625" style="23" customWidth="1"/>
    <col min="10492" max="10492" width="9.85546875" style="23" customWidth="1"/>
    <col min="10493" max="10493" width="8.85546875" style="23" customWidth="1"/>
    <col min="10494" max="10494" width="10.7109375" style="23" customWidth="1"/>
    <col min="10495" max="10495" width="11.28515625" style="23" customWidth="1"/>
    <col min="10496" max="10744" width="9.140625" style="23"/>
    <col min="10745" max="10745" width="5.28515625" style="23" customWidth="1"/>
    <col min="10746" max="10746" width="37.28515625" style="23" bestFit="1" customWidth="1"/>
    <col min="10747" max="10747" width="6.28515625" style="23" customWidth="1"/>
    <col min="10748" max="10748" width="9.85546875" style="23" customWidth="1"/>
    <col min="10749" max="10749" width="8.85546875" style="23" customWidth="1"/>
    <col min="10750" max="10750" width="10.7109375" style="23" customWidth="1"/>
    <col min="10751" max="10751" width="11.28515625" style="23" customWidth="1"/>
    <col min="10752" max="11000" width="9.140625" style="23"/>
    <col min="11001" max="11001" width="5.28515625" style="23" customWidth="1"/>
    <col min="11002" max="11002" width="37.28515625" style="23" bestFit="1" customWidth="1"/>
    <col min="11003" max="11003" width="6.28515625" style="23" customWidth="1"/>
    <col min="11004" max="11004" width="9.85546875" style="23" customWidth="1"/>
    <col min="11005" max="11005" width="8.85546875" style="23" customWidth="1"/>
    <col min="11006" max="11006" width="10.7109375" style="23" customWidth="1"/>
    <col min="11007" max="11007" width="11.28515625" style="23" customWidth="1"/>
    <col min="11008" max="11256" width="9.140625" style="23"/>
    <col min="11257" max="11257" width="5.28515625" style="23" customWidth="1"/>
    <col min="11258" max="11258" width="37.28515625" style="23" bestFit="1" customWidth="1"/>
    <col min="11259" max="11259" width="6.28515625" style="23" customWidth="1"/>
    <col min="11260" max="11260" width="9.85546875" style="23" customWidth="1"/>
    <col min="11261" max="11261" width="8.85546875" style="23" customWidth="1"/>
    <col min="11262" max="11262" width="10.7109375" style="23" customWidth="1"/>
    <col min="11263" max="11263" width="11.28515625" style="23" customWidth="1"/>
    <col min="11264" max="11512" width="9.140625" style="23"/>
    <col min="11513" max="11513" width="5.28515625" style="23" customWidth="1"/>
    <col min="11514" max="11514" width="37.28515625" style="23" bestFit="1" customWidth="1"/>
    <col min="11515" max="11515" width="6.28515625" style="23" customWidth="1"/>
    <col min="11516" max="11516" width="9.85546875" style="23" customWidth="1"/>
    <col min="11517" max="11517" width="8.85546875" style="23" customWidth="1"/>
    <col min="11518" max="11518" width="10.7109375" style="23" customWidth="1"/>
    <col min="11519" max="11519" width="11.28515625" style="23" customWidth="1"/>
    <col min="11520" max="11768" width="9.140625" style="23"/>
    <col min="11769" max="11769" width="5.28515625" style="23" customWidth="1"/>
    <col min="11770" max="11770" width="37.28515625" style="23" bestFit="1" customWidth="1"/>
    <col min="11771" max="11771" width="6.28515625" style="23" customWidth="1"/>
    <col min="11772" max="11772" width="9.85546875" style="23" customWidth="1"/>
    <col min="11773" max="11773" width="8.85546875" style="23" customWidth="1"/>
    <col min="11774" max="11774" width="10.7109375" style="23" customWidth="1"/>
    <col min="11775" max="11775" width="11.28515625" style="23" customWidth="1"/>
    <col min="11776" max="12024" width="9.140625" style="23"/>
    <col min="12025" max="12025" width="5.28515625" style="23" customWidth="1"/>
    <col min="12026" max="12026" width="37.28515625" style="23" bestFit="1" customWidth="1"/>
    <col min="12027" max="12027" width="6.28515625" style="23" customWidth="1"/>
    <col min="12028" max="12028" width="9.85546875" style="23" customWidth="1"/>
    <col min="12029" max="12029" width="8.85546875" style="23" customWidth="1"/>
    <col min="12030" max="12030" width="10.7109375" style="23" customWidth="1"/>
    <col min="12031" max="12031" width="11.28515625" style="23" customWidth="1"/>
    <col min="12032" max="12280" width="9.140625" style="23"/>
    <col min="12281" max="12281" width="5.28515625" style="23" customWidth="1"/>
    <col min="12282" max="12282" width="37.28515625" style="23" bestFit="1" customWidth="1"/>
    <col min="12283" max="12283" width="6.28515625" style="23" customWidth="1"/>
    <col min="12284" max="12284" width="9.85546875" style="23" customWidth="1"/>
    <col min="12285" max="12285" width="8.85546875" style="23" customWidth="1"/>
    <col min="12286" max="12286" width="10.7109375" style="23" customWidth="1"/>
    <col min="12287" max="12287" width="11.28515625" style="23" customWidth="1"/>
    <col min="12288" max="12536" width="9.140625" style="23"/>
    <col min="12537" max="12537" width="5.28515625" style="23" customWidth="1"/>
    <col min="12538" max="12538" width="37.28515625" style="23" bestFit="1" customWidth="1"/>
    <col min="12539" max="12539" width="6.28515625" style="23" customWidth="1"/>
    <col min="12540" max="12540" width="9.85546875" style="23" customWidth="1"/>
    <col min="12541" max="12541" width="8.85546875" style="23" customWidth="1"/>
    <col min="12542" max="12542" width="10.7109375" style="23" customWidth="1"/>
    <col min="12543" max="12543" width="11.28515625" style="23" customWidth="1"/>
    <col min="12544" max="12792" width="9.140625" style="23"/>
    <col min="12793" max="12793" width="5.28515625" style="23" customWidth="1"/>
    <col min="12794" max="12794" width="37.28515625" style="23" bestFit="1" customWidth="1"/>
    <col min="12795" max="12795" width="6.28515625" style="23" customWidth="1"/>
    <col min="12796" max="12796" width="9.85546875" style="23" customWidth="1"/>
    <col min="12797" max="12797" width="8.85546875" style="23" customWidth="1"/>
    <col min="12798" max="12798" width="10.7109375" style="23" customWidth="1"/>
    <col min="12799" max="12799" width="11.28515625" style="23" customWidth="1"/>
    <col min="12800" max="13048" width="9.140625" style="23"/>
    <col min="13049" max="13049" width="5.28515625" style="23" customWidth="1"/>
    <col min="13050" max="13050" width="37.28515625" style="23" bestFit="1" customWidth="1"/>
    <col min="13051" max="13051" width="6.28515625" style="23" customWidth="1"/>
    <col min="13052" max="13052" width="9.85546875" style="23" customWidth="1"/>
    <col min="13053" max="13053" width="8.85546875" style="23" customWidth="1"/>
    <col min="13054" max="13054" width="10.7109375" style="23" customWidth="1"/>
    <col min="13055" max="13055" width="11.28515625" style="23" customWidth="1"/>
    <col min="13056" max="13304" width="9.140625" style="23"/>
    <col min="13305" max="13305" width="5.28515625" style="23" customWidth="1"/>
    <col min="13306" max="13306" width="37.28515625" style="23" bestFit="1" customWidth="1"/>
    <col min="13307" max="13307" width="6.28515625" style="23" customWidth="1"/>
    <col min="13308" max="13308" width="9.85546875" style="23" customWidth="1"/>
    <col min="13309" max="13309" width="8.85546875" style="23" customWidth="1"/>
    <col min="13310" max="13310" width="10.7109375" style="23" customWidth="1"/>
    <col min="13311" max="13311" width="11.28515625" style="23" customWidth="1"/>
    <col min="13312" max="13560" width="9.140625" style="23"/>
    <col min="13561" max="13561" width="5.28515625" style="23" customWidth="1"/>
    <col min="13562" max="13562" width="37.28515625" style="23" bestFit="1" customWidth="1"/>
    <col min="13563" max="13563" width="6.28515625" style="23" customWidth="1"/>
    <col min="13564" max="13564" width="9.85546875" style="23" customWidth="1"/>
    <col min="13565" max="13565" width="8.85546875" style="23" customWidth="1"/>
    <col min="13566" max="13566" width="10.7109375" style="23" customWidth="1"/>
    <col min="13567" max="13567" width="11.28515625" style="23" customWidth="1"/>
    <col min="13568" max="13816" width="9.140625" style="23"/>
    <col min="13817" max="13817" width="5.28515625" style="23" customWidth="1"/>
    <col min="13818" max="13818" width="37.28515625" style="23" bestFit="1" customWidth="1"/>
    <col min="13819" max="13819" width="6.28515625" style="23" customWidth="1"/>
    <col min="13820" max="13820" width="9.85546875" style="23" customWidth="1"/>
    <col min="13821" max="13821" width="8.85546875" style="23" customWidth="1"/>
    <col min="13822" max="13822" width="10.7109375" style="23" customWidth="1"/>
    <col min="13823" max="13823" width="11.28515625" style="23" customWidth="1"/>
    <col min="13824" max="14072" width="9.140625" style="23"/>
    <col min="14073" max="14073" width="5.28515625" style="23" customWidth="1"/>
    <col min="14074" max="14074" width="37.28515625" style="23" bestFit="1" customWidth="1"/>
    <col min="14075" max="14075" width="6.28515625" style="23" customWidth="1"/>
    <col min="14076" max="14076" width="9.85546875" style="23" customWidth="1"/>
    <col min="14077" max="14077" width="8.85546875" style="23" customWidth="1"/>
    <col min="14078" max="14078" width="10.7109375" style="23" customWidth="1"/>
    <col min="14079" max="14079" width="11.28515625" style="23" customWidth="1"/>
    <col min="14080" max="14328" width="9.140625" style="23"/>
    <col min="14329" max="14329" width="5.28515625" style="23" customWidth="1"/>
    <col min="14330" max="14330" width="37.28515625" style="23" bestFit="1" customWidth="1"/>
    <col min="14331" max="14331" width="6.28515625" style="23" customWidth="1"/>
    <col min="14332" max="14332" width="9.85546875" style="23" customWidth="1"/>
    <col min="14333" max="14333" width="8.85546875" style="23" customWidth="1"/>
    <col min="14334" max="14334" width="10.7109375" style="23" customWidth="1"/>
    <col min="14335" max="14335" width="11.28515625" style="23" customWidth="1"/>
    <col min="14336" max="14584" width="9.140625" style="23"/>
    <col min="14585" max="14585" width="5.28515625" style="23" customWidth="1"/>
    <col min="14586" max="14586" width="37.28515625" style="23" bestFit="1" customWidth="1"/>
    <col min="14587" max="14587" width="6.28515625" style="23" customWidth="1"/>
    <col min="14588" max="14588" width="9.85546875" style="23" customWidth="1"/>
    <col min="14589" max="14589" width="8.85546875" style="23" customWidth="1"/>
    <col min="14590" max="14590" width="10.7109375" style="23" customWidth="1"/>
    <col min="14591" max="14591" width="11.28515625" style="23" customWidth="1"/>
    <col min="14592" max="14840" width="9.140625" style="23"/>
    <col min="14841" max="14841" width="5.28515625" style="23" customWidth="1"/>
    <col min="14842" max="14842" width="37.28515625" style="23" bestFit="1" customWidth="1"/>
    <col min="14843" max="14843" width="6.28515625" style="23" customWidth="1"/>
    <col min="14844" max="14844" width="9.85546875" style="23" customWidth="1"/>
    <col min="14845" max="14845" width="8.85546875" style="23" customWidth="1"/>
    <col min="14846" max="14846" width="10.7109375" style="23" customWidth="1"/>
    <col min="14847" max="14847" width="11.28515625" style="23" customWidth="1"/>
    <col min="14848" max="15096" width="9.140625" style="23"/>
    <col min="15097" max="15097" width="5.28515625" style="23" customWidth="1"/>
    <col min="15098" max="15098" width="37.28515625" style="23" bestFit="1" customWidth="1"/>
    <col min="15099" max="15099" width="6.28515625" style="23" customWidth="1"/>
    <col min="15100" max="15100" width="9.85546875" style="23" customWidth="1"/>
    <col min="15101" max="15101" width="8.85546875" style="23" customWidth="1"/>
    <col min="15102" max="15102" width="10.7109375" style="23" customWidth="1"/>
    <col min="15103" max="15103" width="11.28515625" style="23" customWidth="1"/>
    <col min="15104" max="15352" width="9.140625" style="23"/>
    <col min="15353" max="15353" width="5.28515625" style="23" customWidth="1"/>
    <col min="15354" max="15354" width="37.28515625" style="23" bestFit="1" customWidth="1"/>
    <col min="15355" max="15355" width="6.28515625" style="23" customWidth="1"/>
    <col min="15356" max="15356" width="9.85546875" style="23" customWidth="1"/>
    <col min="15357" max="15357" width="8.85546875" style="23" customWidth="1"/>
    <col min="15358" max="15358" width="10.7109375" style="23" customWidth="1"/>
    <col min="15359" max="15359" width="11.28515625" style="23" customWidth="1"/>
    <col min="15360" max="15608" width="9.140625" style="23"/>
    <col min="15609" max="15609" width="5.28515625" style="23" customWidth="1"/>
    <col min="15610" max="15610" width="37.28515625" style="23" bestFit="1" customWidth="1"/>
    <col min="15611" max="15611" width="6.28515625" style="23" customWidth="1"/>
    <col min="15612" max="15612" width="9.85546875" style="23" customWidth="1"/>
    <col min="15613" max="15613" width="8.85546875" style="23" customWidth="1"/>
    <col min="15614" max="15614" width="10.7109375" style="23" customWidth="1"/>
    <col min="15615" max="15615" width="11.28515625" style="23" customWidth="1"/>
    <col min="15616" max="15864" width="9.140625" style="23"/>
    <col min="15865" max="15865" width="5.28515625" style="23" customWidth="1"/>
    <col min="15866" max="15866" width="37.28515625" style="23" bestFit="1" customWidth="1"/>
    <col min="15867" max="15867" width="6.28515625" style="23" customWidth="1"/>
    <col min="15868" max="15868" width="9.85546875" style="23" customWidth="1"/>
    <col min="15869" max="15869" width="8.85546875" style="23" customWidth="1"/>
    <col min="15870" max="15870" width="10.7109375" style="23" customWidth="1"/>
    <col min="15871" max="15871" width="11.28515625" style="23" customWidth="1"/>
    <col min="15872" max="16120" width="9.140625" style="23"/>
    <col min="16121" max="16121" width="5.28515625" style="23" customWidth="1"/>
    <col min="16122" max="16122" width="37.28515625" style="23" bestFit="1" customWidth="1"/>
    <col min="16123" max="16123" width="6.28515625" style="23" customWidth="1"/>
    <col min="16124" max="16124" width="9.85546875" style="23" customWidth="1"/>
    <col min="16125" max="16125" width="8.85546875" style="23" customWidth="1"/>
    <col min="16126" max="16126" width="10.7109375" style="23" customWidth="1"/>
    <col min="16127" max="16127" width="11.28515625" style="23" customWidth="1"/>
    <col min="16128" max="16383" width="9.140625" style="23"/>
    <col min="16384" max="16384" width="9" style="23" customWidth="1"/>
  </cols>
  <sheetData>
    <row r="1" spans="1:12" ht="22.5" customHeight="1">
      <c r="A1" s="1488" t="s">
        <v>172</v>
      </c>
      <c r="B1" s="1488"/>
      <c r="C1" s="21"/>
      <c r="D1" s="952"/>
      <c r="E1" s="189"/>
      <c r="F1" s="22"/>
      <c r="G1" s="22"/>
    </row>
    <row r="2" spans="1:12" ht="22.5" customHeight="1">
      <c r="A2" s="1489" t="s">
        <v>477</v>
      </c>
      <c r="B2" s="1489"/>
      <c r="C2" s="1489"/>
      <c r="D2" s="1489"/>
      <c r="E2" s="1489"/>
      <c r="F2" s="1489"/>
      <c r="G2" s="1489"/>
    </row>
    <row r="3" spans="1:12" ht="20.100000000000001" customHeight="1">
      <c r="A3" s="1490" t="s">
        <v>2</v>
      </c>
      <c r="B3" s="1482" t="s">
        <v>178</v>
      </c>
      <c r="C3" s="1482" t="s">
        <v>3</v>
      </c>
      <c r="D3" s="1491" t="s">
        <v>466</v>
      </c>
      <c r="E3" s="1482" t="s">
        <v>470</v>
      </c>
      <c r="F3" s="1482"/>
      <c r="G3" s="1482"/>
    </row>
    <row r="4" spans="1:12" ht="20.100000000000001" customHeight="1">
      <c r="A4" s="1490"/>
      <c r="B4" s="1482"/>
      <c r="C4" s="1482"/>
      <c r="D4" s="1491"/>
      <c r="E4" s="1492" t="s">
        <v>179</v>
      </c>
      <c r="F4" s="1493" t="s">
        <v>180</v>
      </c>
      <c r="G4" s="1493"/>
    </row>
    <row r="5" spans="1:12" ht="51" customHeight="1">
      <c r="A5" s="1490"/>
      <c r="B5" s="1482"/>
      <c r="C5" s="1482"/>
      <c r="D5" s="1491"/>
      <c r="E5" s="1492"/>
      <c r="F5" s="24" t="s">
        <v>181</v>
      </c>
      <c r="G5" s="24" t="s">
        <v>182</v>
      </c>
    </row>
    <row r="6" spans="1:12" ht="20.100000000000001" customHeight="1">
      <c r="A6" s="3" t="s">
        <v>183</v>
      </c>
      <c r="B6" s="3">
        <v>-2</v>
      </c>
      <c r="C6" s="3">
        <v>-3</v>
      </c>
      <c r="D6" s="953">
        <v>-4</v>
      </c>
      <c r="E6" s="3">
        <v>-5</v>
      </c>
      <c r="F6" s="190" t="s">
        <v>184</v>
      </c>
      <c r="G6" s="3">
        <v>-7</v>
      </c>
      <c r="L6" s="36"/>
    </row>
    <row r="7" spans="1:12" s="27" customFormat="1" ht="18" customHeight="1">
      <c r="A7" s="194"/>
      <c r="B7" s="5" t="s">
        <v>7</v>
      </c>
      <c r="C7" s="187"/>
      <c r="D7" s="954">
        <v>85299.77</v>
      </c>
      <c r="E7" s="40">
        <f>'01CH'!D7</f>
        <v>85387.646000000008</v>
      </c>
      <c r="F7" s="25">
        <f>E7-D7</f>
        <v>87.876000000003842</v>
      </c>
      <c r="G7" s="26">
        <f>E7/D7*100</f>
        <v>100.1030202074402</v>
      </c>
    </row>
    <row r="8" spans="1:12" s="27" customFormat="1" ht="20.100000000000001" customHeight="1">
      <c r="A8" s="194" t="s">
        <v>8</v>
      </c>
      <c r="B8" s="5" t="s">
        <v>9</v>
      </c>
      <c r="C8" s="188" t="s">
        <v>10</v>
      </c>
      <c r="D8" s="955">
        <v>80269.460000000006</v>
      </c>
      <c r="E8" s="40">
        <f>'01CH'!D9</f>
        <v>82157.556599999996</v>
      </c>
      <c r="F8" s="25">
        <f>E8-D8</f>
        <v>1888.0965999999898</v>
      </c>
      <c r="G8" s="26">
        <f>D8/E8*100</f>
        <v>97.701858869546783</v>
      </c>
    </row>
    <row r="9" spans="1:12" s="27" customFormat="1" ht="20.100000000000001" customHeight="1">
      <c r="A9" s="194"/>
      <c r="B9" s="15" t="s">
        <v>65</v>
      </c>
      <c r="C9" s="188"/>
      <c r="D9" s="956"/>
      <c r="E9" s="218"/>
      <c r="F9" s="28"/>
      <c r="G9" s="30"/>
      <c r="K9" s="219"/>
    </row>
    <row r="10" spans="1:12" ht="20.100000000000001" customHeight="1">
      <c r="A10" s="14" t="s">
        <v>11</v>
      </c>
      <c r="B10" s="7" t="s">
        <v>12</v>
      </c>
      <c r="C10" s="190" t="s">
        <v>13</v>
      </c>
      <c r="D10" s="956">
        <v>2725.77</v>
      </c>
      <c r="E10" s="218">
        <f>'01CH'!D11</f>
        <v>2932.5295999999998</v>
      </c>
      <c r="F10" s="28">
        <f t="shared" ref="F10:F73" si="0">E10-D10</f>
        <v>206.75959999999986</v>
      </c>
      <c r="G10" s="30">
        <f>D10/E10*100</f>
        <v>92.949445420772577</v>
      </c>
      <c r="K10" s="36"/>
    </row>
    <row r="11" spans="1:12" s="31" customFormat="1" ht="20.100000000000001" customHeight="1">
      <c r="A11" s="13"/>
      <c r="B11" s="9" t="s">
        <v>14</v>
      </c>
      <c r="C11" s="10" t="s">
        <v>15</v>
      </c>
      <c r="D11" s="956">
        <v>1575.33</v>
      </c>
      <c r="E11" s="220">
        <f>'01CH'!D12</f>
        <v>1693.1194999999998</v>
      </c>
      <c r="F11" s="32">
        <f t="shared" si="0"/>
        <v>117.78949999999986</v>
      </c>
      <c r="G11" s="34">
        <f>D11/E11*100</f>
        <v>93.043048644823955</v>
      </c>
    </row>
    <row r="12" spans="1:12" s="31" customFormat="1" ht="18" customHeight="1">
      <c r="A12" s="13"/>
      <c r="B12" s="12" t="s">
        <v>16</v>
      </c>
      <c r="C12" s="10" t="s">
        <v>17</v>
      </c>
      <c r="D12" s="956"/>
      <c r="E12" s="220">
        <f>'01CH'!D13</f>
        <v>1239.4101000000001</v>
      </c>
      <c r="F12" s="32">
        <f t="shared" si="0"/>
        <v>1239.4101000000001</v>
      </c>
      <c r="G12" s="34"/>
    </row>
    <row r="13" spans="1:12" s="31" customFormat="1" ht="18" customHeight="1">
      <c r="A13" s="13"/>
      <c r="B13" s="13" t="s">
        <v>18</v>
      </c>
      <c r="C13" s="10" t="s">
        <v>19</v>
      </c>
      <c r="D13" s="956"/>
      <c r="E13" s="220">
        <f>'01CH'!D14</f>
        <v>0</v>
      </c>
      <c r="F13" s="32">
        <f t="shared" si="0"/>
        <v>0</v>
      </c>
      <c r="G13" s="34"/>
    </row>
    <row r="14" spans="1:12" s="31" customFormat="1" ht="20.100000000000001" customHeight="1">
      <c r="A14" s="14" t="s">
        <v>20</v>
      </c>
      <c r="B14" s="14" t="s">
        <v>21</v>
      </c>
      <c r="C14" s="190" t="s">
        <v>22</v>
      </c>
      <c r="D14" s="956">
        <v>3148.88</v>
      </c>
      <c r="E14" s="218">
        <f>'01CH'!D15</f>
        <v>3320.3932</v>
      </c>
      <c r="F14" s="28">
        <f t="shared" si="0"/>
        <v>171.51319999999987</v>
      </c>
      <c r="G14" s="30">
        <f t="shared" ref="G14:G28" si="1">D14/E14*100</f>
        <v>94.83455152239199</v>
      </c>
    </row>
    <row r="15" spans="1:12" ht="20.100000000000001" customHeight="1">
      <c r="A15" s="14" t="s">
        <v>23</v>
      </c>
      <c r="B15" s="14" t="s">
        <v>24</v>
      </c>
      <c r="C15" s="190" t="s">
        <v>25</v>
      </c>
      <c r="D15" s="956">
        <v>2167.38</v>
      </c>
      <c r="E15" s="218">
        <f>'01CH'!D16</f>
        <v>1497.9554000000001</v>
      </c>
      <c r="F15" s="28">
        <f t="shared" si="0"/>
        <v>-669.42460000000005</v>
      </c>
      <c r="G15" s="30">
        <f>E15/D15*100</f>
        <v>69.113648737184988</v>
      </c>
    </row>
    <row r="16" spans="1:12" ht="20.100000000000001" customHeight="1">
      <c r="A16" s="14" t="s">
        <v>26</v>
      </c>
      <c r="B16" s="7" t="s">
        <v>27</v>
      </c>
      <c r="C16" s="190" t="s">
        <v>28</v>
      </c>
      <c r="D16" s="956">
        <v>6216.65</v>
      </c>
      <c r="E16" s="218">
        <f>'01CH'!D17</f>
        <v>6983.9299999999994</v>
      </c>
      <c r="F16" s="28">
        <f t="shared" si="0"/>
        <v>767.27999999999975</v>
      </c>
      <c r="G16" s="30">
        <f t="shared" si="1"/>
        <v>89.013635589131042</v>
      </c>
    </row>
    <row r="17" spans="1:12" s="31" customFormat="1" ht="18" customHeight="1">
      <c r="A17" s="13"/>
      <c r="B17" s="13" t="s">
        <v>29</v>
      </c>
      <c r="C17" s="10" t="s">
        <v>30</v>
      </c>
      <c r="D17" s="956"/>
      <c r="E17" s="218">
        <f>'01CH'!D18</f>
        <v>6433.1999999999989</v>
      </c>
      <c r="F17" s="28"/>
      <c r="G17" s="30"/>
    </row>
    <row r="18" spans="1:12" s="31" customFormat="1" ht="18" customHeight="1">
      <c r="A18" s="13"/>
      <c r="B18" s="13" t="s">
        <v>31</v>
      </c>
      <c r="C18" s="10" t="s">
        <v>32</v>
      </c>
      <c r="D18" s="956"/>
      <c r="E18" s="218">
        <f>'01CH'!D19</f>
        <v>115.67999999999999</v>
      </c>
      <c r="F18" s="28"/>
      <c r="G18" s="30"/>
    </row>
    <row r="19" spans="1:12" s="31" customFormat="1" ht="18" customHeight="1">
      <c r="A19" s="13"/>
      <c r="B19" s="13" t="s">
        <v>33</v>
      </c>
      <c r="C19" s="10" t="s">
        <v>34</v>
      </c>
      <c r="D19" s="956"/>
      <c r="E19" s="218">
        <f>'01CH'!D20</f>
        <v>435.05</v>
      </c>
      <c r="F19" s="28"/>
      <c r="G19" s="30"/>
    </row>
    <row r="20" spans="1:12" ht="20.100000000000001" customHeight="1">
      <c r="A20" s="14" t="s">
        <v>35</v>
      </c>
      <c r="B20" s="7" t="s">
        <v>36</v>
      </c>
      <c r="C20" s="190" t="s">
        <v>37</v>
      </c>
      <c r="D20" s="956">
        <v>9825.49</v>
      </c>
      <c r="E20" s="218">
        <f>'01CH'!D21</f>
        <v>10492.949999999999</v>
      </c>
      <c r="F20" s="28">
        <f t="shared" si="0"/>
        <v>667.45999999999913</v>
      </c>
      <c r="G20" s="30">
        <f t="shared" si="1"/>
        <v>93.638967116016005</v>
      </c>
    </row>
    <row r="21" spans="1:12" s="31" customFormat="1" ht="18" customHeight="1">
      <c r="A21" s="13"/>
      <c r="B21" s="13" t="s">
        <v>38</v>
      </c>
      <c r="C21" s="10" t="s">
        <v>39</v>
      </c>
      <c r="D21" s="956"/>
      <c r="E21" s="218">
        <f>'01CH'!D22</f>
        <v>9619.98</v>
      </c>
      <c r="F21" s="28">
        <f t="shared" si="0"/>
        <v>9619.98</v>
      </c>
      <c r="G21" s="30"/>
    </row>
    <row r="22" spans="1:12" s="33" customFormat="1" ht="18" customHeight="1">
      <c r="A22" s="13"/>
      <c r="B22" s="13" t="s">
        <v>40</v>
      </c>
      <c r="C22" s="10" t="s">
        <v>41</v>
      </c>
      <c r="D22" s="956"/>
      <c r="E22" s="218">
        <f>'01CH'!D23</f>
        <v>434</v>
      </c>
      <c r="F22" s="28">
        <f t="shared" si="0"/>
        <v>434</v>
      </c>
      <c r="G22" s="30"/>
    </row>
    <row r="23" spans="1:12" s="31" customFormat="1" ht="32.25" customHeight="1">
      <c r="A23" s="13"/>
      <c r="B23" s="13" t="s">
        <v>42</v>
      </c>
      <c r="C23" s="10" t="s">
        <v>43</v>
      </c>
      <c r="D23" s="956"/>
      <c r="E23" s="218">
        <f>'01CH'!D24</f>
        <v>438.97</v>
      </c>
      <c r="F23" s="28">
        <f t="shared" si="0"/>
        <v>438.97</v>
      </c>
      <c r="G23" s="30"/>
    </row>
    <row r="24" spans="1:12" ht="18.75" customHeight="1">
      <c r="A24" s="14" t="s">
        <v>44</v>
      </c>
      <c r="B24" s="7" t="s">
        <v>45</v>
      </c>
      <c r="C24" s="190" t="s">
        <v>46</v>
      </c>
      <c r="D24" s="956">
        <v>55066.29</v>
      </c>
      <c r="E24" s="218">
        <f>'01CH'!D25</f>
        <v>56520.025599999994</v>
      </c>
      <c r="F24" s="28">
        <f t="shared" si="0"/>
        <v>1453.7355999999927</v>
      </c>
      <c r="G24" s="30">
        <f t="shared" si="1"/>
        <v>97.427928270435899</v>
      </c>
    </row>
    <row r="25" spans="1:12" s="31" customFormat="1" ht="31.5" customHeight="1">
      <c r="A25" s="13"/>
      <c r="B25" s="15" t="s">
        <v>185</v>
      </c>
      <c r="C25" s="10" t="s">
        <v>48</v>
      </c>
      <c r="D25" s="956">
        <v>33850.49</v>
      </c>
      <c r="E25" s="218">
        <f>'01CH'!D26</f>
        <v>34556.999999999993</v>
      </c>
      <c r="F25" s="28">
        <f t="shared" si="0"/>
        <v>706.50999999999476</v>
      </c>
      <c r="G25" s="30">
        <f>E25/D25*100</f>
        <v>102.08714851690476</v>
      </c>
    </row>
    <row r="26" spans="1:12" s="31" customFormat="1" ht="18" customHeight="1">
      <c r="A26" s="13"/>
      <c r="B26" s="13" t="s">
        <v>49</v>
      </c>
      <c r="C26" s="10" t="s">
        <v>50</v>
      </c>
      <c r="D26" s="956"/>
      <c r="E26" s="218">
        <f>'01CH'!D27</f>
        <v>12459.6556</v>
      </c>
      <c r="F26" s="28">
        <f t="shared" si="0"/>
        <v>12459.6556</v>
      </c>
      <c r="G26" s="30">
        <f t="shared" si="1"/>
        <v>0</v>
      </c>
    </row>
    <row r="27" spans="1:12" s="31" customFormat="1" ht="18" customHeight="1">
      <c r="A27" s="13"/>
      <c r="B27" s="13" t="s">
        <v>51</v>
      </c>
      <c r="C27" s="10" t="s">
        <v>52</v>
      </c>
      <c r="D27" s="956"/>
      <c r="E27" s="218">
        <f>'01CH'!D28</f>
        <v>9503.3700000000008</v>
      </c>
      <c r="F27" s="28">
        <f t="shared" si="0"/>
        <v>9503.3700000000008</v>
      </c>
      <c r="G27" s="30"/>
    </row>
    <row r="28" spans="1:12" ht="20.100000000000001" customHeight="1">
      <c r="A28" s="14" t="s">
        <v>53</v>
      </c>
      <c r="B28" s="14" t="s">
        <v>54</v>
      </c>
      <c r="C28" s="190" t="s">
        <v>55</v>
      </c>
      <c r="D28" s="956">
        <v>389.21</v>
      </c>
      <c r="E28" s="218">
        <f>'01CH'!D29</f>
        <v>389.76419999999996</v>
      </c>
      <c r="F28" s="28">
        <f t="shared" si="0"/>
        <v>0.55419999999998026</v>
      </c>
      <c r="G28" s="30">
        <f t="shared" si="1"/>
        <v>99.857811466522577</v>
      </c>
    </row>
    <row r="29" spans="1:12" ht="18" customHeight="1">
      <c r="A29" s="14" t="s">
        <v>56</v>
      </c>
      <c r="B29" s="14" t="s">
        <v>57</v>
      </c>
      <c r="C29" s="190" t="s">
        <v>58</v>
      </c>
      <c r="D29" s="956"/>
      <c r="E29" s="218">
        <f>'01CH'!D30</f>
        <v>0</v>
      </c>
      <c r="F29" s="28">
        <f t="shared" si="0"/>
        <v>0</v>
      </c>
      <c r="G29" s="30"/>
    </row>
    <row r="30" spans="1:12" ht="20.100000000000001" customHeight="1">
      <c r="A30" s="14" t="s">
        <v>59</v>
      </c>
      <c r="B30" s="14" t="s">
        <v>60</v>
      </c>
      <c r="C30" s="190" t="s">
        <v>61</v>
      </c>
      <c r="D30" s="956">
        <v>729.79</v>
      </c>
      <c r="E30" s="218">
        <f>'01CH'!D31</f>
        <v>20.008600000000001</v>
      </c>
      <c r="F30" s="28">
        <f t="shared" si="0"/>
        <v>-709.78139999999996</v>
      </c>
      <c r="G30" s="30">
        <f>E30/D30*100</f>
        <v>2.7416928157415152</v>
      </c>
      <c r="K30" s="23">
        <v>19.079999999999998</v>
      </c>
      <c r="L30" s="23">
        <f>E30+K30</f>
        <v>39.0886</v>
      </c>
    </row>
    <row r="31" spans="1:12" s="27" customFormat="1" ht="20.100000000000001" customHeight="1">
      <c r="A31" s="194" t="s">
        <v>62</v>
      </c>
      <c r="B31" s="194" t="s">
        <v>63</v>
      </c>
      <c r="C31" s="188" t="s">
        <v>64</v>
      </c>
      <c r="D31" s="957">
        <v>4400.54</v>
      </c>
      <c r="E31" s="40">
        <f>'01CH'!D32</f>
        <v>2534.4186</v>
      </c>
      <c r="F31" s="25">
        <f t="shared" si="0"/>
        <v>-1866.1214</v>
      </c>
      <c r="G31" s="26">
        <f>E31/D31*100</f>
        <v>57.59335445195363</v>
      </c>
    </row>
    <row r="32" spans="1:12" s="31" customFormat="1" ht="20.100000000000001" customHeight="1">
      <c r="A32" s="13"/>
      <c r="B32" s="13" t="s">
        <v>188</v>
      </c>
      <c r="C32" s="10"/>
      <c r="D32" s="956"/>
      <c r="E32" s="41"/>
      <c r="F32" s="28"/>
      <c r="G32" s="34"/>
    </row>
    <row r="33" spans="1:7" ht="20.100000000000001" customHeight="1">
      <c r="A33" s="14" t="s">
        <v>66</v>
      </c>
      <c r="B33" s="14" t="s">
        <v>67</v>
      </c>
      <c r="C33" s="190" t="s">
        <v>68</v>
      </c>
      <c r="D33" s="956">
        <v>302.52</v>
      </c>
      <c r="E33" s="218">
        <f>'01CH'!D34</f>
        <v>34.64</v>
      </c>
      <c r="F33" s="28">
        <f t="shared" si="0"/>
        <v>-267.88</v>
      </c>
      <c r="G33" s="30">
        <f>E33/D33*100</f>
        <v>11.450482612719821</v>
      </c>
    </row>
    <row r="34" spans="1:7" ht="20.100000000000001" customHeight="1">
      <c r="A34" s="14" t="s">
        <v>69</v>
      </c>
      <c r="B34" s="14" t="s">
        <v>70</v>
      </c>
      <c r="C34" s="190" t="s">
        <v>71</v>
      </c>
      <c r="D34" s="956">
        <v>3.21</v>
      </c>
      <c r="E34" s="218">
        <f>'01CH'!D35</f>
        <v>1.8986800000000001</v>
      </c>
      <c r="F34" s="28">
        <f t="shared" si="0"/>
        <v>-1.3113199999999998</v>
      </c>
      <c r="G34" s="30">
        <f>E34/D34*100</f>
        <v>59.148909657320878</v>
      </c>
    </row>
    <row r="35" spans="1:7" ht="20.100000000000001" customHeight="1">
      <c r="A35" s="14" t="s">
        <v>72</v>
      </c>
      <c r="B35" s="14" t="s">
        <v>73</v>
      </c>
      <c r="C35" s="190" t="s">
        <v>74</v>
      </c>
      <c r="D35" s="956"/>
      <c r="E35" s="218">
        <f>'01CH'!D36</f>
        <v>0</v>
      </c>
      <c r="F35" s="28">
        <f t="shared" si="0"/>
        <v>0</v>
      </c>
      <c r="G35" s="30"/>
    </row>
    <row r="36" spans="1:7" ht="18" customHeight="1">
      <c r="A36" s="14"/>
      <c r="B36" s="7" t="s">
        <v>76</v>
      </c>
      <c r="C36" s="190" t="s">
        <v>77</v>
      </c>
      <c r="D36" s="956"/>
      <c r="E36" s="218">
        <f>'01CH'!D37</f>
        <v>0</v>
      </c>
      <c r="F36" s="28">
        <f t="shared" si="0"/>
        <v>0</v>
      </c>
      <c r="G36" s="30"/>
    </row>
    <row r="37" spans="1:7" ht="20.100000000000001" customHeight="1">
      <c r="A37" s="14" t="s">
        <v>75</v>
      </c>
      <c r="B37" s="14" t="s">
        <v>78</v>
      </c>
      <c r="C37" s="190" t="s">
        <v>79</v>
      </c>
      <c r="D37" s="956">
        <v>30</v>
      </c>
      <c r="E37" s="218">
        <f>'01CH'!D38</f>
        <v>0</v>
      </c>
      <c r="F37" s="28">
        <f t="shared" si="0"/>
        <v>-30</v>
      </c>
      <c r="G37" s="30">
        <f>E37/D37*100</f>
        <v>0</v>
      </c>
    </row>
    <row r="38" spans="1:7" ht="20.100000000000001" customHeight="1">
      <c r="A38" s="14" t="s">
        <v>80</v>
      </c>
      <c r="B38" s="14" t="s">
        <v>81</v>
      </c>
      <c r="C38" s="190" t="s">
        <v>82</v>
      </c>
      <c r="D38" s="956">
        <v>4.38</v>
      </c>
      <c r="E38" s="218">
        <f>'01CH'!D39</f>
        <v>4.1900000000000004</v>
      </c>
      <c r="F38" s="28">
        <f t="shared" si="0"/>
        <v>-0.1899999999999995</v>
      </c>
      <c r="G38" s="30">
        <f t="shared" ref="G38:G51" si="2">E38/D38*100</f>
        <v>95.662100456621019</v>
      </c>
    </row>
    <row r="39" spans="1:7" ht="20.100000000000001" customHeight="1">
      <c r="A39" s="14" t="s">
        <v>83</v>
      </c>
      <c r="B39" s="16" t="s">
        <v>84</v>
      </c>
      <c r="C39" s="190" t="s">
        <v>85</v>
      </c>
      <c r="D39" s="956">
        <v>24.8</v>
      </c>
      <c r="E39" s="218">
        <f>'01CH'!D40</f>
        <v>6.0200000000000005</v>
      </c>
      <c r="F39" s="28">
        <f t="shared" si="0"/>
        <v>-18.78</v>
      </c>
      <c r="G39" s="30">
        <f t="shared" si="2"/>
        <v>24.2741935483871</v>
      </c>
    </row>
    <row r="40" spans="1:7" ht="20.100000000000001" customHeight="1">
      <c r="A40" s="14" t="s">
        <v>86</v>
      </c>
      <c r="B40" s="14" t="s">
        <v>87</v>
      </c>
      <c r="C40" s="190" t="s">
        <v>88</v>
      </c>
      <c r="D40" s="956">
        <v>3.58</v>
      </c>
      <c r="E40" s="218">
        <f>'01CH'!D41</f>
        <v>24.3</v>
      </c>
      <c r="F40" s="28">
        <f t="shared" si="0"/>
        <v>20.72</v>
      </c>
      <c r="G40" s="30"/>
    </row>
    <row r="41" spans="1:7" s="27" customFormat="1" ht="20.100000000000001" customHeight="1">
      <c r="A41" s="14" t="s">
        <v>89</v>
      </c>
      <c r="B41" s="17" t="s">
        <v>90</v>
      </c>
      <c r="C41" s="190" t="s">
        <v>91</v>
      </c>
      <c r="D41" s="956">
        <v>79.91</v>
      </c>
      <c r="E41" s="218">
        <f>'01CH'!D42</f>
        <v>19.510000000000002</v>
      </c>
      <c r="F41" s="28">
        <f t="shared" si="0"/>
        <v>-60.399999999999991</v>
      </c>
      <c r="G41" s="30">
        <f t="shared" si="2"/>
        <v>24.414966837692408</v>
      </c>
    </row>
    <row r="42" spans="1:7" ht="33.75" customHeight="1">
      <c r="A42" s="14" t="s">
        <v>92</v>
      </c>
      <c r="B42" s="16" t="s">
        <v>93</v>
      </c>
      <c r="C42" s="190" t="s">
        <v>94</v>
      </c>
      <c r="D42" s="956">
        <v>1988.02</v>
      </c>
      <c r="E42" s="41">
        <f>'01CH'!D43</f>
        <v>1162.26082</v>
      </c>
      <c r="F42" s="28">
        <f t="shared" si="0"/>
        <v>-825.75918000000001</v>
      </c>
      <c r="G42" s="30">
        <f t="shared" si="2"/>
        <v>58.463235782336199</v>
      </c>
    </row>
    <row r="43" spans="1:7" s="31" customFormat="1" ht="20.100000000000001" customHeight="1">
      <c r="A43" s="13"/>
      <c r="B43" s="15" t="s">
        <v>65</v>
      </c>
      <c r="C43" s="10"/>
      <c r="D43" s="958"/>
      <c r="E43" s="42"/>
      <c r="F43" s="32"/>
      <c r="G43" s="34"/>
    </row>
    <row r="44" spans="1:7" s="31" customFormat="1" ht="20.100000000000001" customHeight="1">
      <c r="A44" s="8" t="s">
        <v>95</v>
      </c>
      <c r="B44" s="15" t="s">
        <v>96</v>
      </c>
      <c r="C44" s="10" t="s">
        <v>97</v>
      </c>
      <c r="D44" s="958">
        <v>1329.89</v>
      </c>
      <c r="E44" s="220">
        <f>'01CH'!D45</f>
        <v>891.65019999999993</v>
      </c>
      <c r="F44" s="32">
        <f t="shared" si="0"/>
        <v>-438.23980000000017</v>
      </c>
      <c r="G44" s="30">
        <f t="shared" si="2"/>
        <v>67.046913654512778</v>
      </c>
    </row>
    <row r="45" spans="1:7" s="31" customFormat="1" ht="20.100000000000001" customHeight="1">
      <c r="A45" s="8" t="s">
        <v>95</v>
      </c>
      <c r="B45" s="15" t="s">
        <v>98</v>
      </c>
      <c r="C45" s="10" t="s">
        <v>99</v>
      </c>
      <c r="D45" s="958">
        <v>174.97</v>
      </c>
      <c r="E45" s="220">
        <f>'01CH'!D46</f>
        <v>57.734400000000001</v>
      </c>
      <c r="F45" s="32">
        <f t="shared" si="0"/>
        <v>-117.23560000000001</v>
      </c>
      <c r="G45" s="30">
        <f t="shared" si="2"/>
        <v>32.996742298679777</v>
      </c>
    </row>
    <row r="46" spans="1:7" s="31" customFormat="1" ht="20.100000000000001" customHeight="1">
      <c r="A46" s="8" t="s">
        <v>95</v>
      </c>
      <c r="B46" s="15" t="s">
        <v>100</v>
      </c>
      <c r="C46" s="10" t="s">
        <v>101</v>
      </c>
      <c r="D46" s="958">
        <v>23.47</v>
      </c>
      <c r="E46" s="220">
        <f>'01CH'!D47</f>
        <v>11.72</v>
      </c>
      <c r="F46" s="32">
        <f t="shared" si="0"/>
        <v>-11.749999999999998</v>
      </c>
      <c r="G46" s="30">
        <f t="shared" si="2"/>
        <v>49.936088623775035</v>
      </c>
    </row>
    <row r="47" spans="1:7" s="31" customFormat="1" ht="20.100000000000001" customHeight="1">
      <c r="A47" s="8" t="s">
        <v>95</v>
      </c>
      <c r="B47" s="15" t="s">
        <v>102</v>
      </c>
      <c r="C47" s="10" t="s">
        <v>103</v>
      </c>
      <c r="D47" s="958">
        <v>7.17</v>
      </c>
      <c r="E47" s="220">
        <f>'01CH'!D48</f>
        <v>7.0200000000000005</v>
      </c>
      <c r="F47" s="32">
        <f t="shared" si="0"/>
        <v>-0.14999999999999947</v>
      </c>
      <c r="G47" s="30">
        <f t="shared" si="2"/>
        <v>97.907949790794987</v>
      </c>
    </row>
    <row r="48" spans="1:7" s="31" customFormat="1" ht="20.100000000000001" customHeight="1">
      <c r="A48" s="8" t="s">
        <v>95</v>
      </c>
      <c r="B48" s="15" t="s">
        <v>186</v>
      </c>
      <c r="C48" s="10" t="s">
        <v>105</v>
      </c>
      <c r="D48" s="958">
        <v>44.96</v>
      </c>
      <c r="E48" s="220">
        <f>'01CH'!D49</f>
        <v>45.619320000000002</v>
      </c>
      <c r="F48" s="32">
        <f t="shared" si="0"/>
        <v>0.65932000000000102</v>
      </c>
      <c r="G48" s="30">
        <f t="shared" si="2"/>
        <v>101.46645907473311</v>
      </c>
    </row>
    <row r="49" spans="1:7" s="31" customFormat="1" ht="20.100000000000001" customHeight="1">
      <c r="A49" s="8" t="s">
        <v>95</v>
      </c>
      <c r="B49" s="15" t="s">
        <v>106</v>
      </c>
      <c r="C49" s="10" t="s">
        <v>107</v>
      </c>
      <c r="D49" s="958">
        <v>30.11</v>
      </c>
      <c r="E49" s="220">
        <f>'01CH'!D50</f>
        <v>7.08</v>
      </c>
      <c r="F49" s="32">
        <f t="shared" si="0"/>
        <v>-23.03</v>
      </c>
      <c r="G49" s="30">
        <f t="shared" si="2"/>
        <v>23.513782796413153</v>
      </c>
    </row>
    <row r="50" spans="1:7" s="31" customFormat="1" ht="20.100000000000001" customHeight="1">
      <c r="A50" s="8" t="s">
        <v>95</v>
      </c>
      <c r="B50" s="15" t="s">
        <v>108</v>
      </c>
      <c r="C50" s="10" t="s">
        <v>109</v>
      </c>
      <c r="D50" s="958">
        <v>217.23</v>
      </c>
      <c r="E50" s="220">
        <f>'01CH'!D51</f>
        <v>89.706900000000005</v>
      </c>
      <c r="F50" s="32">
        <f t="shared" si="0"/>
        <v>-127.52309999999999</v>
      </c>
      <c r="G50" s="30">
        <f t="shared" si="2"/>
        <v>41.295815495097365</v>
      </c>
    </row>
    <row r="51" spans="1:7" s="31" customFormat="1" ht="20.100000000000001" customHeight="1">
      <c r="A51" s="8" t="s">
        <v>95</v>
      </c>
      <c r="B51" s="15" t="s">
        <v>110</v>
      </c>
      <c r="C51" s="10" t="s">
        <v>111</v>
      </c>
      <c r="D51" s="958">
        <v>2.98</v>
      </c>
      <c r="E51" s="220">
        <f>'01CH'!D52</f>
        <v>2.0499999999999998</v>
      </c>
      <c r="F51" s="32">
        <f t="shared" si="0"/>
        <v>-0.93000000000000016</v>
      </c>
      <c r="G51" s="30">
        <f t="shared" si="2"/>
        <v>68.791946308724832</v>
      </c>
    </row>
    <row r="52" spans="1:7" s="31" customFormat="1" ht="20.100000000000001" customHeight="1">
      <c r="A52" s="8" t="s">
        <v>95</v>
      </c>
      <c r="B52" s="15" t="s">
        <v>112</v>
      </c>
      <c r="C52" s="10" t="s">
        <v>113</v>
      </c>
      <c r="D52" s="958"/>
      <c r="E52" s="42">
        <f>'01CH'!D53</f>
        <v>0</v>
      </c>
      <c r="F52" s="32">
        <f t="shared" si="0"/>
        <v>0</v>
      </c>
      <c r="G52" s="34"/>
    </row>
    <row r="53" spans="1:7" s="31" customFormat="1" ht="20.100000000000001" customHeight="1">
      <c r="A53" s="8" t="s">
        <v>95</v>
      </c>
      <c r="B53" s="13" t="s">
        <v>114</v>
      </c>
      <c r="C53" s="10" t="s">
        <v>115</v>
      </c>
      <c r="D53" s="958">
        <v>6.56</v>
      </c>
      <c r="E53" s="220">
        <f>'01CH'!D54</f>
        <v>0</v>
      </c>
      <c r="F53" s="32">
        <f t="shared" si="0"/>
        <v>-6.56</v>
      </c>
      <c r="G53" s="30">
        <f t="shared" ref="G53:G56" si="3">E53/D53*100</f>
        <v>0</v>
      </c>
    </row>
    <row r="54" spans="1:7" s="31" customFormat="1" ht="20.100000000000001" customHeight="1">
      <c r="A54" s="8" t="s">
        <v>95</v>
      </c>
      <c r="B54" s="9" t="s">
        <v>116</v>
      </c>
      <c r="C54" s="10" t="s">
        <v>117</v>
      </c>
      <c r="D54" s="958">
        <v>34.15</v>
      </c>
      <c r="E54" s="220">
        <f>'01CH'!D55</f>
        <v>10.27</v>
      </c>
      <c r="F54" s="32">
        <f t="shared" si="0"/>
        <v>-23.88</v>
      </c>
      <c r="G54" s="30">
        <f t="shared" si="3"/>
        <v>30.07320644216691</v>
      </c>
    </row>
    <row r="55" spans="1:7" s="31" customFormat="1" ht="20.100000000000001" customHeight="1">
      <c r="A55" s="8" t="s">
        <v>95</v>
      </c>
      <c r="B55" s="90" t="s">
        <v>118</v>
      </c>
      <c r="C55" s="10" t="s">
        <v>119</v>
      </c>
      <c r="D55" s="958"/>
      <c r="E55" s="220">
        <f>'01CH'!D56</f>
        <v>0</v>
      </c>
      <c r="F55" s="32"/>
      <c r="G55" s="30"/>
    </row>
    <row r="56" spans="1:7" s="31" customFormat="1" ht="33" customHeight="1">
      <c r="A56" s="8" t="s">
        <v>95</v>
      </c>
      <c r="B56" s="90" t="s">
        <v>187</v>
      </c>
      <c r="C56" s="10" t="s">
        <v>121</v>
      </c>
      <c r="D56" s="958">
        <v>105.98</v>
      </c>
      <c r="E56" s="220">
        <f>'01CH'!D57</f>
        <v>35.459999999999994</v>
      </c>
      <c r="F56" s="32">
        <f t="shared" si="0"/>
        <v>-70.52000000000001</v>
      </c>
      <c r="G56" s="30">
        <f t="shared" si="3"/>
        <v>33.459143234572551</v>
      </c>
    </row>
    <row r="57" spans="1:7" s="31" customFormat="1" ht="20.100000000000001" customHeight="1">
      <c r="A57" s="8" t="s">
        <v>95</v>
      </c>
      <c r="B57" s="15" t="s">
        <v>122</v>
      </c>
      <c r="C57" s="10" t="s">
        <v>123</v>
      </c>
      <c r="D57" s="958"/>
      <c r="E57" s="42">
        <f>'01CH'!D58</f>
        <v>0</v>
      </c>
      <c r="F57" s="32">
        <f t="shared" si="0"/>
        <v>0</v>
      </c>
      <c r="G57" s="34"/>
    </row>
    <row r="58" spans="1:7" s="31" customFormat="1" ht="20.100000000000001" customHeight="1">
      <c r="A58" s="8" t="s">
        <v>95</v>
      </c>
      <c r="B58" s="15" t="s">
        <v>124</v>
      </c>
      <c r="C58" s="10" t="s">
        <v>125</v>
      </c>
      <c r="D58" s="958"/>
      <c r="E58" s="220">
        <f>'01CH'!D59</f>
        <v>0</v>
      </c>
      <c r="F58" s="32">
        <f t="shared" si="0"/>
        <v>0</v>
      </c>
      <c r="G58" s="34"/>
    </row>
    <row r="59" spans="1:7" s="31" customFormat="1" ht="20.100000000000001" customHeight="1">
      <c r="A59" s="8" t="s">
        <v>95</v>
      </c>
      <c r="B59" s="15" t="s">
        <v>126</v>
      </c>
      <c r="C59" s="10" t="s">
        <v>127</v>
      </c>
      <c r="D59" s="958">
        <v>10.54</v>
      </c>
      <c r="E59" s="220">
        <f>'01CH'!D60</f>
        <v>3.95</v>
      </c>
      <c r="F59" s="32">
        <f t="shared" si="0"/>
        <v>-6.589999999999999</v>
      </c>
      <c r="G59" s="30">
        <f t="shared" ref="G59:G66" si="4">E59/D59*100</f>
        <v>37.476280834914618</v>
      </c>
    </row>
    <row r="60" spans="1:7" ht="20.100000000000001" customHeight="1">
      <c r="A60" s="14" t="s">
        <v>128</v>
      </c>
      <c r="B60" s="14" t="s">
        <v>129</v>
      </c>
      <c r="C60" s="190" t="s">
        <v>130</v>
      </c>
      <c r="D60" s="956">
        <v>351.32</v>
      </c>
      <c r="E60" s="41">
        <f>'01CH'!D61</f>
        <v>37.270000000000003</v>
      </c>
      <c r="F60" s="28">
        <f t="shared" si="0"/>
        <v>-314.05</v>
      </c>
      <c r="G60" s="30">
        <f t="shared" si="4"/>
        <v>10.60856199476261</v>
      </c>
    </row>
    <row r="61" spans="1:7" s="27" customFormat="1" ht="20.100000000000001" customHeight="1">
      <c r="A61" s="14" t="s">
        <v>131</v>
      </c>
      <c r="B61" s="17" t="s">
        <v>132</v>
      </c>
      <c r="C61" s="190" t="s">
        <v>133</v>
      </c>
      <c r="D61" s="956">
        <v>0.04</v>
      </c>
      <c r="E61" s="218">
        <f>'01CH'!D62</f>
        <v>0</v>
      </c>
      <c r="F61" s="28">
        <f t="shared" si="0"/>
        <v>-0.04</v>
      </c>
      <c r="G61" s="30">
        <f t="shared" si="4"/>
        <v>0</v>
      </c>
    </row>
    <row r="62" spans="1:7" s="27" customFormat="1" ht="20.100000000000001" customHeight="1">
      <c r="A62" s="14" t="s">
        <v>134</v>
      </c>
      <c r="B62" s="17" t="s">
        <v>135</v>
      </c>
      <c r="C62" s="190" t="s">
        <v>136</v>
      </c>
      <c r="D62" s="956">
        <v>0.84</v>
      </c>
      <c r="E62" s="218">
        <f>'01CH'!D63</f>
        <v>0</v>
      </c>
      <c r="F62" s="28">
        <f t="shared" si="0"/>
        <v>-0.84</v>
      </c>
      <c r="G62" s="30">
        <f t="shared" si="4"/>
        <v>0</v>
      </c>
    </row>
    <row r="63" spans="1:7" ht="20.100000000000001" customHeight="1">
      <c r="A63" s="14" t="s">
        <v>137</v>
      </c>
      <c r="B63" s="18" t="s">
        <v>138</v>
      </c>
      <c r="C63" s="190" t="s">
        <v>139</v>
      </c>
      <c r="D63" s="956">
        <v>628.44000000000005</v>
      </c>
      <c r="E63" s="218">
        <f>'01CH'!D64</f>
        <v>300.96969999999999</v>
      </c>
      <c r="F63" s="28">
        <f t="shared" si="0"/>
        <v>-327.47030000000007</v>
      </c>
      <c r="G63" s="30">
        <f t="shared" si="4"/>
        <v>47.891556870982107</v>
      </c>
    </row>
    <row r="64" spans="1:7" ht="20.100000000000001" customHeight="1">
      <c r="A64" s="14" t="s">
        <v>140</v>
      </c>
      <c r="B64" s="17" t="s">
        <v>141</v>
      </c>
      <c r="C64" s="190" t="s">
        <v>142</v>
      </c>
      <c r="D64" s="956">
        <v>58.57</v>
      </c>
      <c r="E64" s="218">
        <f>'01CH'!D65</f>
        <v>28.708200000000001</v>
      </c>
      <c r="F64" s="28">
        <f t="shared" si="0"/>
        <v>-29.861799999999999</v>
      </c>
      <c r="G64" s="30">
        <f t="shared" si="4"/>
        <v>49.015195492572992</v>
      </c>
    </row>
    <row r="65" spans="1:7" ht="20.100000000000001" customHeight="1">
      <c r="A65" s="14" t="s">
        <v>143</v>
      </c>
      <c r="B65" s="17" t="s">
        <v>144</v>
      </c>
      <c r="C65" s="190" t="s">
        <v>145</v>
      </c>
      <c r="D65" s="956">
        <v>17.260000000000002</v>
      </c>
      <c r="E65" s="218">
        <f>'01CH'!D66</f>
        <v>13.709999999999999</v>
      </c>
      <c r="F65" s="28">
        <f t="shared" si="0"/>
        <v>-3.5500000000000025</v>
      </c>
      <c r="G65" s="30">
        <f t="shared" si="4"/>
        <v>79.432213209733476</v>
      </c>
    </row>
    <row r="66" spans="1:7" ht="20.100000000000001" customHeight="1">
      <c r="A66" s="14" t="s">
        <v>146</v>
      </c>
      <c r="B66" s="17" t="s">
        <v>147</v>
      </c>
      <c r="C66" s="190" t="s">
        <v>148</v>
      </c>
      <c r="D66" s="956">
        <v>1.64</v>
      </c>
      <c r="E66" s="218">
        <f>'01CH'!D67</f>
        <v>0.95</v>
      </c>
      <c r="F66" s="28">
        <f t="shared" si="0"/>
        <v>-0.69</v>
      </c>
      <c r="G66" s="30">
        <f t="shared" si="4"/>
        <v>57.926829268292678</v>
      </c>
    </row>
    <row r="67" spans="1:7" ht="20.100000000000001" customHeight="1">
      <c r="A67" s="14" t="s">
        <v>149</v>
      </c>
      <c r="B67" s="17" t="s">
        <v>150</v>
      </c>
      <c r="C67" s="190" t="s">
        <v>171</v>
      </c>
      <c r="D67" s="956"/>
      <c r="E67" s="41">
        <f>'01CH'!D68</f>
        <v>0</v>
      </c>
      <c r="F67" s="28">
        <f t="shared" si="0"/>
        <v>0</v>
      </c>
      <c r="G67" s="30"/>
    </row>
    <row r="68" spans="1:7" s="27" customFormat="1" ht="20.100000000000001" customHeight="1">
      <c r="A68" s="14" t="s">
        <v>151</v>
      </c>
      <c r="B68" s="17" t="s">
        <v>152</v>
      </c>
      <c r="C68" s="190" t="s">
        <v>153</v>
      </c>
      <c r="D68" s="956">
        <v>0.1</v>
      </c>
      <c r="E68" s="218">
        <f>'01CH'!D69</f>
        <v>0</v>
      </c>
      <c r="F68" s="28"/>
      <c r="G68" s="30"/>
    </row>
    <row r="69" spans="1:7" ht="20.100000000000001" customHeight="1">
      <c r="A69" s="14" t="s">
        <v>154</v>
      </c>
      <c r="B69" s="17" t="s">
        <v>155</v>
      </c>
      <c r="C69" s="190" t="s">
        <v>156</v>
      </c>
      <c r="D69" s="956">
        <v>812.49</v>
      </c>
      <c r="E69" s="218">
        <f>'01CH'!D70</f>
        <v>855.55120000000011</v>
      </c>
      <c r="F69" s="28">
        <f t="shared" si="0"/>
        <v>43.061200000000099</v>
      </c>
      <c r="G69" s="30">
        <f>D69/E69*100</f>
        <v>94.966847103948879</v>
      </c>
    </row>
    <row r="70" spans="1:7" ht="20.100000000000001" customHeight="1">
      <c r="A70" s="14" t="s">
        <v>157</v>
      </c>
      <c r="B70" s="17" t="s">
        <v>158</v>
      </c>
      <c r="C70" s="190" t="s">
        <v>159</v>
      </c>
      <c r="D70" s="956">
        <v>45.03</v>
      </c>
      <c r="E70" s="218">
        <f>'01CH'!D71</f>
        <v>44.440000000000005</v>
      </c>
      <c r="F70" s="28">
        <f t="shared" si="0"/>
        <v>-0.58999999999999631</v>
      </c>
      <c r="G70" s="30">
        <f t="shared" ref="G70" si="5">E70/D70*100</f>
        <v>98.689762380635131</v>
      </c>
    </row>
    <row r="71" spans="1:7" ht="20.100000000000001" customHeight="1">
      <c r="A71" s="14" t="s">
        <v>160</v>
      </c>
      <c r="B71" s="17" t="s">
        <v>161</v>
      </c>
      <c r="C71" s="190" t="s">
        <v>162</v>
      </c>
      <c r="D71" s="956">
        <v>48.4</v>
      </c>
      <c r="E71" s="218">
        <f>'01CH'!D72</f>
        <v>0</v>
      </c>
      <c r="F71" s="28"/>
      <c r="G71" s="30"/>
    </row>
    <row r="72" spans="1:7" ht="20.100000000000001" customHeight="1">
      <c r="A72" s="14" t="s">
        <v>163</v>
      </c>
      <c r="B72" s="17" t="s">
        <v>164</v>
      </c>
      <c r="C72" s="190" t="s">
        <v>165</v>
      </c>
      <c r="D72" s="956"/>
      <c r="E72" s="218">
        <f>'01CH'!D73</f>
        <v>0</v>
      </c>
      <c r="F72" s="28">
        <f t="shared" si="0"/>
        <v>0</v>
      </c>
      <c r="G72" s="30"/>
    </row>
    <row r="73" spans="1:7" ht="20.100000000000001" customHeight="1">
      <c r="A73" s="14" t="s">
        <v>166</v>
      </c>
      <c r="B73" s="17" t="s">
        <v>167</v>
      </c>
      <c r="C73" s="190" t="s">
        <v>168</v>
      </c>
      <c r="D73" s="956"/>
      <c r="E73" s="41">
        <f>'01CH'!D74</f>
        <v>0</v>
      </c>
      <c r="F73" s="28">
        <f t="shared" si="0"/>
        <v>0</v>
      </c>
      <c r="G73" s="30"/>
    </row>
    <row r="74" spans="1:7" s="27" customFormat="1" ht="20.100000000000001" customHeight="1">
      <c r="A74" s="91">
        <v>3</v>
      </c>
      <c r="B74" s="194" t="s">
        <v>169</v>
      </c>
      <c r="C74" s="188" t="s">
        <v>170</v>
      </c>
      <c r="D74" s="959" t="s">
        <v>498</v>
      </c>
      <c r="E74" s="40">
        <f>'01CH'!D75</f>
        <v>695.67079999999999</v>
      </c>
      <c r="F74" s="25">
        <f t="shared" ref="F74" si="6">E74-D74</f>
        <v>65.900800000000004</v>
      </c>
      <c r="G74" s="26">
        <f>D74/E74*100</f>
        <v>90.527013639209812</v>
      </c>
    </row>
    <row r="75" spans="1:7" ht="10.5" customHeight="1"/>
    <row r="76" spans="1:7" ht="69" customHeight="1">
      <c r="A76" s="1486" t="s">
        <v>189</v>
      </c>
      <c r="B76" s="1487"/>
      <c r="C76" s="1487"/>
      <c r="D76" s="1487"/>
      <c r="E76" s="1487"/>
      <c r="F76" s="1487"/>
      <c r="G76" s="1487"/>
    </row>
  </sheetData>
  <mergeCells count="10">
    <mergeCell ref="A76:G76"/>
    <mergeCell ref="A1:B1"/>
    <mergeCell ref="A2:G2"/>
    <mergeCell ref="A3:A5"/>
    <mergeCell ref="B3:B5"/>
    <mergeCell ref="C3:C5"/>
    <mergeCell ref="D3:D5"/>
    <mergeCell ref="E3:G3"/>
    <mergeCell ref="E4:E5"/>
    <mergeCell ref="F4:G4"/>
  </mergeCells>
  <pageMargins left="1.1811023622047245" right="0.27187499999999998"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Z91"/>
  <sheetViews>
    <sheetView showZeros="0" zoomScaleNormal="100" zoomScaleSheetLayoutView="90" workbookViewId="0">
      <pane ySplit="1" topLeftCell="A2" activePane="bottomLeft" state="frozen"/>
      <selection pane="bottomLeft" activeCell="A3" sqref="A3:X3"/>
    </sheetView>
  </sheetViews>
  <sheetFormatPr defaultColWidth="6.85546875" defaultRowHeight="11.25"/>
  <cols>
    <col min="1" max="1" width="5.42578125" style="1211" customWidth="1"/>
    <col min="2" max="2" width="32.140625" style="1213" customWidth="1"/>
    <col min="3" max="3" width="6" style="1129" customWidth="1"/>
    <col min="4" max="4" width="7.42578125" style="1130" customWidth="1"/>
    <col min="5" max="5" width="8.42578125" style="1129" customWidth="1"/>
    <col min="6" max="6" width="7" style="1469" customWidth="1"/>
    <col min="7" max="7" width="6" style="1129" customWidth="1"/>
    <col min="8" max="24" width="6.42578125" style="1129" customWidth="1"/>
    <col min="25" max="25" width="9.5703125" style="1129" bestFit="1" customWidth="1"/>
    <col min="26" max="26" width="9.28515625" style="1129" customWidth="1"/>
    <col min="27" max="234" width="6.85546875" style="1129"/>
    <col min="235" max="235" width="4.85546875" style="1129" customWidth="1"/>
    <col min="236" max="236" width="37.5703125" style="1129" bestFit="1" customWidth="1"/>
    <col min="237" max="237" width="5.28515625" style="1129" customWidth="1"/>
    <col min="238" max="238" width="9.85546875" style="1129" customWidth="1"/>
    <col min="239" max="239" width="12.42578125" style="1129" customWidth="1"/>
    <col min="240" max="240" width="7.7109375" style="1129" customWidth="1"/>
    <col min="241" max="241" width="6.42578125" style="1129" customWidth="1"/>
    <col min="242" max="242" width="8.42578125" style="1129" customWidth="1"/>
    <col min="243" max="253" width="7.28515625" style="1129" customWidth="1"/>
    <col min="254" max="254" width="8.7109375" style="1129" customWidth="1"/>
    <col min="255" max="275" width="7.28515625" style="1129" customWidth="1"/>
    <col min="276" max="276" width="6.85546875" style="1129"/>
    <col min="277" max="277" width="9" style="1129" bestFit="1" customWidth="1"/>
    <col min="278" max="278" width="7.85546875" style="1129" bestFit="1" customWidth="1"/>
    <col min="279" max="490" width="6.85546875" style="1129"/>
    <col min="491" max="491" width="4.85546875" style="1129" customWidth="1"/>
    <col min="492" max="492" width="37.5703125" style="1129" bestFit="1" customWidth="1"/>
    <col min="493" max="493" width="5.28515625" style="1129" customWidth="1"/>
    <col min="494" max="494" width="9.85546875" style="1129" customWidth="1"/>
    <col min="495" max="495" width="12.42578125" style="1129" customWidth="1"/>
    <col min="496" max="496" width="7.7109375" style="1129" customWidth="1"/>
    <col min="497" max="497" width="6.42578125" style="1129" customWidth="1"/>
    <col min="498" max="498" width="8.42578125" style="1129" customWidth="1"/>
    <col min="499" max="509" width="7.28515625" style="1129" customWidth="1"/>
    <col min="510" max="510" width="8.7109375" style="1129" customWidth="1"/>
    <col min="511" max="531" width="7.28515625" style="1129" customWidth="1"/>
    <col min="532" max="532" width="6.85546875" style="1129"/>
    <col min="533" max="533" width="9" style="1129" bestFit="1" customWidth="1"/>
    <col min="534" max="534" width="7.85546875" style="1129" bestFit="1" customWidth="1"/>
    <col min="535" max="746" width="6.85546875" style="1129"/>
    <col min="747" max="747" width="4.85546875" style="1129" customWidth="1"/>
    <col min="748" max="748" width="37.5703125" style="1129" bestFit="1" customWidth="1"/>
    <col min="749" max="749" width="5.28515625" style="1129" customWidth="1"/>
    <col min="750" max="750" width="9.85546875" style="1129" customWidth="1"/>
    <col min="751" max="751" width="12.42578125" style="1129" customWidth="1"/>
    <col min="752" max="752" width="7.7109375" style="1129" customWidth="1"/>
    <col min="753" max="753" width="6.42578125" style="1129" customWidth="1"/>
    <col min="754" max="754" width="8.42578125" style="1129" customWidth="1"/>
    <col min="755" max="765" width="7.28515625" style="1129" customWidth="1"/>
    <col min="766" max="766" width="8.7109375" style="1129" customWidth="1"/>
    <col min="767" max="787" width="7.28515625" style="1129" customWidth="1"/>
    <col min="788" max="788" width="6.85546875" style="1129"/>
    <col min="789" max="789" width="9" style="1129" bestFit="1" customWidth="1"/>
    <col min="790" max="790" width="7.85546875" style="1129" bestFit="1" customWidth="1"/>
    <col min="791" max="1002" width="6.85546875" style="1129"/>
    <col min="1003" max="1003" width="4.85546875" style="1129" customWidth="1"/>
    <col min="1004" max="1004" width="37.5703125" style="1129" bestFit="1" customWidth="1"/>
    <col min="1005" max="1005" width="5.28515625" style="1129" customWidth="1"/>
    <col min="1006" max="1006" width="9.85546875" style="1129" customWidth="1"/>
    <col min="1007" max="1007" width="12.42578125" style="1129" customWidth="1"/>
    <col min="1008" max="1008" width="7.7109375" style="1129" customWidth="1"/>
    <col min="1009" max="1009" width="6.42578125" style="1129" customWidth="1"/>
    <col min="1010" max="1010" width="8.42578125" style="1129" customWidth="1"/>
    <col min="1011" max="1021" width="7.28515625" style="1129" customWidth="1"/>
    <col min="1022" max="1022" width="8.7109375" style="1129" customWidth="1"/>
    <col min="1023" max="1043" width="7.28515625" style="1129" customWidth="1"/>
    <col min="1044" max="1044" width="6.85546875" style="1129"/>
    <col min="1045" max="1045" width="9" style="1129" bestFit="1" customWidth="1"/>
    <col min="1046" max="1046" width="7.85546875" style="1129" bestFit="1" customWidth="1"/>
    <col min="1047" max="1258" width="6.85546875" style="1129"/>
    <col min="1259" max="1259" width="4.85546875" style="1129" customWidth="1"/>
    <col min="1260" max="1260" width="37.5703125" style="1129" bestFit="1" customWidth="1"/>
    <col min="1261" max="1261" width="5.28515625" style="1129" customWidth="1"/>
    <col min="1262" max="1262" width="9.85546875" style="1129" customWidth="1"/>
    <col min="1263" max="1263" width="12.42578125" style="1129" customWidth="1"/>
    <col min="1264" max="1264" width="7.7109375" style="1129" customWidth="1"/>
    <col min="1265" max="1265" width="6.42578125" style="1129" customWidth="1"/>
    <col min="1266" max="1266" width="8.42578125" style="1129" customWidth="1"/>
    <col min="1267" max="1277" width="7.28515625" style="1129" customWidth="1"/>
    <col min="1278" max="1278" width="8.7109375" style="1129" customWidth="1"/>
    <col min="1279" max="1299" width="7.28515625" style="1129" customWidth="1"/>
    <col min="1300" max="1300" width="6.85546875" style="1129"/>
    <col min="1301" max="1301" width="9" style="1129" bestFit="1" customWidth="1"/>
    <col min="1302" max="1302" width="7.85546875" style="1129" bestFit="1" customWidth="1"/>
    <col min="1303" max="1514" width="6.85546875" style="1129"/>
    <col min="1515" max="1515" width="4.85546875" style="1129" customWidth="1"/>
    <col min="1516" max="1516" width="37.5703125" style="1129" bestFit="1" customWidth="1"/>
    <col min="1517" max="1517" width="5.28515625" style="1129" customWidth="1"/>
    <col min="1518" max="1518" width="9.85546875" style="1129" customWidth="1"/>
    <col min="1519" max="1519" width="12.42578125" style="1129" customWidth="1"/>
    <col min="1520" max="1520" width="7.7109375" style="1129" customWidth="1"/>
    <col min="1521" max="1521" width="6.42578125" style="1129" customWidth="1"/>
    <col min="1522" max="1522" width="8.42578125" style="1129" customWidth="1"/>
    <col min="1523" max="1533" width="7.28515625" style="1129" customWidth="1"/>
    <col min="1534" max="1534" width="8.7109375" style="1129" customWidth="1"/>
    <col min="1535" max="1555" width="7.28515625" style="1129" customWidth="1"/>
    <col min="1556" max="1556" width="6.85546875" style="1129"/>
    <col min="1557" max="1557" width="9" style="1129" bestFit="1" customWidth="1"/>
    <col min="1558" max="1558" width="7.85546875" style="1129" bestFit="1" customWidth="1"/>
    <col min="1559" max="1770" width="6.85546875" style="1129"/>
    <col min="1771" max="1771" width="4.85546875" style="1129" customWidth="1"/>
    <col min="1772" max="1772" width="37.5703125" style="1129" bestFit="1" customWidth="1"/>
    <col min="1773" max="1773" width="5.28515625" style="1129" customWidth="1"/>
    <col min="1774" max="1774" width="9.85546875" style="1129" customWidth="1"/>
    <col min="1775" max="1775" width="12.42578125" style="1129" customWidth="1"/>
    <col min="1776" max="1776" width="7.7109375" style="1129" customWidth="1"/>
    <col min="1777" max="1777" width="6.42578125" style="1129" customWidth="1"/>
    <col min="1778" max="1778" width="8.42578125" style="1129" customWidth="1"/>
    <col min="1779" max="1789" width="7.28515625" style="1129" customWidth="1"/>
    <col min="1790" max="1790" width="8.7109375" style="1129" customWidth="1"/>
    <col min="1791" max="1811" width="7.28515625" style="1129" customWidth="1"/>
    <col min="1812" max="1812" width="6.85546875" style="1129"/>
    <col min="1813" max="1813" width="9" style="1129" bestFit="1" customWidth="1"/>
    <col min="1814" max="1814" width="7.85546875" style="1129" bestFit="1" customWidth="1"/>
    <col min="1815" max="2026" width="6.85546875" style="1129"/>
    <col min="2027" max="2027" width="4.85546875" style="1129" customWidth="1"/>
    <col min="2028" max="2028" width="37.5703125" style="1129" bestFit="1" customWidth="1"/>
    <col min="2029" max="2029" width="5.28515625" style="1129" customWidth="1"/>
    <col min="2030" max="2030" width="9.85546875" style="1129" customWidth="1"/>
    <col min="2031" max="2031" width="12.42578125" style="1129" customWidth="1"/>
    <col min="2032" max="2032" width="7.7109375" style="1129" customWidth="1"/>
    <col min="2033" max="2033" width="6.42578125" style="1129" customWidth="1"/>
    <col min="2034" max="2034" width="8.42578125" style="1129" customWidth="1"/>
    <col min="2035" max="2045" width="7.28515625" style="1129" customWidth="1"/>
    <col min="2046" max="2046" width="8.7109375" style="1129" customWidth="1"/>
    <col min="2047" max="2067" width="7.28515625" style="1129" customWidth="1"/>
    <col min="2068" max="2068" width="6.85546875" style="1129"/>
    <col min="2069" max="2069" width="9" style="1129" bestFit="1" customWidth="1"/>
    <col min="2070" max="2070" width="7.85546875" style="1129" bestFit="1" customWidth="1"/>
    <col min="2071" max="2282" width="6.85546875" style="1129"/>
    <col min="2283" max="2283" width="4.85546875" style="1129" customWidth="1"/>
    <col min="2284" max="2284" width="37.5703125" style="1129" bestFit="1" customWidth="1"/>
    <col min="2285" max="2285" width="5.28515625" style="1129" customWidth="1"/>
    <col min="2286" max="2286" width="9.85546875" style="1129" customWidth="1"/>
    <col min="2287" max="2287" width="12.42578125" style="1129" customWidth="1"/>
    <col min="2288" max="2288" width="7.7109375" style="1129" customWidth="1"/>
    <col min="2289" max="2289" width="6.42578125" style="1129" customWidth="1"/>
    <col min="2290" max="2290" width="8.42578125" style="1129" customWidth="1"/>
    <col min="2291" max="2301" width="7.28515625" style="1129" customWidth="1"/>
    <col min="2302" max="2302" width="8.7109375" style="1129" customWidth="1"/>
    <col min="2303" max="2323" width="7.28515625" style="1129" customWidth="1"/>
    <col min="2324" max="2324" width="6.85546875" style="1129"/>
    <col min="2325" max="2325" width="9" style="1129" bestFit="1" customWidth="1"/>
    <col min="2326" max="2326" width="7.85546875" style="1129" bestFit="1" customWidth="1"/>
    <col min="2327" max="2538" width="6.85546875" style="1129"/>
    <col min="2539" max="2539" width="4.85546875" style="1129" customWidth="1"/>
    <col min="2540" max="2540" width="37.5703125" style="1129" bestFit="1" customWidth="1"/>
    <col min="2541" max="2541" width="5.28515625" style="1129" customWidth="1"/>
    <col min="2542" max="2542" width="9.85546875" style="1129" customWidth="1"/>
    <col min="2543" max="2543" width="12.42578125" style="1129" customWidth="1"/>
    <col min="2544" max="2544" width="7.7109375" style="1129" customWidth="1"/>
    <col min="2545" max="2545" width="6.42578125" style="1129" customWidth="1"/>
    <col min="2546" max="2546" width="8.42578125" style="1129" customWidth="1"/>
    <col min="2547" max="2557" width="7.28515625" style="1129" customWidth="1"/>
    <col min="2558" max="2558" width="8.7109375" style="1129" customWidth="1"/>
    <col min="2559" max="2579" width="7.28515625" style="1129" customWidth="1"/>
    <col min="2580" max="2580" width="6.85546875" style="1129"/>
    <col min="2581" max="2581" width="9" style="1129" bestFit="1" customWidth="1"/>
    <col min="2582" max="2582" width="7.85546875" style="1129" bestFit="1" customWidth="1"/>
    <col min="2583" max="2794" width="6.85546875" style="1129"/>
    <col min="2795" max="2795" width="4.85546875" style="1129" customWidth="1"/>
    <col min="2796" max="2796" width="37.5703125" style="1129" bestFit="1" customWidth="1"/>
    <col min="2797" max="2797" width="5.28515625" style="1129" customWidth="1"/>
    <col min="2798" max="2798" width="9.85546875" style="1129" customWidth="1"/>
    <col min="2799" max="2799" width="12.42578125" style="1129" customWidth="1"/>
    <col min="2800" max="2800" width="7.7109375" style="1129" customWidth="1"/>
    <col min="2801" max="2801" width="6.42578125" style="1129" customWidth="1"/>
    <col min="2802" max="2802" width="8.42578125" style="1129" customWidth="1"/>
    <col min="2803" max="2813" width="7.28515625" style="1129" customWidth="1"/>
    <col min="2814" max="2814" width="8.7109375" style="1129" customWidth="1"/>
    <col min="2815" max="2835" width="7.28515625" style="1129" customWidth="1"/>
    <col min="2836" max="2836" width="6.85546875" style="1129"/>
    <col min="2837" max="2837" width="9" style="1129" bestFit="1" customWidth="1"/>
    <col min="2838" max="2838" width="7.85546875" style="1129" bestFit="1" customWidth="1"/>
    <col min="2839" max="3050" width="6.85546875" style="1129"/>
    <col min="3051" max="3051" width="4.85546875" style="1129" customWidth="1"/>
    <col min="3052" max="3052" width="37.5703125" style="1129" bestFit="1" customWidth="1"/>
    <col min="3053" max="3053" width="5.28515625" style="1129" customWidth="1"/>
    <col min="3054" max="3054" width="9.85546875" style="1129" customWidth="1"/>
    <col min="3055" max="3055" width="12.42578125" style="1129" customWidth="1"/>
    <col min="3056" max="3056" width="7.7109375" style="1129" customWidth="1"/>
    <col min="3057" max="3057" width="6.42578125" style="1129" customWidth="1"/>
    <col min="3058" max="3058" width="8.42578125" style="1129" customWidth="1"/>
    <col min="3059" max="3069" width="7.28515625" style="1129" customWidth="1"/>
    <col min="3070" max="3070" width="8.7109375" style="1129" customWidth="1"/>
    <col min="3071" max="3091" width="7.28515625" style="1129" customWidth="1"/>
    <col min="3092" max="3092" width="6.85546875" style="1129"/>
    <col min="3093" max="3093" width="9" style="1129" bestFit="1" customWidth="1"/>
    <col min="3094" max="3094" width="7.85546875" style="1129" bestFit="1" customWidth="1"/>
    <col min="3095" max="3306" width="6.85546875" style="1129"/>
    <col min="3307" max="3307" width="4.85546875" style="1129" customWidth="1"/>
    <col min="3308" max="3308" width="37.5703125" style="1129" bestFit="1" customWidth="1"/>
    <col min="3309" max="3309" width="5.28515625" style="1129" customWidth="1"/>
    <col min="3310" max="3310" width="9.85546875" style="1129" customWidth="1"/>
    <col min="3311" max="3311" width="12.42578125" style="1129" customWidth="1"/>
    <col min="3312" max="3312" width="7.7109375" style="1129" customWidth="1"/>
    <col min="3313" max="3313" width="6.42578125" style="1129" customWidth="1"/>
    <col min="3314" max="3314" width="8.42578125" style="1129" customWidth="1"/>
    <col min="3315" max="3325" width="7.28515625" style="1129" customWidth="1"/>
    <col min="3326" max="3326" width="8.7109375" style="1129" customWidth="1"/>
    <col min="3327" max="3347" width="7.28515625" style="1129" customWidth="1"/>
    <col min="3348" max="3348" width="6.85546875" style="1129"/>
    <col min="3349" max="3349" width="9" style="1129" bestFit="1" customWidth="1"/>
    <col min="3350" max="3350" width="7.85546875" style="1129" bestFit="1" customWidth="1"/>
    <col min="3351" max="3562" width="6.85546875" style="1129"/>
    <col min="3563" max="3563" width="4.85546875" style="1129" customWidth="1"/>
    <col min="3564" max="3564" width="37.5703125" style="1129" bestFit="1" customWidth="1"/>
    <col min="3565" max="3565" width="5.28515625" style="1129" customWidth="1"/>
    <col min="3566" max="3566" width="9.85546875" style="1129" customWidth="1"/>
    <col min="3567" max="3567" width="12.42578125" style="1129" customWidth="1"/>
    <col min="3568" max="3568" width="7.7109375" style="1129" customWidth="1"/>
    <col min="3569" max="3569" width="6.42578125" style="1129" customWidth="1"/>
    <col min="3570" max="3570" width="8.42578125" style="1129" customWidth="1"/>
    <col min="3571" max="3581" width="7.28515625" style="1129" customWidth="1"/>
    <col min="3582" max="3582" width="8.7109375" style="1129" customWidth="1"/>
    <col min="3583" max="3603" width="7.28515625" style="1129" customWidth="1"/>
    <col min="3604" max="3604" width="6.85546875" style="1129"/>
    <col min="3605" max="3605" width="9" style="1129" bestFit="1" customWidth="1"/>
    <col min="3606" max="3606" width="7.85546875" style="1129" bestFit="1" customWidth="1"/>
    <col min="3607" max="3818" width="6.85546875" style="1129"/>
    <col min="3819" max="3819" width="4.85546875" style="1129" customWidth="1"/>
    <col min="3820" max="3820" width="37.5703125" style="1129" bestFit="1" customWidth="1"/>
    <col min="3821" max="3821" width="5.28515625" style="1129" customWidth="1"/>
    <col min="3822" max="3822" width="9.85546875" style="1129" customWidth="1"/>
    <col min="3823" max="3823" width="12.42578125" style="1129" customWidth="1"/>
    <col min="3824" max="3824" width="7.7109375" style="1129" customWidth="1"/>
    <col min="3825" max="3825" width="6.42578125" style="1129" customWidth="1"/>
    <col min="3826" max="3826" width="8.42578125" style="1129" customWidth="1"/>
    <col min="3827" max="3837" width="7.28515625" style="1129" customWidth="1"/>
    <col min="3838" max="3838" width="8.7109375" style="1129" customWidth="1"/>
    <col min="3839" max="3859" width="7.28515625" style="1129" customWidth="1"/>
    <col min="3860" max="3860" width="6.85546875" style="1129"/>
    <col min="3861" max="3861" width="9" style="1129" bestFit="1" customWidth="1"/>
    <col min="3862" max="3862" width="7.85546875" style="1129" bestFit="1" customWidth="1"/>
    <col min="3863" max="4074" width="6.85546875" style="1129"/>
    <col min="4075" max="4075" width="4.85546875" style="1129" customWidth="1"/>
    <col min="4076" max="4076" width="37.5703125" style="1129" bestFit="1" customWidth="1"/>
    <col min="4077" max="4077" width="5.28515625" style="1129" customWidth="1"/>
    <col min="4078" max="4078" width="9.85546875" style="1129" customWidth="1"/>
    <col min="4079" max="4079" width="12.42578125" style="1129" customWidth="1"/>
    <col min="4080" max="4080" width="7.7109375" style="1129" customWidth="1"/>
    <col min="4081" max="4081" width="6.42578125" style="1129" customWidth="1"/>
    <col min="4082" max="4082" width="8.42578125" style="1129" customWidth="1"/>
    <col min="4083" max="4093" width="7.28515625" style="1129" customWidth="1"/>
    <col min="4094" max="4094" width="8.7109375" style="1129" customWidth="1"/>
    <col min="4095" max="4115" width="7.28515625" style="1129" customWidth="1"/>
    <col min="4116" max="4116" width="6.85546875" style="1129"/>
    <col min="4117" max="4117" width="9" style="1129" bestFit="1" customWidth="1"/>
    <col min="4118" max="4118" width="7.85546875" style="1129" bestFit="1" customWidth="1"/>
    <col min="4119" max="4330" width="6.85546875" style="1129"/>
    <col min="4331" max="4331" width="4.85546875" style="1129" customWidth="1"/>
    <col min="4332" max="4332" width="37.5703125" style="1129" bestFit="1" customWidth="1"/>
    <col min="4333" max="4333" width="5.28515625" style="1129" customWidth="1"/>
    <col min="4334" max="4334" width="9.85546875" style="1129" customWidth="1"/>
    <col min="4335" max="4335" width="12.42578125" style="1129" customWidth="1"/>
    <col min="4336" max="4336" width="7.7109375" style="1129" customWidth="1"/>
    <col min="4337" max="4337" width="6.42578125" style="1129" customWidth="1"/>
    <col min="4338" max="4338" width="8.42578125" style="1129" customWidth="1"/>
    <col min="4339" max="4349" width="7.28515625" style="1129" customWidth="1"/>
    <col min="4350" max="4350" width="8.7109375" style="1129" customWidth="1"/>
    <col min="4351" max="4371" width="7.28515625" style="1129" customWidth="1"/>
    <col min="4372" max="4372" width="6.85546875" style="1129"/>
    <col min="4373" max="4373" width="9" style="1129" bestFit="1" customWidth="1"/>
    <col min="4374" max="4374" width="7.85546875" style="1129" bestFit="1" customWidth="1"/>
    <col min="4375" max="4586" width="6.85546875" style="1129"/>
    <col min="4587" max="4587" width="4.85546875" style="1129" customWidth="1"/>
    <col min="4588" max="4588" width="37.5703125" style="1129" bestFit="1" customWidth="1"/>
    <col min="4589" max="4589" width="5.28515625" style="1129" customWidth="1"/>
    <col min="4590" max="4590" width="9.85546875" style="1129" customWidth="1"/>
    <col min="4591" max="4591" width="12.42578125" style="1129" customWidth="1"/>
    <col min="4592" max="4592" width="7.7109375" style="1129" customWidth="1"/>
    <col min="4593" max="4593" width="6.42578125" style="1129" customWidth="1"/>
    <col min="4594" max="4594" width="8.42578125" style="1129" customWidth="1"/>
    <col min="4595" max="4605" width="7.28515625" style="1129" customWidth="1"/>
    <col min="4606" max="4606" width="8.7109375" style="1129" customWidth="1"/>
    <col min="4607" max="4627" width="7.28515625" style="1129" customWidth="1"/>
    <col min="4628" max="4628" width="6.85546875" style="1129"/>
    <col min="4629" max="4629" width="9" style="1129" bestFit="1" customWidth="1"/>
    <col min="4630" max="4630" width="7.85546875" style="1129" bestFit="1" customWidth="1"/>
    <col min="4631" max="4842" width="6.85546875" style="1129"/>
    <col min="4843" max="4843" width="4.85546875" style="1129" customWidth="1"/>
    <col min="4844" max="4844" width="37.5703125" style="1129" bestFit="1" customWidth="1"/>
    <col min="4845" max="4845" width="5.28515625" style="1129" customWidth="1"/>
    <col min="4846" max="4846" width="9.85546875" style="1129" customWidth="1"/>
    <col min="4847" max="4847" width="12.42578125" style="1129" customWidth="1"/>
    <col min="4848" max="4848" width="7.7109375" style="1129" customWidth="1"/>
    <col min="4849" max="4849" width="6.42578125" style="1129" customWidth="1"/>
    <col min="4850" max="4850" width="8.42578125" style="1129" customWidth="1"/>
    <col min="4851" max="4861" width="7.28515625" style="1129" customWidth="1"/>
    <col min="4862" max="4862" width="8.7109375" style="1129" customWidth="1"/>
    <col min="4863" max="4883" width="7.28515625" style="1129" customWidth="1"/>
    <col min="4884" max="4884" width="6.85546875" style="1129"/>
    <col min="4885" max="4885" width="9" style="1129" bestFit="1" customWidth="1"/>
    <col min="4886" max="4886" width="7.85546875" style="1129" bestFit="1" customWidth="1"/>
    <col min="4887" max="5098" width="6.85546875" style="1129"/>
    <col min="5099" max="5099" width="4.85546875" style="1129" customWidth="1"/>
    <col min="5100" max="5100" width="37.5703125" style="1129" bestFit="1" customWidth="1"/>
    <col min="5101" max="5101" width="5.28515625" style="1129" customWidth="1"/>
    <col min="5102" max="5102" width="9.85546875" style="1129" customWidth="1"/>
    <col min="5103" max="5103" width="12.42578125" style="1129" customWidth="1"/>
    <col min="5104" max="5104" width="7.7109375" style="1129" customWidth="1"/>
    <col min="5105" max="5105" width="6.42578125" style="1129" customWidth="1"/>
    <col min="5106" max="5106" width="8.42578125" style="1129" customWidth="1"/>
    <col min="5107" max="5117" width="7.28515625" style="1129" customWidth="1"/>
    <col min="5118" max="5118" width="8.7109375" style="1129" customWidth="1"/>
    <col min="5119" max="5139" width="7.28515625" style="1129" customWidth="1"/>
    <col min="5140" max="5140" width="6.85546875" style="1129"/>
    <col min="5141" max="5141" width="9" style="1129" bestFit="1" customWidth="1"/>
    <col min="5142" max="5142" width="7.85546875" style="1129" bestFit="1" customWidth="1"/>
    <col min="5143" max="5354" width="6.85546875" style="1129"/>
    <col min="5355" max="5355" width="4.85546875" style="1129" customWidth="1"/>
    <col min="5356" max="5356" width="37.5703125" style="1129" bestFit="1" customWidth="1"/>
    <col min="5357" max="5357" width="5.28515625" style="1129" customWidth="1"/>
    <col min="5358" max="5358" width="9.85546875" style="1129" customWidth="1"/>
    <col min="5359" max="5359" width="12.42578125" style="1129" customWidth="1"/>
    <col min="5360" max="5360" width="7.7109375" style="1129" customWidth="1"/>
    <col min="5361" max="5361" width="6.42578125" style="1129" customWidth="1"/>
    <col min="5362" max="5362" width="8.42578125" style="1129" customWidth="1"/>
    <col min="5363" max="5373" width="7.28515625" style="1129" customWidth="1"/>
    <col min="5374" max="5374" width="8.7109375" style="1129" customWidth="1"/>
    <col min="5375" max="5395" width="7.28515625" style="1129" customWidth="1"/>
    <col min="5396" max="5396" width="6.85546875" style="1129"/>
    <col min="5397" max="5397" width="9" style="1129" bestFit="1" customWidth="1"/>
    <col min="5398" max="5398" width="7.85546875" style="1129" bestFit="1" customWidth="1"/>
    <col min="5399" max="5610" width="6.85546875" style="1129"/>
    <col min="5611" max="5611" width="4.85546875" style="1129" customWidth="1"/>
    <col min="5612" max="5612" width="37.5703125" style="1129" bestFit="1" customWidth="1"/>
    <col min="5613" max="5613" width="5.28515625" style="1129" customWidth="1"/>
    <col min="5614" max="5614" width="9.85546875" style="1129" customWidth="1"/>
    <col min="5615" max="5615" width="12.42578125" style="1129" customWidth="1"/>
    <col min="5616" max="5616" width="7.7109375" style="1129" customWidth="1"/>
    <col min="5617" max="5617" width="6.42578125" style="1129" customWidth="1"/>
    <col min="5618" max="5618" width="8.42578125" style="1129" customWidth="1"/>
    <col min="5619" max="5629" width="7.28515625" style="1129" customWidth="1"/>
    <col min="5630" max="5630" width="8.7109375" style="1129" customWidth="1"/>
    <col min="5631" max="5651" width="7.28515625" style="1129" customWidth="1"/>
    <col min="5652" max="5652" width="6.85546875" style="1129"/>
    <col min="5653" max="5653" width="9" style="1129" bestFit="1" customWidth="1"/>
    <col min="5654" max="5654" width="7.85546875" style="1129" bestFit="1" customWidth="1"/>
    <col min="5655" max="5866" width="6.85546875" style="1129"/>
    <col min="5867" max="5867" width="4.85546875" style="1129" customWidth="1"/>
    <col min="5868" max="5868" width="37.5703125" style="1129" bestFit="1" customWidth="1"/>
    <col min="5869" max="5869" width="5.28515625" style="1129" customWidth="1"/>
    <col min="5870" max="5870" width="9.85546875" style="1129" customWidth="1"/>
    <col min="5871" max="5871" width="12.42578125" style="1129" customWidth="1"/>
    <col min="5872" max="5872" width="7.7109375" style="1129" customWidth="1"/>
    <col min="5873" max="5873" width="6.42578125" style="1129" customWidth="1"/>
    <col min="5874" max="5874" width="8.42578125" style="1129" customWidth="1"/>
    <col min="5875" max="5885" width="7.28515625" style="1129" customWidth="1"/>
    <col min="5886" max="5886" width="8.7109375" style="1129" customWidth="1"/>
    <col min="5887" max="5907" width="7.28515625" style="1129" customWidth="1"/>
    <col min="5908" max="5908" width="6.85546875" style="1129"/>
    <col min="5909" max="5909" width="9" style="1129" bestFit="1" customWidth="1"/>
    <col min="5910" max="5910" width="7.85546875" style="1129" bestFit="1" customWidth="1"/>
    <col min="5911" max="6122" width="6.85546875" style="1129"/>
    <col min="6123" max="6123" width="4.85546875" style="1129" customWidth="1"/>
    <col min="6124" max="6124" width="37.5703125" style="1129" bestFit="1" customWidth="1"/>
    <col min="6125" max="6125" width="5.28515625" style="1129" customWidth="1"/>
    <col min="6126" max="6126" width="9.85546875" style="1129" customWidth="1"/>
    <col min="6127" max="6127" width="12.42578125" style="1129" customWidth="1"/>
    <col min="6128" max="6128" width="7.7109375" style="1129" customWidth="1"/>
    <col min="6129" max="6129" width="6.42578125" style="1129" customWidth="1"/>
    <col min="6130" max="6130" width="8.42578125" style="1129" customWidth="1"/>
    <col min="6131" max="6141" width="7.28515625" style="1129" customWidth="1"/>
    <col min="6142" max="6142" width="8.7109375" style="1129" customWidth="1"/>
    <col min="6143" max="6163" width="7.28515625" style="1129" customWidth="1"/>
    <col min="6164" max="6164" width="6.85546875" style="1129"/>
    <col min="6165" max="6165" width="9" style="1129" bestFit="1" customWidth="1"/>
    <col min="6166" max="6166" width="7.85546875" style="1129" bestFit="1" customWidth="1"/>
    <col min="6167" max="6378" width="6.85546875" style="1129"/>
    <col min="6379" max="6379" width="4.85546875" style="1129" customWidth="1"/>
    <col min="6380" max="6380" width="37.5703125" style="1129" bestFit="1" customWidth="1"/>
    <col min="6381" max="6381" width="5.28515625" style="1129" customWidth="1"/>
    <col min="6382" max="6382" width="9.85546875" style="1129" customWidth="1"/>
    <col min="6383" max="6383" width="12.42578125" style="1129" customWidth="1"/>
    <col min="6384" max="6384" width="7.7109375" style="1129" customWidth="1"/>
    <col min="6385" max="6385" width="6.42578125" style="1129" customWidth="1"/>
    <col min="6386" max="6386" width="8.42578125" style="1129" customWidth="1"/>
    <col min="6387" max="6397" width="7.28515625" style="1129" customWidth="1"/>
    <col min="6398" max="6398" width="8.7109375" style="1129" customWidth="1"/>
    <col min="6399" max="6419" width="7.28515625" style="1129" customWidth="1"/>
    <col min="6420" max="6420" width="6.85546875" style="1129"/>
    <col min="6421" max="6421" width="9" style="1129" bestFit="1" customWidth="1"/>
    <col min="6422" max="6422" width="7.85546875" style="1129" bestFit="1" customWidth="1"/>
    <col min="6423" max="6634" width="6.85546875" style="1129"/>
    <col min="6635" max="6635" width="4.85546875" style="1129" customWidth="1"/>
    <col min="6636" max="6636" width="37.5703125" style="1129" bestFit="1" customWidth="1"/>
    <col min="6637" max="6637" width="5.28515625" style="1129" customWidth="1"/>
    <col min="6638" max="6638" width="9.85546875" style="1129" customWidth="1"/>
    <col min="6639" max="6639" width="12.42578125" style="1129" customWidth="1"/>
    <col min="6640" max="6640" width="7.7109375" style="1129" customWidth="1"/>
    <col min="6641" max="6641" width="6.42578125" style="1129" customWidth="1"/>
    <col min="6642" max="6642" width="8.42578125" style="1129" customWidth="1"/>
    <col min="6643" max="6653" width="7.28515625" style="1129" customWidth="1"/>
    <col min="6654" max="6654" width="8.7109375" style="1129" customWidth="1"/>
    <col min="6655" max="6675" width="7.28515625" style="1129" customWidth="1"/>
    <col min="6676" max="6676" width="6.85546875" style="1129"/>
    <col min="6677" max="6677" width="9" style="1129" bestFit="1" customWidth="1"/>
    <col min="6678" max="6678" width="7.85546875" style="1129" bestFit="1" customWidth="1"/>
    <col min="6679" max="6890" width="6.85546875" style="1129"/>
    <col min="6891" max="6891" width="4.85546875" style="1129" customWidth="1"/>
    <col min="6892" max="6892" width="37.5703125" style="1129" bestFit="1" customWidth="1"/>
    <col min="6893" max="6893" width="5.28515625" style="1129" customWidth="1"/>
    <col min="6894" max="6894" width="9.85546875" style="1129" customWidth="1"/>
    <col min="6895" max="6895" width="12.42578125" style="1129" customWidth="1"/>
    <col min="6896" max="6896" width="7.7109375" style="1129" customWidth="1"/>
    <col min="6897" max="6897" width="6.42578125" style="1129" customWidth="1"/>
    <col min="6898" max="6898" width="8.42578125" style="1129" customWidth="1"/>
    <col min="6899" max="6909" width="7.28515625" style="1129" customWidth="1"/>
    <col min="6910" max="6910" width="8.7109375" style="1129" customWidth="1"/>
    <col min="6911" max="6931" width="7.28515625" style="1129" customWidth="1"/>
    <col min="6932" max="6932" width="6.85546875" style="1129"/>
    <col min="6933" max="6933" width="9" style="1129" bestFit="1" customWidth="1"/>
    <col min="6934" max="6934" width="7.85546875" style="1129" bestFit="1" customWidth="1"/>
    <col min="6935" max="7146" width="6.85546875" style="1129"/>
    <col min="7147" max="7147" width="4.85546875" style="1129" customWidth="1"/>
    <col min="7148" max="7148" width="37.5703125" style="1129" bestFit="1" customWidth="1"/>
    <col min="7149" max="7149" width="5.28515625" style="1129" customWidth="1"/>
    <col min="7150" max="7150" width="9.85546875" style="1129" customWidth="1"/>
    <col min="7151" max="7151" width="12.42578125" style="1129" customWidth="1"/>
    <col min="7152" max="7152" width="7.7109375" style="1129" customWidth="1"/>
    <col min="7153" max="7153" width="6.42578125" style="1129" customWidth="1"/>
    <col min="7154" max="7154" width="8.42578125" style="1129" customWidth="1"/>
    <col min="7155" max="7165" width="7.28515625" style="1129" customWidth="1"/>
    <col min="7166" max="7166" width="8.7109375" style="1129" customWidth="1"/>
    <col min="7167" max="7187" width="7.28515625" style="1129" customWidth="1"/>
    <col min="7188" max="7188" width="6.85546875" style="1129"/>
    <col min="7189" max="7189" width="9" style="1129" bestFit="1" customWidth="1"/>
    <col min="7190" max="7190" width="7.85546875" style="1129" bestFit="1" customWidth="1"/>
    <col min="7191" max="7402" width="6.85546875" style="1129"/>
    <col min="7403" max="7403" width="4.85546875" style="1129" customWidth="1"/>
    <col min="7404" max="7404" width="37.5703125" style="1129" bestFit="1" customWidth="1"/>
    <col min="7405" max="7405" width="5.28515625" style="1129" customWidth="1"/>
    <col min="7406" max="7406" width="9.85546875" style="1129" customWidth="1"/>
    <col min="7407" max="7407" width="12.42578125" style="1129" customWidth="1"/>
    <col min="7408" max="7408" width="7.7109375" style="1129" customWidth="1"/>
    <col min="7409" max="7409" width="6.42578125" style="1129" customWidth="1"/>
    <col min="7410" max="7410" width="8.42578125" style="1129" customWidth="1"/>
    <col min="7411" max="7421" width="7.28515625" style="1129" customWidth="1"/>
    <col min="7422" max="7422" width="8.7109375" style="1129" customWidth="1"/>
    <col min="7423" max="7443" width="7.28515625" style="1129" customWidth="1"/>
    <col min="7444" max="7444" width="6.85546875" style="1129"/>
    <col min="7445" max="7445" width="9" style="1129" bestFit="1" customWidth="1"/>
    <col min="7446" max="7446" width="7.85546875" style="1129" bestFit="1" customWidth="1"/>
    <col min="7447" max="7658" width="6.85546875" style="1129"/>
    <col min="7659" max="7659" width="4.85546875" style="1129" customWidth="1"/>
    <col min="7660" max="7660" width="37.5703125" style="1129" bestFit="1" customWidth="1"/>
    <col min="7661" max="7661" width="5.28515625" style="1129" customWidth="1"/>
    <col min="7662" max="7662" width="9.85546875" style="1129" customWidth="1"/>
    <col min="7663" max="7663" width="12.42578125" style="1129" customWidth="1"/>
    <col min="7664" max="7664" width="7.7109375" style="1129" customWidth="1"/>
    <col min="7665" max="7665" width="6.42578125" style="1129" customWidth="1"/>
    <col min="7666" max="7666" width="8.42578125" style="1129" customWidth="1"/>
    <col min="7667" max="7677" width="7.28515625" style="1129" customWidth="1"/>
    <col min="7678" max="7678" width="8.7109375" style="1129" customWidth="1"/>
    <col min="7679" max="7699" width="7.28515625" style="1129" customWidth="1"/>
    <col min="7700" max="7700" width="6.85546875" style="1129"/>
    <col min="7701" max="7701" width="9" style="1129" bestFit="1" customWidth="1"/>
    <col min="7702" max="7702" width="7.85546875" style="1129" bestFit="1" customWidth="1"/>
    <col min="7703" max="7914" width="6.85546875" style="1129"/>
    <col min="7915" max="7915" width="4.85546875" style="1129" customWidth="1"/>
    <col min="7916" max="7916" width="37.5703125" style="1129" bestFit="1" customWidth="1"/>
    <col min="7917" max="7917" width="5.28515625" style="1129" customWidth="1"/>
    <col min="7918" max="7918" width="9.85546875" style="1129" customWidth="1"/>
    <col min="7919" max="7919" width="12.42578125" style="1129" customWidth="1"/>
    <col min="7920" max="7920" width="7.7109375" style="1129" customWidth="1"/>
    <col min="7921" max="7921" width="6.42578125" style="1129" customWidth="1"/>
    <col min="7922" max="7922" width="8.42578125" style="1129" customWidth="1"/>
    <col min="7923" max="7933" width="7.28515625" style="1129" customWidth="1"/>
    <col min="7934" max="7934" width="8.7109375" style="1129" customWidth="1"/>
    <col min="7935" max="7955" width="7.28515625" style="1129" customWidth="1"/>
    <col min="7956" max="7956" width="6.85546875" style="1129"/>
    <col min="7957" max="7957" width="9" style="1129" bestFit="1" customWidth="1"/>
    <col min="7958" max="7958" width="7.85546875" style="1129" bestFit="1" customWidth="1"/>
    <col min="7959" max="8170" width="6.85546875" style="1129"/>
    <col min="8171" max="8171" width="4.85546875" style="1129" customWidth="1"/>
    <col min="8172" max="8172" width="37.5703125" style="1129" bestFit="1" customWidth="1"/>
    <col min="8173" max="8173" width="5.28515625" style="1129" customWidth="1"/>
    <col min="8174" max="8174" width="9.85546875" style="1129" customWidth="1"/>
    <col min="8175" max="8175" width="12.42578125" style="1129" customWidth="1"/>
    <col min="8176" max="8176" width="7.7109375" style="1129" customWidth="1"/>
    <col min="8177" max="8177" width="6.42578125" style="1129" customWidth="1"/>
    <col min="8178" max="8178" width="8.42578125" style="1129" customWidth="1"/>
    <col min="8179" max="8189" width="7.28515625" style="1129" customWidth="1"/>
    <col min="8190" max="8190" width="8.7109375" style="1129" customWidth="1"/>
    <col min="8191" max="8211" width="7.28515625" style="1129" customWidth="1"/>
    <col min="8212" max="8212" width="6.85546875" style="1129"/>
    <col min="8213" max="8213" width="9" style="1129" bestFit="1" customWidth="1"/>
    <col min="8214" max="8214" width="7.85546875" style="1129" bestFit="1" customWidth="1"/>
    <col min="8215" max="8426" width="6.85546875" style="1129"/>
    <col min="8427" max="8427" width="4.85546875" style="1129" customWidth="1"/>
    <col min="8428" max="8428" width="37.5703125" style="1129" bestFit="1" customWidth="1"/>
    <col min="8429" max="8429" width="5.28515625" style="1129" customWidth="1"/>
    <col min="8430" max="8430" width="9.85546875" style="1129" customWidth="1"/>
    <col min="8431" max="8431" width="12.42578125" style="1129" customWidth="1"/>
    <col min="8432" max="8432" width="7.7109375" style="1129" customWidth="1"/>
    <col min="8433" max="8433" width="6.42578125" style="1129" customWidth="1"/>
    <col min="8434" max="8434" width="8.42578125" style="1129" customWidth="1"/>
    <col min="8435" max="8445" width="7.28515625" style="1129" customWidth="1"/>
    <col min="8446" max="8446" width="8.7109375" style="1129" customWidth="1"/>
    <col min="8447" max="8467" width="7.28515625" style="1129" customWidth="1"/>
    <col min="8468" max="8468" width="6.85546875" style="1129"/>
    <col min="8469" max="8469" width="9" style="1129" bestFit="1" customWidth="1"/>
    <col min="8470" max="8470" width="7.85546875" style="1129" bestFit="1" customWidth="1"/>
    <col min="8471" max="8682" width="6.85546875" style="1129"/>
    <col min="8683" max="8683" width="4.85546875" style="1129" customWidth="1"/>
    <col min="8684" max="8684" width="37.5703125" style="1129" bestFit="1" customWidth="1"/>
    <col min="8685" max="8685" width="5.28515625" style="1129" customWidth="1"/>
    <col min="8686" max="8686" width="9.85546875" style="1129" customWidth="1"/>
    <col min="8687" max="8687" width="12.42578125" style="1129" customWidth="1"/>
    <col min="8688" max="8688" width="7.7109375" style="1129" customWidth="1"/>
    <col min="8689" max="8689" width="6.42578125" style="1129" customWidth="1"/>
    <col min="8690" max="8690" width="8.42578125" style="1129" customWidth="1"/>
    <col min="8691" max="8701" width="7.28515625" style="1129" customWidth="1"/>
    <col min="8702" max="8702" width="8.7109375" style="1129" customWidth="1"/>
    <col min="8703" max="8723" width="7.28515625" style="1129" customWidth="1"/>
    <col min="8724" max="8724" width="6.85546875" style="1129"/>
    <col min="8725" max="8725" width="9" style="1129" bestFit="1" customWidth="1"/>
    <col min="8726" max="8726" width="7.85546875" style="1129" bestFit="1" customWidth="1"/>
    <col min="8727" max="8938" width="6.85546875" style="1129"/>
    <col min="8939" max="8939" width="4.85546875" style="1129" customWidth="1"/>
    <col min="8940" max="8940" width="37.5703125" style="1129" bestFit="1" customWidth="1"/>
    <col min="8941" max="8941" width="5.28515625" style="1129" customWidth="1"/>
    <col min="8942" max="8942" width="9.85546875" style="1129" customWidth="1"/>
    <col min="8943" max="8943" width="12.42578125" style="1129" customWidth="1"/>
    <col min="8944" max="8944" width="7.7109375" style="1129" customWidth="1"/>
    <col min="8945" max="8945" width="6.42578125" style="1129" customWidth="1"/>
    <col min="8946" max="8946" width="8.42578125" style="1129" customWidth="1"/>
    <col min="8947" max="8957" width="7.28515625" style="1129" customWidth="1"/>
    <col min="8958" max="8958" width="8.7109375" style="1129" customWidth="1"/>
    <col min="8959" max="8979" width="7.28515625" style="1129" customWidth="1"/>
    <col min="8980" max="8980" width="6.85546875" style="1129"/>
    <col min="8981" max="8981" width="9" style="1129" bestFit="1" customWidth="1"/>
    <col min="8982" max="8982" width="7.85546875" style="1129" bestFit="1" customWidth="1"/>
    <col min="8983" max="9194" width="6.85546875" style="1129"/>
    <col min="9195" max="9195" width="4.85546875" style="1129" customWidth="1"/>
    <col min="9196" max="9196" width="37.5703125" style="1129" bestFit="1" customWidth="1"/>
    <col min="9197" max="9197" width="5.28515625" style="1129" customWidth="1"/>
    <col min="9198" max="9198" width="9.85546875" style="1129" customWidth="1"/>
    <col min="9199" max="9199" width="12.42578125" style="1129" customWidth="1"/>
    <col min="9200" max="9200" width="7.7109375" style="1129" customWidth="1"/>
    <col min="9201" max="9201" width="6.42578125" style="1129" customWidth="1"/>
    <col min="9202" max="9202" width="8.42578125" style="1129" customWidth="1"/>
    <col min="9203" max="9213" width="7.28515625" style="1129" customWidth="1"/>
    <col min="9214" max="9214" width="8.7109375" style="1129" customWidth="1"/>
    <col min="9215" max="9235" width="7.28515625" style="1129" customWidth="1"/>
    <col min="9236" max="9236" width="6.85546875" style="1129"/>
    <col min="9237" max="9237" width="9" style="1129" bestFit="1" customWidth="1"/>
    <col min="9238" max="9238" width="7.85546875" style="1129" bestFit="1" customWidth="1"/>
    <col min="9239" max="9450" width="6.85546875" style="1129"/>
    <col min="9451" max="9451" width="4.85546875" style="1129" customWidth="1"/>
    <col min="9452" max="9452" width="37.5703125" style="1129" bestFit="1" customWidth="1"/>
    <col min="9453" max="9453" width="5.28515625" style="1129" customWidth="1"/>
    <col min="9454" max="9454" width="9.85546875" style="1129" customWidth="1"/>
    <col min="9455" max="9455" width="12.42578125" style="1129" customWidth="1"/>
    <col min="9456" max="9456" width="7.7109375" style="1129" customWidth="1"/>
    <col min="9457" max="9457" width="6.42578125" style="1129" customWidth="1"/>
    <col min="9458" max="9458" width="8.42578125" style="1129" customWidth="1"/>
    <col min="9459" max="9469" width="7.28515625" style="1129" customWidth="1"/>
    <col min="9470" max="9470" width="8.7109375" style="1129" customWidth="1"/>
    <col min="9471" max="9491" width="7.28515625" style="1129" customWidth="1"/>
    <col min="9492" max="9492" width="6.85546875" style="1129"/>
    <col min="9493" max="9493" width="9" style="1129" bestFit="1" customWidth="1"/>
    <col min="9494" max="9494" width="7.85546875" style="1129" bestFit="1" customWidth="1"/>
    <col min="9495" max="9706" width="6.85546875" style="1129"/>
    <col min="9707" max="9707" width="4.85546875" style="1129" customWidth="1"/>
    <col min="9708" max="9708" width="37.5703125" style="1129" bestFit="1" customWidth="1"/>
    <col min="9709" max="9709" width="5.28515625" style="1129" customWidth="1"/>
    <col min="9710" max="9710" width="9.85546875" style="1129" customWidth="1"/>
    <col min="9711" max="9711" width="12.42578125" style="1129" customWidth="1"/>
    <col min="9712" max="9712" width="7.7109375" style="1129" customWidth="1"/>
    <col min="9713" max="9713" width="6.42578125" style="1129" customWidth="1"/>
    <col min="9714" max="9714" width="8.42578125" style="1129" customWidth="1"/>
    <col min="9715" max="9725" width="7.28515625" style="1129" customWidth="1"/>
    <col min="9726" max="9726" width="8.7109375" style="1129" customWidth="1"/>
    <col min="9727" max="9747" width="7.28515625" style="1129" customWidth="1"/>
    <col min="9748" max="9748" width="6.85546875" style="1129"/>
    <col min="9749" max="9749" width="9" style="1129" bestFit="1" customWidth="1"/>
    <col min="9750" max="9750" width="7.85546875" style="1129" bestFit="1" customWidth="1"/>
    <col min="9751" max="9962" width="6.85546875" style="1129"/>
    <col min="9963" max="9963" width="4.85546875" style="1129" customWidth="1"/>
    <col min="9964" max="9964" width="37.5703125" style="1129" bestFit="1" customWidth="1"/>
    <col min="9965" max="9965" width="5.28515625" style="1129" customWidth="1"/>
    <col min="9966" max="9966" width="9.85546875" style="1129" customWidth="1"/>
    <col min="9967" max="9967" width="12.42578125" style="1129" customWidth="1"/>
    <col min="9968" max="9968" width="7.7109375" style="1129" customWidth="1"/>
    <col min="9969" max="9969" width="6.42578125" style="1129" customWidth="1"/>
    <col min="9970" max="9970" width="8.42578125" style="1129" customWidth="1"/>
    <col min="9971" max="9981" width="7.28515625" style="1129" customWidth="1"/>
    <col min="9982" max="9982" width="8.7109375" style="1129" customWidth="1"/>
    <col min="9983" max="10003" width="7.28515625" style="1129" customWidth="1"/>
    <col min="10004" max="10004" width="6.85546875" style="1129"/>
    <col min="10005" max="10005" width="9" style="1129" bestFit="1" customWidth="1"/>
    <col min="10006" max="10006" width="7.85546875" style="1129" bestFit="1" customWidth="1"/>
    <col min="10007" max="10218" width="6.85546875" style="1129"/>
    <col min="10219" max="10219" width="4.85546875" style="1129" customWidth="1"/>
    <col min="10220" max="10220" width="37.5703125" style="1129" bestFit="1" customWidth="1"/>
    <col min="10221" max="10221" width="5.28515625" style="1129" customWidth="1"/>
    <col min="10222" max="10222" width="9.85546875" style="1129" customWidth="1"/>
    <col min="10223" max="10223" width="12.42578125" style="1129" customWidth="1"/>
    <col min="10224" max="10224" width="7.7109375" style="1129" customWidth="1"/>
    <col min="10225" max="10225" width="6.42578125" style="1129" customWidth="1"/>
    <col min="10226" max="10226" width="8.42578125" style="1129" customWidth="1"/>
    <col min="10227" max="10237" width="7.28515625" style="1129" customWidth="1"/>
    <col min="10238" max="10238" width="8.7109375" style="1129" customWidth="1"/>
    <col min="10239" max="10259" width="7.28515625" style="1129" customWidth="1"/>
    <col min="10260" max="10260" width="6.85546875" style="1129"/>
    <col min="10261" max="10261" width="9" style="1129" bestFit="1" customWidth="1"/>
    <col min="10262" max="10262" width="7.85546875" style="1129" bestFit="1" customWidth="1"/>
    <col min="10263" max="10474" width="6.85546875" style="1129"/>
    <col min="10475" max="10475" width="4.85546875" style="1129" customWidth="1"/>
    <col min="10476" max="10476" width="37.5703125" style="1129" bestFit="1" customWidth="1"/>
    <col min="10477" max="10477" width="5.28515625" style="1129" customWidth="1"/>
    <col min="10478" max="10478" width="9.85546875" style="1129" customWidth="1"/>
    <col min="10479" max="10479" width="12.42578125" style="1129" customWidth="1"/>
    <col min="10480" max="10480" width="7.7109375" style="1129" customWidth="1"/>
    <col min="10481" max="10481" width="6.42578125" style="1129" customWidth="1"/>
    <col min="10482" max="10482" width="8.42578125" style="1129" customWidth="1"/>
    <col min="10483" max="10493" width="7.28515625" style="1129" customWidth="1"/>
    <col min="10494" max="10494" width="8.7109375" style="1129" customWidth="1"/>
    <col min="10495" max="10515" width="7.28515625" style="1129" customWidth="1"/>
    <col min="10516" max="10516" width="6.85546875" style="1129"/>
    <col min="10517" max="10517" width="9" style="1129" bestFit="1" customWidth="1"/>
    <col min="10518" max="10518" width="7.85546875" style="1129" bestFit="1" customWidth="1"/>
    <col min="10519" max="10730" width="6.85546875" style="1129"/>
    <col min="10731" max="10731" width="4.85546875" style="1129" customWidth="1"/>
    <col min="10732" max="10732" width="37.5703125" style="1129" bestFit="1" customWidth="1"/>
    <col min="10733" max="10733" width="5.28515625" style="1129" customWidth="1"/>
    <col min="10734" max="10734" width="9.85546875" style="1129" customWidth="1"/>
    <col min="10735" max="10735" width="12.42578125" style="1129" customWidth="1"/>
    <col min="10736" max="10736" width="7.7109375" style="1129" customWidth="1"/>
    <col min="10737" max="10737" width="6.42578125" style="1129" customWidth="1"/>
    <col min="10738" max="10738" width="8.42578125" style="1129" customWidth="1"/>
    <col min="10739" max="10749" width="7.28515625" style="1129" customWidth="1"/>
    <col min="10750" max="10750" width="8.7109375" style="1129" customWidth="1"/>
    <col min="10751" max="10771" width="7.28515625" style="1129" customWidth="1"/>
    <col min="10772" max="10772" width="6.85546875" style="1129"/>
    <col min="10773" max="10773" width="9" style="1129" bestFit="1" customWidth="1"/>
    <col min="10774" max="10774" width="7.85546875" style="1129" bestFit="1" customWidth="1"/>
    <col min="10775" max="10986" width="6.85546875" style="1129"/>
    <col min="10987" max="10987" width="4.85546875" style="1129" customWidth="1"/>
    <col min="10988" max="10988" width="37.5703125" style="1129" bestFit="1" customWidth="1"/>
    <col min="10989" max="10989" width="5.28515625" style="1129" customWidth="1"/>
    <col min="10990" max="10990" width="9.85546875" style="1129" customWidth="1"/>
    <col min="10991" max="10991" width="12.42578125" style="1129" customWidth="1"/>
    <col min="10992" max="10992" width="7.7109375" style="1129" customWidth="1"/>
    <col min="10993" max="10993" width="6.42578125" style="1129" customWidth="1"/>
    <col min="10994" max="10994" width="8.42578125" style="1129" customWidth="1"/>
    <col min="10995" max="11005" width="7.28515625" style="1129" customWidth="1"/>
    <col min="11006" max="11006" width="8.7109375" style="1129" customWidth="1"/>
    <col min="11007" max="11027" width="7.28515625" style="1129" customWidth="1"/>
    <col min="11028" max="11028" width="6.85546875" style="1129"/>
    <col min="11029" max="11029" width="9" style="1129" bestFit="1" customWidth="1"/>
    <col min="11030" max="11030" width="7.85546875" style="1129" bestFit="1" customWidth="1"/>
    <col min="11031" max="11242" width="6.85546875" style="1129"/>
    <col min="11243" max="11243" width="4.85546875" style="1129" customWidth="1"/>
    <col min="11244" max="11244" width="37.5703125" style="1129" bestFit="1" customWidth="1"/>
    <col min="11245" max="11245" width="5.28515625" style="1129" customWidth="1"/>
    <col min="11246" max="11246" width="9.85546875" style="1129" customWidth="1"/>
    <col min="11247" max="11247" width="12.42578125" style="1129" customWidth="1"/>
    <col min="11248" max="11248" width="7.7109375" style="1129" customWidth="1"/>
    <col min="11249" max="11249" width="6.42578125" style="1129" customWidth="1"/>
    <col min="11250" max="11250" width="8.42578125" style="1129" customWidth="1"/>
    <col min="11251" max="11261" width="7.28515625" style="1129" customWidth="1"/>
    <col min="11262" max="11262" width="8.7109375" style="1129" customWidth="1"/>
    <col min="11263" max="11283" width="7.28515625" style="1129" customWidth="1"/>
    <col min="11284" max="11284" width="6.85546875" style="1129"/>
    <col min="11285" max="11285" width="9" style="1129" bestFit="1" customWidth="1"/>
    <col min="11286" max="11286" width="7.85546875" style="1129" bestFit="1" customWidth="1"/>
    <col min="11287" max="11498" width="6.85546875" style="1129"/>
    <col min="11499" max="11499" width="4.85546875" style="1129" customWidth="1"/>
    <col min="11500" max="11500" width="37.5703125" style="1129" bestFit="1" customWidth="1"/>
    <col min="11501" max="11501" width="5.28515625" style="1129" customWidth="1"/>
    <col min="11502" max="11502" width="9.85546875" style="1129" customWidth="1"/>
    <col min="11503" max="11503" width="12.42578125" style="1129" customWidth="1"/>
    <col min="11504" max="11504" width="7.7109375" style="1129" customWidth="1"/>
    <col min="11505" max="11505" width="6.42578125" style="1129" customWidth="1"/>
    <col min="11506" max="11506" width="8.42578125" style="1129" customWidth="1"/>
    <col min="11507" max="11517" width="7.28515625" style="1129" customWidth="1"/>
    <col min="11518" max="11518" width="8.7109375" style="1129" customWidth="1"/>
    <col min="11519" max="11539" width="7.28515625" style="1129" customWidth="1"/>
    <col min="11540" max="11540" width="6.85546875" style="1129"/>
    <col min="11541" max="11541" width="9" style="1129" bestFit="1" customWidth="1"/>
    <col min="11542" max="11542" width="7.85546875" style="1129" bestFit="1" customWidth="1"/>
    <col min="11543" max="11754" width="6.85546875" style="1129"/>
    <col min="11755" max="11755" width="4.85546875" style="1129" customWidth="1"/>
    <col min="11756" max="11756" width="37.5703125" style="1129" bestFit="1" customWidth="1"/>
    <col min="11757" max="11757" width="5.28515625" style="1129" customWidth="1"/>
    <col min="11758" max="11758" width="9.85546875" style="1129" customWidth="1"/>
    <col min="11759" max="11759" width="12.42578125" style="1129" customWidth="1"/>
    <col min="11760" max="11760" width="7.7109375" style="1129" customWidth="1"/>
    <col min="11761" max="11761" width="6.42578125" style="1129" customWidth="1"/>
    <col min="11762" max="11762" width="8.42578125" style="1129" customWidth="1"/>
    <col min="11763" max="11773" width="7.28515625" style="1129" customWidth="1"/>
    <col min="11774" max="11774" width="8.7109375" style="1129" customWidth="1"/>
    <col min="11775" max="11795" width="7.28515625" style="1129" customWidth="1"/>
    <col min="11796" max="11796" width="6.85546875" style="1129"/>
    <col min="11797" max="11797" width="9" style="1129" bestFit="1" customWidth="1"/>
    <col min="11798" max="11798" width="7.85546875" style="1129" bestFit="1" customWidth="1"/>
    <col min="11799" max="12010" width="6.85546875" style="1129"/>
    <col min="12011" max="12011" width="4.85546875" style="1129" customWidth="1"/>
    <col min="12012" max="12012" width="37.5703125" style="1129" bestFit="1" customWidth="1"/>
    <col min="12013" max="12013" width="5.28515625" style="1129" customWidth="1"/>
    <col min="12014" max="12014" width="9.85546875" style="1129" customWidth="1"/>
    <col min="12015" max="12015" width="12.42578125" style="1129" customWidth="1"/>
    <col min="12016" max="12016" width="7.7109375" style="1129" customWidth="1"/>
    <col min="12017" max="12017" width="6.42578125" style="1129" customWidth="1"/>
    <col min="12018" max="12018" width="8.42578125" style="1129" customWidth="1"/>
    <col min="12019" max="12029" width="7.28515625" style="1129" customWidth="1"/>
    <col min="12030" max="12030" width="8.7109375" style="1129" customWidth="1"/>
    <col min="12031" max="12051" width="7.28515625" style="1129" customWidth="1"/>
    <col min="12052" max="12052" width="6.85546875" style="1129"/>
    <col min="12053" max="12053" width="9" style="1129" bestFit="1" customWidth="1"/>
    <col min="12054" max="12054" width="7.85546875" style="1129" bestFit="1" customWidth="1"/>
    <col min="12055" max="12266" width="6.85546875" style="1129"/>
    <col min="12267" max="12267" width="4.85546875" style="1129" customWidth="1"/>
    <col min="12268" max="12268" width="37.5703125" style="1129" bestFit="1" customWidth="1"/>
    <col min="12269" max="12269" width="5.28515625" style="1129" customWidth="1"/>
    <col min="12270" max="12270" width="9.85546875" style="1129" customWidth="1"/>
    <col min="12271" max="12271" width="12.42578125" style="1129" customWidth="1"/>
    <col min="12272" max="12272" width="7.7109375" style="1129" customWidth="1"/>
    <col min="12273" max="12273" width="6.42578125" style="1129" customWidth="1"/>
    <col min="12274" max="12274" width="8.42578125" style="1129" customWidth="1"/>
    <col min="12275" max="12285" width="7.28515625" style="1129" customWidth="1"/>
    <col min="12286" max="12286" width="8.7109375" style="1129" customWidth="1"/>
    <col min="12287" max="12307" width="7.28515625" style="1129" customWidth="1"/>
    <col min="12308" max="12308" width="6.85546875" style="1129"/>
    <col min="12309" max="12309" width="9" style="1129" bestFit="1" customWidth="1"/>
    <col min="12310" max="12310" width="7.85546875" style="1129" bestFit="1" customWidth="1"/>
    <col min="12311" max="12522" width="6.85546875" style="1129"/>
    <col min="12523" max="12523" width="4.85546875" style="1129" customWidth="1"/>
    <col min="12524" max="12524" width="37.5703125" style="1129" bestFit="1" customWidth="1"/>
    <col min="12525" max="12525" width="5.28515625" style="1129" customWidth="1"/>
    <col min="12526" max="12526" width="9.85546875" style="1129" customWidth="1"/>
    <col min="12527" max="12527" width="12.42578125" style="1129" customWidth="1"/>
    <col min="12528" max="12528" width="7.7109375" style="1129" customWidth="1"/>
    <col min="12529" max="12529" width="6.42578125" style="1129" customWidth="1"/>
    <col min="12530" max="12530" width="8.42578125" style="1129" customWidth="1"/>
    <col min="12531" max="12541" width="7.28515625" style="1129" customWidth="1"/>
    <col min="12542" max="12542" width="8.7109375" style="1129" customWidth="1"/>
    <col min="12543" max="12563" width="7.28515625" style="1129" customWidth="1"/>
    <col min="12564" max="12564" width="6.85546875" style="1129"/>
    <col min="12565" max="12565" width="9" style="1129" bestFit="1" customWidth="1"/>
    <col min="12566" max="12566" width="7.85546875" style="1129" bestFit="1" customWidth="1"/>
    <col min="12567" max="12778" width="6.85546875" style="1129"/>
    <col min="12779" max="12779" width="4.85546875" style="1129" customWidth="1"/>
    <col min="12780" max="12780" width="37.5703125" style="1129" bestFit="1" customWidth="1"/>
    <col min="12781" max="12781" width="5.28515625" style="1129" customWidth="1"/>
    <col min="12782" max="12782" width="9.85546875" style="1129" customWidth="1"/>
    <col min="12783" max="12783" width="12.42578125" style="1129" customWidth="1"/>
    <col min="12784" max="12784" width="7.7109375" style="1129" customWidth="1"/>
    <col min="12785" max="12785" width="6.42578125" style="1129" customWidth="1"/>
    <col min="12786" max="12786" width="8.42578125" style="1129" customWidth="1"/>
    <col min="12787" max="12797" width="7.28515625" style="1129" customWidth="1"/>
    <col min="12798" max="12798" width="8.7109375" style="1129" customWidth="1"/>
    <col min="12799" max="12819" width="7.28515625" style="1129" customWidth="1"/>
    <col min="12820" max="12820" width="6.85546875" style="1129"/>
    <col min="12821" max="12821" width="9" style="1129" bestFit="1" customWidth="1"/>
    <col min="12822" max="12822" width="7.85546875" style="1129" bestFit="1" customWidth="1"/>
    <col min="12823" max="13034" width="6.85546875" style="1129"/>
    <col min="13035" max="13035" width="4.85546875" style="1129" customWidth="1"/>
    <col min="13036" max="13036" width="37.5703125" style="1129" bestFit="1" customWidth="1"/>
    <col min="13037" max="13037" width="5.28515625" style="1129" customWidth="1"/>
    <col min="13038" max="13038" width="9.85546875" style="1129" customWidth="1"/>
    <col min="13039" max="13039" width="12.42578125" style="1129" customWidth="1"/>
    <col min="13040" max="13040" width="7.7109375" style="1129" customWidth="1"/>
    <col min="13041" max="13041" width="6.42578125" style="1129" customWidth="1"/>
    <col min="13042" max="13042" width="8.42578125" style="1129" customWidth="1"/>
    <col min="13043" max="13053" width="7.28515625" style="1129" customWidth="1"/>
    <col min="13054" max="13054" width="8.7109375" style="1129" customWidth="1"/>
    <col min="13055" max="13075" width="7.28515625" style="1129" customWidth="1"/>
    <col min="13076" max="13076" width="6.85546875" style="1129"/>
    <col min="13077" max="13077" width="9" style="1129" bestFit="1" customWidth="1"/>
    <col min="13078" max="13078" width="7.85546875" style="1129" bestFit="1" customWidth="1"/>
    <col min="13079" max="13290" width="6.85546875" style="1129"/>
    <col min="13291" max="13291" width="4.85546875" style="1129" customWidth="1"/>
    <col min="13292" max="13292" width="37.5703125" style="1129" bestFit="1" customWidth="1"/>
    <col min="13293" max="13293" width="5.28515625" style="1129" customWidth="1"/>
    <col min="13294" max="13294" width="9.85546875" style="1129" customWidth="1"/>
    <col min="13295" max="13295" width="12.42578125" style="1129" customWidth="1"/>
    <col min="13296" max="13296" width="7.7109375" style="1129" customWidth="1"/>
    <col min="13297" max="13297" width="6.42578125" style="1129" customWidth="1"/>
    <col min="13298" max="13298" width="8.42578125" style="1129" customWidth="1"/>
    <col min="13299" max="13309" width="7.28515625" style="1129" customWidth="1"/>
    <col min="13310" max="13310" width="8.7109375" style="1129" customWidth="1"/>
    <col min="13311" max="13331" width="7.28515625" style="1129" customWidth="1"/>
    <col min="13332" max="13332" width="6.85546875" style="1129"/>
    <col min="13333" max="13333" width="9" style="1129" bestFit="1" customWidth="1"/>
    <col min="13334" max="13334" width="7.85546875" style="1129" bestFit="1" customWidth="1"/>
    <col min="13335" max="13546" width="6.85546875" style="1129"/>
    <col min="13547" max="13547" width="4.85546875" style="1129" customWidth="1"/>
    <col min="13548" max="13548" width="37.5703125" style="1129" bestFit="1" customWidth="1"/>
    <col min="13549" max="13549" width="5.28515625" style="1129" customWidth="1"/>
    <col min="13550" max="13550" width="9.85546875" style="1129" customWidth="1"/>
    <col min="13551" max="13551" width="12.42578125" style="1129" customWidth="1"/>
    <col min="13552" max="13552" width="7.7109375" style="1129" customWidth="1"/>
    <col min="13553" max="13553" width="6.42578125" style="1129" customWidth="1"/>
    <col min="13554" max="13554" width="8.42578125" style="1129" customWidth="1"/>
    <col min="13555" max="13565" width="7.28515625" style="1129" customWidth="1"/>
    <col min="13566" max="13566" width="8.7109375" style="1129" customWidth="1"/>
    <col min="13567" max="13587" width="7.28515625" style="1129" customWidth="1"/>
    <col min="13588" max="13588" width="6.85546875" style="1129"/>
    <col min="13589" max="13589" width="9" style="1129" bestFit="1" customWidth="1"/>
    <col min="13590" max="13590" width="7.85546875" style="1129" bestFit="1" customWidth="1"/>
    <col min="13591" max="13802" width="6.85546875" style="1129"/>
    <col min="13803" max="13803" width="4.85546875" style="1129" customWidth="1"/>
    <col min="13804" max="13804" width="37.5703125" style="1129" bestFit="1" customWidth="1"/>
    <col min="13805" max="13805" width="5.28515625" style="1129" customWidth="1"/>
    <col min="13806" max="13806" width="9.85546875" style="1129" customWidth="1"/>
    <col min="13807" max="13807" width="12.42578125" style="1129" customWidth="1"/>
    <col min="13808" max="13808" width="7.7109375" style="1129" customWidth="1"/>
    <col min="13809" max="13809" width="6.42578125" style="1129" customWidth="1"/>
    <col min="13810" max="13810" width="8.42578125" style="1129" customWidth="1"/>
    <col min="13811" max="13821" width="7.28515625" style="1129" customWidth="1"/>
    <col min="13822" max="13822" width="8.7109375" style="1129" customWidth="1"/>
    <col min="13823" max="13843" width="7.28515625" style="1129" customWidth="1"/>
    <col min="13844" max="13844" width="6.85546875" style="1129"/>
    <col min="13845" max="13845" width="9" style="1129" bestFit="1" customWidth="1"/>
    <col min="13846" max="13846" width="7.85546875" style="1129" bestFit="1" customWidth="1"/>
    <col min="13847" max="14058" width="6.85546875" style="1129"/>
    <col min="14059" max="14059" width="4.85546875" style="1129" customWidth="1"/>
    <col min="14060" max="14060" width="37.5703125" style="1129" bestFit="1" customWidth="1"/>
    <col min="14061" max="14061" width="5.28515625" style="1129" customWidth="1"/>
    <col min="14062" max="14062" width="9.85546875" style="1129" customWidth="1"/>
    <col min="14063" max="14063" width="12.42578125" style="1129" customWidth="1"/>
    <col min="14064" max="14064" width="7.7109375" style="1129" customWidth="1"/>
    <col min="14065" max="14065" width="6.42578125" style="1129" customWidth="1"/>
    <col min="14066" max="14066" width="8.42578125" style="1129" customWidth="1"/>
    <col min="14067" max="14077" width="7.28515625" style="1129" customWidth="1"/>
    <col min="14078" max="14078" width="8.7109375" style="1129" customWidth="1"/>
    <col min="14079" max="14099" width="7.28515625" style="1129" customWidth="1"/>
    <col min="14100" max="14100" width="6.85546875" style="1129"/>
    <col min="14101" max="14101" width="9" style="1129" bestFit="1" customWidth="1"/>
    <col min="14102" max="14102" width="7.85546875" style="1129" bestFit="1" customWidth="1"/>
    <col min="14103" max="14314" width="6.85546875" style="1129"/>
    <col min="14315" max="14315" width="4.85546875" style="1129" customWidth="1"/>
    <col min="14316" max="14316" width="37.5703125" style="1129" bestFit="1" customWidth="1"/>
    <col min="14317" max="14317" width="5.28515625" style="1129" customWidth="1"/>
    <col min="14318" max="14318" width="9.85546875" style="1129" customWidth="1"/>
    <col min="14319" max="14319" width="12.42578125" style="1129" customWidth="1"/>
    <col min="14320" max="14320" width="7.7109375" style="1129" customWidth="1"/>
    <col min="14321" max="14321" width="6.42578125" style="1129" customWidth="1"/>
    <col min="14322" max="14322" width="8.42578125" style="1129" customWidth="1"/>
    <col min="14323" max="14333" width="7.28515625" style="1129" customWidth="1"/>
    <col min="14334" max="14334" width="8.7109375" style="1129" customWidth="1"/>
    <col min="14335" max="14355" width="7.28515625" style="1129" customWidth="1"/>
    <col min="14356" max="14356" width="6.85546875" style="1129"/>
    <col min="14357" max="14357" width="9" style="1129" bestFit="1" customWidth="1"/>
    <col min="14358" max="14358" width="7.85546875" style="1129" bestFit="1" customWidth="1"/>
    <col min="14359" max="14570" width="6.85546875" style="1129"/>
    <col min="14571" max="14571" width="4.85546875" style="1129" customWidth="1"/>
    <col min="14572" max="14572" width="37.5703125" style="1129" bestFit="1" customWidth="1"/>
    <col min="14573" max="14573" width="5.28515625" style="1129" customWidth="1"/>
    <col min="14574" max="14574" width="9.85546875" style="1129" customWidth="1"/>
    <col min="14575" max="14575" width="12.42578125" style="1129" customWidth="1"/>
    <col min="14576" max="14576" width="7.7109375" style="1129" customWidth="1"/>
    <col min="14577" max="14577" width="6.42578125" style="1129" customWidth="1"/>
    <col min="14578" max="14578" width="8.42578125" style="1129" customWidth="1"/>
    <col min="14579" max="14589" width="7.28515625" style="1129" customWidth="1"/>
    <col min="14590" max="14590" width="8.7109375" style="1129" customWidth="1"/>
    <col min="14591" max="14611" width="7.28515625" style="1129" customWidth="1"/>
    <col min="14612" max="14612" width="6.85546875" style="1129"/>
    <col min="14613" max="14613" width="9" style="1129" bestFit="1" customWidth="1"/>
    <col min="14614" max="14614" width="7.85546875" style="1129" bestFit="1" customWidth="1"/>
    <col min="14615" max="14826" width="6.85546875" style="1129"/>
    <col min="14827" max="14827" width="4.85546875" style="1129" customWidth="1"/>
    <col min="14828" max="14828" width="37.5703125" style="1129" bestFit="1" customWidth="1"/>
    <col min="14829" max="14829" width="5.28515625" style="1129" customWidth="1"/>
    <col min="14830" max="14830" width="9.85546875" style="1129" customWidth="1"/>
    <col min="14831" max="14831" width="12.42578125" style="1129" customWidth="1"/>
    <col min="14832" max="14832" width="7.7109375" style="1129" customWidth="1"/>
    <col min="14833" max="14833" width="6.42578125" style="1129" customWidth="1"/>
    <col min="14834" max="14834" width="8.42578125" style="1129" customWidth="1"/>
    <col min="14835" max="14845" width="7.28515625" style="1129" customWidth="1"/>
    <col min="14846" max="14846" width="8.7109375" style="1129" customWidth="1"/>
    <col min="14847" max="14867" width="7.28515625" style="1129" customWidth="1"/>
    <col min="14868" max="14868" width="6.85546875" style="1129"/>
    <col min="14869" max="14869" width="9" style="1129" bestFit="1" customWidth="1"/>
    <col min="14870" max="14870" width="7.85546875" style="1129" bestFit="1" customWidth="1"/>
    <col min="14871" max="15082" width="6.85546875" style="1129"/>
    <col min="15083" max="15083" width="4.85546875" style="1129" customWidth="1"/>
    <col min="15084" max="15084" width="37.5703125" style="1129" bestFit="1" customWidth="1"/>
    <col min="15085" max="15085" width="5.28515625" style="1129" customWidth="1"/>
    <col min="15086" max="15086" width="9.85546875" style="1129" customWidth="1"/>
    <col min="15087" max="15087" width="12.42578125" style="1129" customWidth="1"/>
    <col min="15088" max="15088" width="7.7109375" style="1129" customWidth="1"/>
    <col min="15089" max="15089" width="6.42578125" style="1129" customWidth="1"/>
    <col min="15090" max="15090" width="8.42578125" style="1129" customWidth="1"/>
    <col min="15091" max="15101" width="7.28515625" style="1129" customWidth="1"/>
    <col min="15102" max="15102" width="8.7109375" style="1129" customWidth="1"/>
    <col min="15103" max="15123" width="7.28515625" style="1129" customWidth="1"/>
    <col min="15124" max="15124" width="6.85546875" style="1129"/>
    <col min="15125" max="15125" width="9" style="1129" bestFit="1" customWidth="1"/>
    <col min="15126" max="15126" width="7.85546875" style="1129" bestFit="1" customWidth="1"/>
    <col min="15127" max="15338" width="6.85546875" style="1129"/>
    <col min="15339" max="15339" width="4.85546875" style="1129" customWidth="1"/>
    <col min="15340" max="15340" width="37.5703125" style="1129" bestFit="1" customWidth="1"/>
    <col min="15341" max="15341" width="5.28515625" style="1129" customWidth="1"/>
    <col min="15342" max="15342" width="9.85546875" style="1129" customWidth="1"/>
    <col min="15343" max="15343" width="12.42578125" style="1129" customWidth="1"/>
    <col min="15344" max="15344" width="7.7109375" style="1129" customWidth="1"/>
    <col min="15345" max="15345" width="6.42578125" style="1129" customWidth="1"/>
    <col min="15346" max="15346" width="8.42578125" style="1129" customWidth="1"/>
    <col min="15347" max="15357" width="7.28515625" style="1129" customWidth="1"/>
    <col min="15358" max="15358" width="8.7109375" style="1129" customWidth="1"/>
    <col min="15359" max="15379" width="7.28515625" style="1129" customWidth="1"/>
    <col min="15380" max="15380" width="6.85546875" style="1129"/>
    <col min="15381" max="15381" width="9" style="1129" bestFit="1" customWidth="1"/>
    <col min="15382" max="15382" width="7.85546875" style="1129" bestFit="1" customWidth="1"/>
    <col min="15383" max="15594" width="6.85546875" style="1129"/>
    <col min="15595" max="15595" width="4.85546875" style="1129" customWidth="1"/>
    <col min="15596" max="15596" width="37.5703125" style="1129" bestFit="1" customWidth="1"/>
    <col min="15597" max="15597" width="5.28515625" style="1129" customWidth="1"/>
    <col min="15598" max="15598" width="9.85546875" style="1129" customWidth="1"/>
    <col min="15599" max="15599" width="12.42578125" style="1129" customWidth="1"/>
    <col min="15600" max="15600" width="7.7109375" style="1129" customWidth="1"/>
    <col min="15601" max="15601" width="6.42578125" style="1129" customWidth="1"/>
    <col min="15602" max="15602" width="8.42578125" style="1129" customWidth="1"/>
    <col min="15603" max="15613" width="7.28515625" style="1129" customWidth="1"/>
    <col min="15614" max="15614" width="8.7109375" style="1129" customWidth="1"/>
    <col min="15615" max="15635" width="7.28515625" style="1129" customWidth="1"/>
    <col min="15636" max="15636" width="6.85546875" style="1129"/>
    <col min="15637" max="15637" width="9" style="1129" bestFit="1" customWidth="1"/>
    <col min="15638" max="15638" width="7.85546875" style="1129" bestFit="1" customWidth="1"/>
    <col min="15639" max="15850" width="6.85546875" style="1129"/>
    <col min="15851" max="15851" width="4.85546875" style="1129" customWidth="1"/>
    <col min="15852" max="15852" width="37.5703125" style="1129" bestFit="1" customWidth="1"/>
    <col min="15853" max="15853" width="5.28515625" style="1129" customWidth="1"/>
    <col min="15854" max="15854" width="9.85546875" style="1129" customWidth="1"/>
    <col min="15855" max="15855" width="12.42578125" style="1129" customWidth="1"/>
    <col min="15856" max="15856" width="7.7109375" style="1129" customWidth="1"/>
    <col min="15857" max="15857" width="6.42578125" style="1129" customWidth="1"/>
    <col min="15858" max="15858" width="8.42578125" style="1129" customWidth="1"/>
    <col min="15859" max="15869" width="7.28515625" style="1129" customWidth="1"/>
    <col min="15870" max="15870" width="8.7109375" style="1129" customWidth="1"/>
    <col min="15871" max="15891" width="7.28515625" style="1129" customWidth="1"/>
    <col min="15892" max="15892" width="6.85546875" style="1129"/>
    <col min="15893" max="15893" width="9" style="1129" bestFit="1" customWidth="1"/>
    <col min="15894" max="15894" width="7.85546875" style="1129" bestFit="1" customWidth="1"/>
    <col min="15895" max="16106" width="6.85546875" style="1129"/>
    <col min="16107" max="16107" width="4.85546875" style="1129" customWidth="1"/>
    <col min="16108" max="16108" width="37.5703125" style="1129" bestFit="1" customWidth="1"/>
    <col min="16109" max="16109" width="5.28515625" style="1129" customWidth="1"/>
    <col min="16110" max="16110" width="9.85546875" style="1129" customWidth="1"/>
    <col min="16111" max="16111" width="12.42578125" style="1129" customWidth="1"/>
    <col min="16112" max="16112" width="7.7109375" style="1129" customWidth="1"/>
    <col min="16113" max="16113" width="6.42578125" style="1129" customWidth="1"/>
    <col min="16114" max="16114" width="8.42578125" style="1129" customWidth="1"/>
    <col min="16115" max="16125" width="7.28515625" style="1129" customWidth="1"/>
    <col min="16126" max="16126" width="8.7109375" style="1129" customWidth="1"/>
    <col min="16127" max="16147" width="7.28515625" style="1129" customWidth="1"/>
    <col min="16148" max="16148" width="6.85546875" style="1129"/>
    <col min="16149" max="16149" width="9" style="1129" bestFit="1" customWidth="1"/>
    <col min="16150" max="16150" width="7.85546875" style="1129" bestFit="1" customWidth="1"/>
    <col min="16151" max="16384" width="6.85546875" style="1129"/>
  </cols>
  <sheetData>
    <row r="1" spans="1:26" ht="21" customHeight="1">
      <c r="A1" s="1128"/>
      <c r="B1" s="1127" t="s">
        <v>571</v>
      </c>
      <c r="K1" s="1129">
        <f>I1/F9*100</f>
        <v>0</v>
      </c>
    </row>
    <row r="2" spans="1:26" ht="22.5" customHeight="1">
      <c r="A2" s="1494" t="s">
        <v>497</v>
      </c>
      <c r="B2" s="1494"/>
      <c r="C2" s="1494"/>
      <c r="D2" s="1494"/>
      <c r="E2" s="1494"/>
      <c r="F2" s="1494"/>
      <c r="G2" s="1494"/>
      <c r="H2" s="1494"/>
      <c r="I2" s="1494"/>
      <c r="J2" s="1494"/>
      <c r="K2" s="1494"/>
      <c r="L2" s="1494"/>
      <c r="M2" s="1494"/>
      <c r="N2" s="1494"/>
      <c r="O2" s="1494"/>
      <c r="P2" s="1494"/>
      <c r="Q2" s="1494"/>
      <c r="R2" s="1494"/>
      <c r="S2" s="1494"/>
      <c r="T2" s="1494"/>
      <c r="U2" s="1494"/>
      <c r="V2" s="1494"/>
      <c r="W2" s="1494"/>
      <c r="X2" s="1494"/>
    </row>
    <row r="3" spans="1:26" ht="17.25" customHeight="1">
      <c r="A3" s="1499" t="s">
        <v>590</v>
      </c>
      <c r="B3" s="1499"/>
      <c r="C3" s="1499"/>
      <c r="D3" s="1499"/>
      <c r="E3" s="1499"/>
      <c r="F3" s="1499"/>
      <c r="G3" s="1499"/>
      <c r="H3" s="1499"/>
      <c r="I3" s="1499"/>
      <c r="J3" s="1499"/>
      <c r="K3" s="1499"/>
      <c r="L3" s="1499"/>
      <c r="M3" s="1499"/>
      <c r="N3" s="1499"/>
      <c r="O3" s="1499"/>
      <c r="P3" s="1499"/>
      <c r="Q3" s="1499"/>
      <c r="R3" s="1499"/>
      <c r="S3" s="1499"/>
      <c r="T3" s="1499"/>
      <c r="U3" s="1499"/>
      <c r="V3" s="1499"/>
      <c r="W3" s="1499"/>
      <c r="X3" s="1499"/>
    </row>
    <row r="4" spans="1:26" ht="20.25" customHeight="1">
      <c r="A4" s="1131"/>
      <c r="B4" s="1131" t="s">
        <v>475</v>
      </c>
      <c r="C4" s="1132" t="s">
        <v>475</v>
      </c>
      <c r="D4" s="1130" t="s">
        <v>475</v>
      </c>
      <c r="E4" s="1132"/>
      <c r="F4" s="1470"/>
      <c r="G4" s="1132"/>
      <c r="H4" s="1495" t="s">
        <v>1</v>
      </c>
      <c r="I4" s="1495"/>
      <c r="J4" s="1495"/>
      <c r="K4" s="1495"/>
      <c r="L4" s="1495"/>
      <c r="M4" s="1495"/>
      <c r="N4" s="1495"/>
      <c r="O4" s="1495"/>
      <c r="P4" s="1495"/>
      <c r="Q4" s="1495"/>
      <c r="R4" s="1495"/>
      <c r="S4" s="1495"/>
      <c r="T4" s="1495"/>
      <c r="U4" s="1495"/>
      <c r="V4" s="1495"/>
      <c r="W4" s="1495"/>
      <c r="X4" s="1495"/>
    </row>
    <row r="5" spans="1:26" s="1128" customFormat="1" ht="22.5" customHeight="1">
      <c r="A5" s="1497" t="s">
        <v>2</v>
      </c>
      <c r="B5" s="1496" t="s">
        <v>178</v>
      </c>
      <c r="C5" s="1496" t="s">
        <v>3</v>
      </c>
      <c r="D5" s="1500" t="s">
        <v>295</v>
      </c>
      <c r="E5" s="1500" t="s">
        <v>296</v>
      </c>
      <c r="F5" s="1498" t="s">
        <v>4</v>
      </c>
      <c r="G5" s="1496" t="s">
        <v>191</v>
      </c>
      <c r="H5" s="1496" t="s">
        <v>5</v>
      </c>
      <c r="I5" s="1496"/>
      <c r="J5" s="1496"/>
      <c r="K5" s="1496"/>
      <c r="L5" s="1496"/>
      <c r="M5" s="1496"/>
      <c r="N5" s="1496"/>
      <c r="O5" s="1496"/>
      <c r="P5" s="1496"/>
      <c r="Q5" s="1496"/>
      <c r="R5" s="1496"/>
      <c r="S5" s="1496"/>
      <c r="T5" s="1496"/>
      <c r="U5" s="1496"/>
      <c r="V5" s="1496"/>
      <c r="W5" s="1496"/>
      <c r="X5" s="1496"/>
    </row>
    <row r="6" spans="1:26" s="1128" customFormat="1" ht="37.5" customHeight="1">
      <c r="A6" s="1497"/>
      <c r="B6" s="1496"/>
      <c r="C6" s="1496"/>
      <c r="D6" s="1501"/>
      <c r="E6" s="1501"/>
      <c r="F6" s="1498"/>
      <c r="G6" s="1496"/>
      <c r="H6" s="1136" t="s">
        <v>478</v>
      </c>
      <c r="I6" s="1136" t="s">
        <v>479</v>
      </c>
      <c r="J6" s="1136" t="s">
        <v>480</v>
      </c>
      <c r="K6" s="1136" t="s">
        <v>481</v>
      </c>
      <c r="L6" s="1136" t="s">
        <v>482</v>
      </c>
      <c r="M6" s="1136" t="s">
        <v>483</v>
      </c>
      <c r="N6" s="1136" t="s">
        <v>484</v>
      </c>
      <c r="O6" s="1136" t="s">
        <v>485</v>
      </c>
      <c r="P6" s="1136" t="s">
        <v>486</v>
      </c>
      <c r="Q6" s="1136" t="s">
        <v>487</v>
      </c>
      <c r="R6" s="1136" t="s">
        <v>488</v>
      </c>
      <c r="S6" s="1136" t="s">
        <v>489</v>
      </c>
      <c r="T6" s="1136" t="s">
        <v>490</v>
      </c>
      <c r="U6" s="1136" t="s">
        <v>491</v>
      </c>
      <c r="V6" s="1136" t="s">
        <v>492</v>
      </c>
      <c r="W6" s="1136" t="s">
        <v>493</v>
      </c>
      <c r="X6" s="1136" t="s">
        <v>494</v>
      </c>
    </row>
    <row r="7" spans="1:26" s="1139" customFormat="1" ht="19.5" customHeight="1">
      <c r="A7" s="1137" t="s">
        <v>183</v>
      </c>
      <c r="B7" s="1137" t="s">
        <v>499</v>
      </c>
      <c r="C7" s="1137" t="s">
        <v>192</v>
      </c>
      <c r="D7" s="1138" t="s">
        <v>224</v>
      </c>
      <c r="E7" s="1137" t="s">
        <v>259</v>
      </c>
      <c r="F7" s="1471" t="s">
        <v>260</v>
      </c>
      <c r="G7" s="1137" t="s">
        <v>261</v>
      </c>
      <c r="H7" s="1137" t="s">
        <v>262</v>
      </c>
      <c r="I7" s="1137" t="s">
        <v>263</v>
      </c>
      <c r="J7" s="1137" t="s">
        <v>264</v>
      </c>
      <c r="K7" s="1137" t="s">
        <v>265</v>
      </c>
      <c r="L7" s="1137" t="s">
        <v>266</v>
      </c>
      <c r="M7" s="1137" t="s">
        <v>500</v>
      </c>
      <c r="N7" s="1137" t="s">
        <v>501</v>
      </c>
      <c r="O7" s="1137" t="s">
        <v>502</v>
      </c>
      <c r="P7" s="1137" t="s">
        <v>503</v>
      </c>
      <c r="Q7" s="1137" t="s">
        <v>504</v>
      </c>
      <c r="R7" s="1137" t="s">
        <v>505</v>
      </c>
      <c r="S7" s="1137" t="s">
        <v>506</v>
      </c>
      <c r="T7" s="1137" t="s">
        <v>507</v>
      </c>
      <c r="U7" s="1137" t="s">
        <v>508</v>
      </c>
      <c r="V7" s="1137" t="s">
        <v>509</v>
      </c>
      <c r="W7" s="1137" t="s">
        <v>510</v>
      </c>
      <c r="X7" s="1137" t="s">
        <v>511</v>
      </c>
    </row>
    <row r="8" spans="1:26" s="1143" customFormat="1" ht="15" customHeight="1">
      <c r="A8" s="1140" t="s">
        <v>193</v>
      </c>
      <c r="B8" s="1141" t="s">
        <v>194</v>
      </c>
      <c r="C8" s="1140"/>
      <c r="D8" s="1142"/>
      <c r="E8" s="1134"/>
      <c r="F8" s="1472"/>
      <c r="G8" s="1134"/>
      <c r="H8" s="1134"/>
      <c r="I8" s="1134"/>
      <c r="J8" s="1134"/>
      <c r="K8" s="1134"/>
      <c r="L8" s="1134"/>
      <c r="M8" s="1134"/>
      <c r="N8" s="1134"/>
      <c r="O8" s="1134"/>
      <c r="P8" s="1134"/>
      <c r="Q8" s="1134"/>
      <c r="R8" s="1134"/>
      <c r="S8" s="1134"/>
      <c r="T8" s="1134"/>
      <c r="U8" s="1134"/>
      <c r="V8" s="1134"/>
      <c r="W8" s="1134"/>
      <c r="X8" s="1134"/>
    </row>
    <row r="9" spans="1:26" s="1128" customFormat="1" ht="20.25" customHeight="1">
      <c r="A9" s="1133"/>
      <c r="B9" s="1144" t="s">
        <v>7</v>
      </c>
      <c r="C9" s="1133"/>
      <c r="D9" s="1145">
        <f>D10+D33+D76</f>
        <v>85300</v>
      </c>
      <c r="E9" s="1146">
        <f>F9-D9</f>
        <v>87.645999999978812</v>
      </c>
      <c r="F9" s="1473">
        <f>F10+F33+F76</f>
        <v>85387.645999999979</v>
      </c>
      <c r="G9" s="1148">
        <v>100</v>
      </c>
      <c r="H9" s="1147">
        <f>H10+H33+H76</f>
        <v>1749.49</v>
      </c>
      <c r="I9" s="1147">
        <f t="shared" ref="I9:X9" si="0">I10+I33+I76</f>
        <v>6371.6799999999994</v>
      </c>
      <c r="J9" s="1147">
        <f>J10+J33+J76</f>
        <v>6013.4000000000005</v>
      </c>
      <c r="K9" s="1147">
        <f t="shared" si="0"/>
        <v>2837.08</v>
      </c>
      <c r="L9" s="1147">
        <f t="shared" si="0"/>
        <v>3749.9800000000005</v>
      </c>
      <c r="M9" s="1147">
        <f t="shared" si="0"/>
        <v>7878.9699999999993</v>
      </c>
      <c r="N9" s="1147">
        <f t="shared" si="0"/>
        <v>7623.5639999999985</v>
      </c>
      <c r="O9" s="1147">
        <f t="shared" si="0"/>
        <v>5508.7599999999993</v>
      </c>
      <c r="P9" s="1147">
        <f t="shared" si="0"/>
        <v>4567.3000000000011</v>
      </c>
      <c r="Q9" s="1147">
        <f t="shared" si="0"/>
        <v>3854.5940000000001</v>
      </c>
      <c r="R9" s="1147">
        <f t="shared" si="0"/>
        <v>4504.1799999999994</v>
      </c>
      <c r="S9" s="1147">
        <f t="shared" si="0"/>
        <v>4014.2899999999995</v>
      </c>
      <c r="T9" s="1147">
        <f t="shared" si="0"/>
        <v>4699.5</v>
      </c>
      <c r="U9" s="1147">
        <f t="shared" si="0"/>
        <v>5681.1840000000002</v>
      </c>
      <c r="V9" s="1147">
        <f t="shared" si="0"/>
        <v>3816.6440000000002</v>
      </c>
      <c r="W9" s="1147">
        <f t="shared" si="0"/>
        <v>8947.84</v>
      </c>
      <c r="X9" s="1147">
        <f t="shared" si="0"/>
        <v>3569.1899999999996</v>
      </c>
    </row>
    <row r="10" spans="1:26" s="1128" customFormat="1" ht="15.75" customHeight="1">
      <c r="A10" s="1133" t="s">
        <v>8</v>
      </c>
      <c r="B10" s="1144" t="s">
        <v>9</v>
      </c>
      <c r="C10" s="1134" t="s">
        <v>10</v>
      </c>
      <c r="D10" s="1149">
        <v>80890</v>
      </c>
      <c r="E10" s="1146">
        <v>69.52</v>
      </c>
      <c r="F10" s="1473">
        <f>F12+F16+F17+F18+F22+F26+F30+F32</f>
        <v>80958.773849999983</v>
      </c>
      <c r="G10" s="1147">
        <f>F10/F$9*100</f>
        <v>94.813216715214281</v>
      </c>
      <c r="H10" s="1147">
        <f>H12+H16+H17+H18+H22+H26+H30+H31+H32+H15</f>
        <v>1440.8569599999998</v>
      </c>
      <c r="I10" s="1147">
        <f>I12+I16+I17+I18+I22+I26+I30+I31+I32+I15</f>
        <v>6061.9185099999995</v>
      </c>
      <c r="J10" s="1147">
        <f t="shared" ref="J10:X10" si="1">J12+J16+J17+J18+J22+J26+J30+J31+J32+J15</f>
        <v>5804.5360000000001</v>
      </c>
      <c r="K10" s="1147">
        <f t="shared" si="1"/>
        <v>2643.1196</v>
      </c>
      <c r="L10" s="1147">
        <f t="shared" si="1"/>
        <v>3579.5074000000004</v>
      </c>
      <c r="M10" s="1147">
        <f t="shared" si="1"/>
        <v>7624.7861999999996</v>
      </c>
      <c r="N10" s="1147">
        <f t="shared" si="1"/>
        <v>7401.371799999999</v>
      </c>
      <c r="O10" s="1147">
        <f t="shared" si="1"/>
        <v>5199.2749999999996</v>
      </c>
      <c r="P10" s="1147">
        <f t="shared" si="1"/>
        <v>4401.3901000000005</v>
      </c>
      <c r="Q10" s="1147">
        <f t="shared" si="1"/>
        <v>3631.4735999999998</v>
      </c>
      <c r="R10" s="1147">
        <f t="shared" si="1"/>
        <v>4296.8240999999998</v>
      </c>
      <c r="S10" s="1147">
        <f t="shared" si="1"/>
        <v>3664.1948899999998</v>
      </c>
      <c r="T10" s="1147">
        <f t="shared" si="1"/>
        <v>4303.1634899999999</v>
      </c>
      <c r="U10" s="1147">
        <f t="shared" si="1"/>
        <v>5318.1468999999997</v>
      </c>
      <c r="V10" s="1147">
        <f t="shared" si="1"/>
        <v>3579.6067000000003</v>
      </c>
      <c r="W10" s="1147">
        <f t="shared" si="1"/>
        <v>8675.6368999999995</v>
      </c>
      <c r="X10" s="1147">
        <f t="shared" si="1"/>
        <v>3332.9656999999997</v>
      </c>
    </row>
    <row r="11" spans="1:26" s="1156" customFormat="1" ht="20.25" customHeight="1">
      <c r="A11" s="1150"/>
      <c r="B11" s="1151" t="s">
        <v>65</v>
      </c>
      <c r="C11" s="1152"/>
      <c r="D11" s="1153"/>
      <c r="E11" s="1154">
        <f t="shared" ref="E11:E74" si="2">F11-D11</f>
        <v>0</v>
      </c>
      <c r="F11" s="1474"/>
      <c r="G11" s="1155"/>
      <c r="H11" s="1155"/>
      <c r="I11" s="1155"/>
      <c r="J11" s="1155"/>
      <c r="K11" s="1155"/>
      <c r="L11" s="1155"/>
      <c r="M11" s="1155"/>
      <c r="N11" s="1155"/>
      <c r="O11" s="1155"/>
      <c r="P11" s="1155"/>
      <c r="Q11" s="1155"/>
      <c r="R11" s="1155"/>
      <c r="S11" s="1155"/>
      <c r="T11" s="1155"/>
      <c r="U11" s="1155"/>
      <c r="V11" s="1155"/>
      <c r="W11" s="1155"/>
      <c r="X11" s="1155"/>
      <c r="Z11" s="1128"/>
    </row>
    <row r="12" spans="1:26" ht="20.25" customHeight="1">
      <c r="A12" s="1157" t="s">
        <v>11</v>
      </c>
      <c r="B12" s="1158" t="s">
        <v>12</v>
      </c>
      <c r="C12" s="1159" t="s">
        <v>13</v>
      </c>
      <c r="D12" s="1160">
        <v>2721</v>
      </c>
      <c r="E12" s="1161">
        <f t="shared" si="2"/>
        <v>-1.8900000004578033E-3</v>
      </c>
      <c r="F12" s="1475">
        <f>SUM(H12:X12)</f>
        <v>2720.9981099999995</v>
      </c>
      <c r="G12" s="1162">
        <f>F12/F$9*100</f>
        <v>3.1866414375681469</v>
      </c>
      <c r="H12" s="1163">
        <f t="shared" ref="H12:X12" si="3">H13+H14+H15</f>
        <v>77.548699999999997</v>
      </c>
      <c r="I12" s="1163">
        <f t="shared" si="3"/>
        <v>150.58359999999999</v>
      </c>
      <c r="J12" s="1163">
        <f t="shared" si="3"/>
        <v>150.78489999999999</v>
      </c>
      <c r="K12" s="1163">
        <f t="shared" si="3"/>
        <v>210.04900000000001</v>
      </c>
      <c r="L12" s="1163">
        <f t="shared" si="3"/>
        <v>180.24688999999998</v>
      </c>
      <c r="M12" s="1163">
        <f t="shared" si="3"/>
        <v>211.01058999999998</v>
      </c>
      <c r="N12" s="1163">
        <f t="shared" si="3"/>
        <v>140.31400000000002</v>
      </c>
      <c r="O12" s="1163">
        <f t="shared" si="3"/>
        <v>208.49639999999999</v>
      </c>
      <c r="P12" s="1163">
        <f t="shared" si="3"/>
        <v>127.48000000000002</v>
      </c>
      <c r="Q12" s="1163">
        <f t="shared" si="3"/>
        <v>78.344600000000014</v>
      </c>
      <c r="R12" s="1163">
        <f t="shared" si="3"/>
        <v>128.93299999999999</v>
      </c>
      <c r="S12" s="1163">
        <f t="shared" si="3"/>
        <v>187.46755000000002</v>
      </c>
      <c r="T12" s="1163">
        <f t="shared" si="3"/>
        <v>194.95078000000001</v>
      </c>
      <c r="U12" s="1163">
        <f t="shared" si="3"/>
        <v>176.52379999999999</v>
      </c>
      <c r="V12" s="1163">
        <f t="shared" si="3"/>
        <v>78.378800000000012</v>
      </c>
      <c r="W12" s="1163">
        <f t="shared" si="3"/>
        <v>230.98599999999999</v>
      </c>
      <c r="X12" s="1163">
        <f t="shared" si="3"/>
        <v>188.89950000000002</v>
      </c>
      <c r="Z12" s="1128"/>
    </row>
    <row r="13" spans="1:26" s="1170" customFormat="1" ht="18" customHeight="1">
      <c r="A13" s="1164"/>
      <c r="B13" s="1165" t="s">
        <v>14</v>
      </c>
      <c r="C13" s="1166" t="s">
        <v>15</v>
      </c>
      <c r="D13" s="1167">
        <v>1689</v>
      </c>
      <c r="E13" s="1154">
        <f t="shared" si="2"/>
        <v>-5.2000000027874194E-4</v>
      </c>
      <c r="F13" s="1475">
        <f t="shared" ref="F13:F18" si="4">SUM(H13:X13)</f>
        <v>1688.9994799999997</v>
      </c>
      <c r="G13" s="1168">
        <f t="shared" ref="G13:G21" si="5">F13/F$9*100</f>
        <v>1.9780372912493689</v>
      </c>
      <c r="H13" s="1169">
        <v>59.0139</v>
      </c>
      <c r="I13" s="1169">
        <v>48.01</v>
      </c>
      <c r="J13" s="1169">
        <v>89.445900000000009</v>
      </c>
      <c r="K13" s="1169">
        <v>100.12</v>
      </c>
      <c r="L13" s="1169">
        <v>49.26</v>
      </c>
      <c r="M13" s="1169">
        <v>72.64</v>
      </c>
      <c r="N13" s="1169">
        <v>102.86000000000001</v>
      </c>
      <c r="O13" s="1169">
        <v>137.4</v>
      </c>
      <c r="P13" s="1169">
        <v>88.038000000000011</v>
      </c>
      <c r="Q13" s="1169">
        <v>79.51400000000001</v>
      </c>
      <c r="R13" s="1169">
        <v>92.910000000000011</v>
      </c>
      <c r="S13" s="1169">
        <v>146.67298000000002</v>
      </c>
      <c r="T13" s="1169">
        <v>109.42490000000001</v>
      </c>
      <c r="U13" s="1169">
        <v>144.31</v>
      </c>
      <c r="V13" s="1169">
        <v>76.159800000000004</v>
      </c>
      <c r="W13" s="1169">
        <v>222.04</v>
      </c>
      <c r="X13" s="1169">
        <v>71.180000000000007</v>
      </c>
      <c r="Z13" s="1128"/>
    </row>
    <row r="14" spans="1:26" s="1170" customFormat="1" ht="20.25" hidden="1" customHeight="1">
      <c r="A14" s="1164"/>
      <c r="B14" s="1165" t="s">
        <v>16</v>
      </c>
      <c r="C14" s="1166" t="s">
        <v>17</v>
      </c>
      <c r="D14" s="1167"/>
      <c r="E14" s="1154">
        <f t="shared" si="2"/>
        <v>1031.99863</v>
      </c>
      <c r="F14" s="1475">
        <f t="shared" si="4"/>
        <v>1031.99863</v>
      </c>
      <c r="G14" s="1168">
        <f t="shared" si="5"/>
        <v>1.2086041463187782</v>
      </c>
      <c r="H14" s="1169">
        <v>18.534800000000004</v>
      </c>
      <c r="I14" s="1169">
        <v>102.5736</v>
      </c>
      <c r="J14" s="1169">
        <v>61.338999999999999</v>
      </c>
      <c r="K14" s="1169">
        <v>109.929</v>
      </c>
      <c r="L14" s="1169">
        <v>130.98688999999999</v>
      </c>
      <c r="M14" s="1169">
        <v>138.37058999999999</v>
      </c>
      <c r="N14" s="1169">
        <v>37.454000000000001</v>
      </c>
      <c r="O14" s="1169">
        <v>71.096400000000003</v>
      </c>
      <c r="P14" s="1169">
        <v>39.442</v>
      </c>
      <c r="Q14" s="1169">
        <v>-1.1693999999999996</v>
      </c>
      <c r="R14" s="1169">
        <v>36.022999999999996</v>
      </c>
      <c r="S14" s="1169">
        <v>40.794570000000007</v>
      </c>
      <c r="T14" s="1169">
        <v>85.525880000000001</v>
      </c>
      <c r="U14" s="1169">
        <v>32.213800000000006</v>
      </c>
      <c r="V14" s="1169">
        <v>2.2190000000000012</v>
      </c>
      <c r="W14" s="1169">
        <v>8.9460000000000033</v>
      </c>
      <c r="X14" s="1169">
        <v>117.71950000000001</v>
      </c>
      <c r="Z14" s="1128"/>
    </row>
    <row r="15" spans="1:26" s="1170" customFormat="1" ht="20.25" hidden="1" customHeight="1">
      <c r="A15" s="1164"/>
      <c r="B15" s="1151" t="s">
        <v>18</v>
      </c>
      <c r="C15" s="1166" t="s">
        <v>19</v>
      </c>
      <c r="D15" s="1167"/>
      <c r="E15" s="1154">
        <f t="shared" si="2"/>
        <v>0</v>
      </c>
      <c r="F15" s="1475">
        <f t="shared" si="4"/>
        <v>0</v>
      </c>
      <c r="G15" s="1168">
        <f t="shared" si="5"/>
        <v>0</v>
      </c>
      <c r="H15" s="1169">
        <v>0</v>
      </c>
      <c r="I15" s="1169">
        <v>0</v>
      </c>
      <c r="J15" s="1169">
        <v>0</v>
      </c>
      <c r="K15" s="1169">
        <v>0</v>
      </c>
      <c r="L15" s="1169">
        <v>0</v>
      </c>
      <c r="M15" s="1169">
        <v>0</v>
      </c>
      <c r="N15" s="1169">
        <v>0</v>
      </c>
      <c r="O15" s="1169">
        <v>0</v>
      </c>
      <c r="P15" s="1169">
        <v>0</v>
      </c>
      <c r="Q15" s="1169">
        <v>0</v>
      </c>
      <c r="R15" s="1169">
        <v>0</v>
      </c>
      <c r="S15" s="1169">
        <v>0</v>
      </c>
      <c r="T15" s="1169">
        <v>0</v>
      </c>
      <c r="U15" s="1169">
        <v>0</v>
      </c>
      <c r="V15" s="1169">
        <v>0</v>
      </c>
      <c r="W15" s="1169">
        <v>0</v>
      </c>
      <c r="X15" s="1169">
        <v>0</v>
      </c>
      <c r="Z15" s="1128"/>
    </row>
    <row r="16" spans="1:26" ht="17.25" customHeight="1">
      <c r="A16" s="1157" t="s">
        <v>20</v>
      </c>
      <c r="B16" s="1171" t="s">
        <v>21</v>
      </c>
      <c r="C16" s="1159" t="s">
        <v>22</v>
      </c>
      <c r="D16" s="1160"/>
      <c r="E16" s="1161">
        <f t="shared" si="2"/>
        <v>3120.4808999999996</v>
      </c>
      <c r="F16" s="1475">
        <f t="shared" si="4"/>
        <v>3120.4808999999996</v>
      </c>
      <c r="G16" s="1162">
        <f t="shared" si="5"/>
        <v>3.6544875590082437</v>
      </c>
      <c r="H16" s="1163">
        <v>126.25290000000003</v>
      </c>
      <c r="I16" s="1163">
        <v>243.33019999999999</v>
      </c>
      <c r="J16" s="1163">
        <v>92.557599999999994</v>
      </c>
      <c r="K16" s="1163">
        <v>364.17509999999999</v>
      </c>
      <c r="L16" s="1163">
        <v>142.07999999999998</v>
      </c>
      <c r="M16" s="1163">
        <v>147.56299999999999</v>
      </c>
      <c r="N16" s="1163">
        <v>126.62400000000002</v>
      </c>
      <c r="O16" s="1163">
        <v>235.86259999999999</v>
      </c>
      <c r="P16" s="1163">
        <v>81.936000000000007</v>
      </c>
      <c r="Q16" s="1163">
        <v>106.8852</v>
      </c>
      <c r="R16" s="1163">
        <v>127.25800000000001</v>
      </c>
      <c r="S16" s="1163">
        <v>356.61619999999999</v>
      </c>
      <c r="T16" s="1163">
        <v>254.3021</v>
      </c>
      <c r="U16" s="1163">
        <v>272.91380000000004</v>
      </c>
      <c r="V16" s="1163">
        <v>93.704499999999996</v>
      </c>
      <c r="W16" s="1163">
        <v>205.72670000000002</v>
      </c>
      <c r="X16" s="1163">
        <v>142.69299999999998</v>
      </c>
      <c r="Z16" s="1128"/>
    </row>
    <row r="17" spans="1:26" ht="17.25" customHeight="1">
      <c r="A17" s="1157" t="s">
        <v>23</v>
      </c>
      <c r="B17" s="1171" t="s">
        <v>24</v>
      </c>
      <c r="C17" s="1159" t="s">
        <v>25</v>
      </c>
      <c r="D17" s="1160">
        <v>1521</v>
      </c>
      <c r="E17" s="1161">
        <f t="shared" si="2"/>
        <v>-3.400000002784509E-4</v>
      </c>
      <c r="F17" s="1475">
        <f t="shared" si="4"/>
        <v>1520.9996599999997</v>
      </c>
      <c r="G17" s="1162">
        <f t="shared" si="5"/>
        <v>1.7812877286721314</v>
      </c>
      <c r="H17" s="1163">
        <v>86.010999999999996</v>
      </c>
      <c r="I17" s="1163">
        <v>28.74</v>
      </c>
      <c r="J17" s="1163">
        <v>66.422600000000003</v>
      </c>
      <c r="K17" s="1163">
        <v>113.42</v>
      </c>
      <c r="L17" s="1163">
        <v>105.69600000000001</v>
      </c>
      <c r="M17" s="1163">
        <v>154.89140999999998</v>
      </c>
      <c r="N17" s="1163">
        <v>47.309999999999995</v>
      </c>
      <c r="O17" s="1163">
        <v>121.825</v>
      </c>
      <c r="P17" s="1163">
        <v>79.748000000000005</v>
      </c>
      <c r="Q17" s="1163">
        <v>48.307000000000002</v>
      </c>
      <c r="R17" s="1163">
        <v>89.837999999999994</v>
      </c>
      <c r="S17" s="1163">
        <v>104.18032999999998</v>
      </c>
      <c r="T17" s="1163">
        <v>107.89131999999999</v>
      </c>
      <c r="U17" s="1163">
        <v>78.375999999999991</v>
      </c>
      <c r="V17" s="1163">
        <v>84.402000000000001</v>
      </c>
      <c r="W17" s="1163">
        <v>73.513999999999996</v>
      </c>
      <c r="X17" s="1163">
        <v>130.42699999999999</v>
      </c>
      <c r="Z17" s="1128"/>
    </row>
    <row r="18" spans="1:26" ht="17.25" customHeight="1">
      <c r="A18" s="1157" t="s">
        <v>26</v>
      </c>
      <c r="B18" s="1158" t="s">
        <v>27</v>
      </c>
      <c r="C18" s="1159" t="s">
        <v>28</v>
      </c>
      <c r="D18" s="1160">
        <v>6475</v>
      </c>
      <c r="E18" s="1161">
        <f t="shared" si="2"/>
        <v>0</v>
      </c>
      <c r="F18" s="1475">
        <f t="shared" si="4"/>
        <v>6475</v>
      </c>
      <c r="G18" s="1162">
        <f t="shared" si="5"/>
        <v>7.5830641823759866</v>
      </c>
      <c r="H18" s="1163">
        <f t="shared" ref="H18:X18" si="6">H19+H20+H21</f>
        <v>16.340000000000003</v>
      </c>
      <c r="I18" s="1163">
        <f t="shared" si="6"/>
        <v>54.33</v>
      </c>
      <c r="J18" s="1163">
        <f t="shared" si="6"/>
        <v>415.23</v>
      </c>
      <c r="K18" s="1163">
        <f t="shared" si="6"/>
        <v>19.700000000000003</v>
      </c>
      <c r="L18" s="1163">
        <f t="shared" si="6"/>
        <v>349.76</v>
      </c>
      <c r="M18" s="1163">
        <f t="shared" si="6"/>
        <v>922.9799999999999</v>
      </c>
      <c r="N18" s="1163">
        <f t="shared" si="6"/>
        <v>0.35</v>
      </c>
      <c r="O18" s="1163">
        <f t="shared" si="6"/>
        <v>928.34</v>
      </c>
      <c r="P18" s="1163">
        <f t="shared" si="6"/>
        <v>984.20999999999992</v>
      </c>
      <c r="Q18" s="1163">
        <f t="shared" si="6"/>
        <v>2.83</v>
      </c>
      <c r="R18" s="1163">
        <f t="shared" si="6"/>
        <v>1033.67</v>
      </c>
      <c r="S18" s="1163">
        <f t="shared" si="6"/>
        <v>302.66999999999996</v>
      </c>
      <c r="T18" s="1163">
        <f t="shared" si="6"/>
        <v>512.76</v>
      </c>
      <c r="U18" s="1163">
        <f t="shared" si="6"/>
        <v>0</v>
      </c>
      <c r="V18" s="1163">
        <f t="shared" si="6"/>
        <v>32.090000000000003</v>
      </c>
      <c r="W18" s="1163">
        <f t="shared" si="6"/>
        <v>738.31999999999994</v>
      </c>
      <c r="X18" s="1163">
        <f t="shared" si="6"/>
        <v>161.42000000000002</v>
      </c>
      <c r="Z18" s="1128"/>
    </row>
    <row r="19" spans="1:26" s="1170" customFormat="1" hidden="1">
      <c r="A19" s="1164"/>
      <c r="B19" s="1151" t="s">
        <v>29</v>
      </c>
      <c r="C19" s="1166" t="s">
        <v>30</v>
      </c>
      <c r="D19" s="1153"/>
      <c r="E19" s="1154">
        <f t="shared" si="2"/>
        <v>6148.0499999999993</v>
      </c>
      <c r="F19" s="1475">
        <f t="shared" ref="F19:F22" si="7">SUM(H19:X19)</f>
        <v>6148.0499999999993</v>
      </c>
      <c r="G19" s="1168">
        <f>F19/F$9*100</f>
        <v>7.2001633585261278</v>
      </c>
      <c r="H19" s="1169">
        <v>14.020000000000003</v>
      </c>
      <c r="I19" s="1169">
        <v>53.96</v>
      </c>
      <c r="J19" s="1169">
        <v>389.09</v>
      </c>
      <c r="K19" s="1169">
        <v>18.810000000000002</v>
      </c>
      <c r="L19" s="1169">
        <v>348.53</v>
      </c>
      <c r="M19" s="1169">
        <v>896.29</v>
      </c>
      <c r="N19" s="1169">
        <v>0</v>
      </c>
      <c r="O19" s="1169">
        <v>863.69</v>
      </c>
      <c r="P19" s="1169">
        <v>978.28</v>
      </c>
      <c r="Q19" s="1169">
        <v>0</v>
      </c>
      <c r="R19" s="1169">
        <v>1028.73</v>
      </c>
      <c r="S19" s="1169">
        <v>291.08</v>
      </c>
      <c r="T19" s="1169">
        <v>504.49</v>
      </c>
      <c r="U19" s="1169">
        <v>0</v>
      </c>
      <c r="V19" s="1169">
        <v>29.240000000000002</v>
      </c>
      <c r="W19" s="1169">
        <v>572.76</v>
      </c>
      <c r="X19" s="1169">
        <v>159.08000000000001</v>
      </c>
      <c r="Z19" s="1128"/>
    </row>
    <row r="20" spans="1:26" s="1170" customFormat="1" hidden="1">
      <c r="A20" s="1164"/>
      <c r="B20" s="1151" t="s">
        <v>31</v>
      </c>
      <c r="C20" s="1166" t="s">
        <v>32</v>
      </c>
      <c r="D20" s="1153"/>
      <c r="E20" s="1154">
        <f t="shared" si="2"/>
        <v>38.680000000000007</v>
      </c>
      <c r="F20" s="1475">
        <f t="shared" si="7"/>
        <v>38.680000000000007</v>
      </c>
      <c r="G20" s="1168">
        <f t="shared" si="5"/>
        <v>4.5299293061668452E-2</v>
      </c>
      <c r="H20" s="1169">
        <v>1.8599999999999994</v>
      </c>
      <c r="I20" s="1169">
        <v>0.14000000000000012</v>
      </c>
      <c r="J20" s="1169">
        <v>2.4700000000000006</v>
      </c>
      <c r="K20" s="1169">
        <v>0</v>
      </c>
      <c r="L20" s="1169">
        <v>0</v>
      </c>
      <c r="M20" s="1169">
        <v>17.04</v>
      </c>
      <c r="N20" s="1169">
        <v>0.35</v>
      </c>
      <c r="O20" s="1169">
        <v>0.3</v>
      </c>
      <c r="P20" s="1169">
        <v>0</v>
      </c>
      <c r="Q20" s="1169">
        <v>2.83</v>
      </c>
      <c r="R20" s="1169">
        <v>0.63000000000000078</v>
      </c>
      <c r="S20" s="1169">
        <v>3.0600000000000005</v>
      </c>
      <c r="T20" s="1169">
        <v>0</v>
      </c>
      <c r="U20" s="1169">
        <v>0</v>
      </c>
      <c r="V20" s="1169">
        <v>0</v>
      </c>
      <c r="W20" s="1169">
        <v>10</v>
      </c>
      <c r="X20" s="1169">
        <v>0</v>
      </c>
      <c r="Z20" s="1128"/>
    </row>
    <row r="21" spans="1:26" s="1170" customFormat="1" ht="22.5" hidden="1">
      <c r="A21" s="1164"/>
      <c r="B21" s="1151" t="s">
        <v>33</v>
      </c>
      <c r="C21" s="1166" t="s">
        <v>34</v>
      </c>
      <c r="D21" s="1172"/>
      <c r="E21" s="1154">
        <f t="shared" si="2"/>
        <v>288.27</v>
      </c>
      <c r="F21" s="1475">
        <f t="shared" si="7"/>
        <v>288.27</v>
      </c>
      <c r="G21" s="1168">
        <f t="shared" si="5"/>
        <v>0.33760153078818927</v>
      </c>
      <c r="H21" s="1169">
        <v>0.45999999999999996</v>
      </c>
      <c r="I21" s="1169">
        <v>0.23000000000000043</v>
      </c>
      <c r="J21" s="1169">
        <v>23.67</v>
      </c>
      <c r="K21" s="1169">
        <v>0.8899999999999999</v>
      </c>
      <c r="L21" s="1169">
        <v>1.2300000000000004</v>
      </c>
      <c r="M21" s="1169">
        <v>9.6499999999999986</v>
      </c>
      <c r="N21" s="1169">
        <v>0</v>
      </c>
      <c r="O21" s="1169">
        <v>64.349999999999994</v>
      </c>
      <c r="P21" s="1169">
        <v>5.93</v>
      </c>
      <c r="Q21" s="1169">
        <v>0</v>
      </c>
      <c r="R21" s="1169">
        <v>4.3100000000000005</v>
      </c>
      <c r="S21" s="1169">
        <v>8.5300000000000011</v>
      </c>
      <c r="T21" s="1169">
        <v>8.27</v>
      </c>
      <c r="U21" s="1169">
        <v>0</v>
      </c>
      <c r="V21" s="1169">
        <v>2.8499999999999996</v>
      </c>
      <c r="W21" s="1169">
        <v>155.56</v>
      </c>
      <c r="X21" s="1169">
        <v>2.34</v>
      </c>
      <c r="Z21" s="1128"/>
    </row>
    <row r="22" spans="1:26" ht="21.75" customHeight="1">
      <c r="A22" s="1157" t="s">
        <v>35</v>
      </c>
      <c r="B22" s="1158" t="s">
        <v>36</v>
      </c>
      <c r="C22" s="1159" t="s">
        <v>37</v>
      </c>
      <c r="D22" s="1173">
        <v>9660</v>
      </c>
      <c r="E22" s="1161">
        <f t="shared" si="2"/>
        <v>0</v>
      </c>
      <c r="F22" s="1475">
        <f t="shared" si="7"/>
        <v>9660</v>
      </c>
      <c r="G22" s="1162">
        <f>F22/F$9*100</f>
        <v>11.313111969382552</v>
      </c>
      <c r="H22" s="1163">
        <f t="shared" ref="H22:X22" si="8">H23+H24+H25</f>
        <v>0</v>
      </c>
      <c r="I22" s="1163">
        <f t="shared" si="8"/>
        <v>3919.89</v>
      </c>
      <c r="J22" s="1163">
        <f t="shared" si="8"/>
        <v>0</v>
      </c>
      <c r="K22" s="1163">
        <f t="shared" si="8"/>
        <v>0</v>
      </c>
      <c r="L22" s="1163">
        <f t="shared" si="8"/>
        <v>0</v>
      </c>
      <c r="M22" s="1163">
        <f t="shared" si="8"/>
        <v>0</v>
      </c>
      <c r="N22" s="1163">
        <f t="shared" si="8"/>
        <v>3571.14</v>
      </c>
      <c r="O22" s="1163">
        <f t="shared" si="8"/>
        <v>0</v>
      </c>
      <c r="P22" s="1163">
        <f t="shared" si="8"/>
        <v>0</v>
      </c>
      <c r="Q22" s="1163">
        <f t="shared" si="8"/>
        <v>980.36</v>
      </c>
      <c r="R22" s="1163">
        <f t="shared" si="8"/>
        <v>0</v>
      </c>
      <c r="S22" s="1163">
        <f t="shared" si="8"/>
        <v>0</v>
      </c>
      <c r="T22" s="1163">
        <f t="shared" si="8"/>
        <v>0</v>
      </c>
      <c r="U22" s="1163">
        <f t="shared" si="8"/>
        <v>1188.6099999999999</v>
      </c>
      <c r="V22" s="1163">
        <f t="shared" si="8"/>
        <v>0</v>
      </c>
      <c r="W22" s="1163">
        <f t="shared" si="8"/>
        <v>0</v>
      </c>
      <c r="X22" s="1163">
        <f t="shared" si="8"/>
        <v>0</v>
      </c>
      <c r="Z22" s="1128"/>
    </row>
    <row r="23" spans="1:26" s="1170" customFormat="1" ht="15" hidden="1" customHeight="1">
      <c r="A23" s="1164"/>
      <c r="B23" s="1151" t="s">
        <v>38</v>
      </c>
      <c r="C23" s="1166" t="s">
        <v>39</v>
      </c>
      <c r="D23" s="1174"/>
      <c r="E23" s="1154">
        <f t="shared" si="2"/>
        <v>9119.98</v>
      </c>
      <c r="F23" s="1475">
        <f t="shared" ref="F23:F25" si="9">SUM(H23:X23)</f>
        <v>9119.98</v>
      </c>
      <c r="G23" s="1168">
        <f>F23/F$9*100</f>
        <v>10.680678560924378</v>
      </c>
      <c r="H23" s="1169">
        <v>0</v>
      </c>
      <c r="I23" s="1169">
        <v>3453.85</v>
      </c>
      <c r="J23" s="1169">
        <v>0</v>
      </c>
      <c r="K23" s="1169">
        <v>0</v>
      </c>
      <c r="L23" s="1169">
        <v>0</v>
      </c>
      <c r="M23" s="1169">
        <v>0</v>
      </c>
      <c r="N23" s="1169">
        <v>3513.83</v>
      </c>
      <c r="O23" s="1169">
        <v>0</v>
      </c>
      <c r="P23" s="1169">
        <v>0</v>
      </c>
      <c r="Q23" s="1169">
        <v>968.97</v>
      </c>
      <c r="R23" s="1169">
        <v>0</v>
      </c>
      <c r="S23" s="1169">
        <v>0</v>
      </c>
      <c r="T23" s="1169">
        <v>0</v>
      </c>
      <c r="U23" s="1169">
        <v>1183.33</v>
      </c>
      <c r="V23" s="1169">
        <v>0</v>
      </c>
      <c r="W23" s="1169">
        <v>0</v>
      </c>
      <c r="X23" s="1169">
        <v>0</v>
      </c>
      <c r="Z23" s="1128"/>
    </row>
    <row r="24" spans="1:26" s="1170" customFormat="1" ht="15" hidden="1" customHeight="1">
      <c r="A24" s="1164"/>
      <c r="B24" s="1151" t="s">
        <v>40</v>
      </c>
      <c r="C24" s="1166" t="s">
        <v>41</v>
      </c>
      <c r="D24" s="1153"/>
      <c r="E24" s="1154">
        <f t="shared" si="2"/>
        <v>313.83999999999997</v>
      </c>
      <c r="F24" s="1475">
        <f t="shared" si="9"/>
        <v>313.83999999999997</v>
      </c>
      <c r="G24" s="1168">
        <f t="shared" ref="G24:G25" si="10">F24/F$9*100</f>
        <v>0.36754731474855279</v>
      </c>
      <c r="H24" s="1169">
        <v>0</v>
      </c>
      <c r="I24" s="1169">
        <v>309.89</v>
      </c>
      <c r="J24" s="1169">
        <v>0</v>
      </c>
      <c r="K24" s="1169">
        <v>0</v>
      </c>
      <c r="L24" s="1169">
        <v>0</v>
      </c>
      <c r="M24" s="1169">
        <v>0</v>
      </c>
      <c r="N24" s="1169">
        <v>3.9500000000000028</v>
      </c>
      <c r="O24" s="1169">
        <v>0</v>
      </c>
      <c r="P24" s="1169">
        <v>0</v>
      </c>
      <c r="Q24" s="1169">
        <v>0</v>
      </c>
      <c r="R24" s="1169">
        <v>0</v>
      </c>
      <c r="S24" s="1169">
        <v>0</v>
      </c>
      <c r="T24" s="1169">
        <v>0</v>
      </c>
      <c r="U24" s="1169">
        <v>0</v>
      </c>
      <c r="V24" s="1169">
        <v>0</v>
      </c>
      <c r="W24" s="1169">
        <v>0</v>
      </c>
      <c r="X24" s="1169">
        <v>0</v>
      </c>
      <c r="Z24" s="1128"/>
    </row>
    <row r="25" spans="1:26" s="1170" customFormat="1" ht="30.75" hidden="1" customHeight="1">
      <c r="A25" s="1164"/>
      <c r="B25" s="1151" t="s">
        <v>42</v>
      </c>
      <c r="C25" s="1166" t="s">
        <v>43</v>
      </c>
      <c r="D25" s="1172"/>
      <c r="E25" s="1154">
        <f t="shared" si="2"/>
        <v>226.17999999999998</v>
      </c>
      <c r="F25" s="1475">
        <f t="shared" si="9"/>
        <v>226.17999999999998</v>
      </c>
      <c r="G25" s="1168">
        <f t="shared" si="10"/>
        <v>0.26488609370962168</v>
      </c>
      <c r="H25" s="1169">
        <v>0</v>
      </c>
      <c r="I25" s="1169">
        <v>156.14999999999998</v>
      </c>
      <c r="J25" s="1169">
        <v>0</v>
      </c>
      <c r="K25" s="1169">
        <v>0</v>
      </c>
      <c r="L25" s="1169">
        <v>0</v>
      </c>
      <c r="M25" s="1169">
        <v>0</v>
      </c>
      <c r="N25" s="1169">
        <v>53.36</v>
      </c>
      <c r="O25" s="1169">
        <v>0</v>
      </c>
      <c r="P25" s="1169">
        <v>0</v>
      </c>
      <c r="Q25" s="1169">
        <v>11.39</v>
      </c>
      <c r="R25" s="1169">
        <v>0</v>
      </c>
      <c r="S25" s="1169">
        <v>0</v>
      </c>
      <c r="T25" s="1169">
        <v>0</v>
      </c>
      <c r="U25" s="1169">
        <v>5.2800000000000011</v>
      </c>
      <c r="V25" s="1169">
        <v>0</v>
      </c>
      <c r="W25" s="1169">
        <v>0</v>
      </c>
      <c r="X25" s="1169">
        <v>0</v>
      </c>
      <c r="Z25" s="1128"/>
    </row>
    <row r="26" spans="1:26" ht="17.25" customHeight="1">
      <c r="A26" s="1157" t="s">
        <v>44</v>
      </c>
      <c r="B26" s="1158" t="s">
        <v>45</v>
      </c>
      <c r="C26" s="1159" t="s">
        <v>46</v>
      </c>
      <c r="D26" s="1175">
        <v>56681</v>
      </c>
      <c r="E26" s="1161">
        <f>F26-D26</f>
        <v>4.9700000017764978E-3</v>
      </c>
      <c r="F26" s="1475">
        <f t="shared" ref="F26:F32" si="11">SUM(H26:X26)</f>
        <v>56681.004970000002</v>
      </c>
      <c r="G26" s="1162">
        <f>F26/F$9*100</f>
        <v>66.380802873989538</v>
      </c>
      <c r="H26" s="1163">
        <f t="shared" ref="H26:X26" si="12">H27+H28+H29</f>
        <v>1114.97586</v>
      </c>
      <c r="I26" s="1163">
        <f t="shared" si="12"/>
        <v>1638.55171</v>
      </c>
      <c r="J26" s="1163">
        <f t="shared" si="12"/>
        <v>5002.0808999999999</v>
      </c>
      <c r="K26" s="1163">
        <f t="shared" si="12"/>
        <v>1907.9345000000001</v>
      </c>
      <c r="L26" s="1163">
        <f t="shared" si="12"/>
        <v>2750.3031000000001</v>
      </c>
      <c r="M26" s="1163">
        <f t="shared" si="12"/>
        <v>6163.8692000000001</v>
      </c>
      <c r="N26" s="1163">
        <f t="shared" si="12"/>
        <v>3475.8317999999999</v>
      </c>
      <c r="O26" s="1163">
        <f t="shared" si="12"/>
        <v>3674.0469999999996</v>
      </c>
      <c r="P26" s="1163">
        <f t="shared" si="12"/>
        <v>3106.0371000000005</v>
      </c>
      <c r="Q26" s="1163">
        <f t="shared" si="12"/>
        <v>2386.8298</v>
      </c>
      <c r="R26" s="1163">
        <f t="shared" si="12"/>
        <v>2821.5090999999998</v>
      </c>
      <c r="S26" s="1163">
        <f t="shared" si="12"/>
        <v>2689.9831099999997</v>
      </c>
      <c r="T26" s="1163">
        <f t="shared" si="12"/>
        <v>3191.5456899999999</v>
      </c>
      <c r="U26" s="1163">
        <f t="shared" si="12"/>
        <v>3494.8492999999999</v>
      </c>
      <c r="V26" s="1163">
        <f t="shared" si="12"/>
        <v>3214.9304000000002</v>
      </c>
      <c r="W26" s="1163">
        <f t="shared" si="12"/>
        <v>7374.5632000000005</v>
      </c>
      <c r="X26" s="1163">
        <f t="shared" si="12"/>
        <v>2673.1632</v>
      </c>
      <c r="Z26" s="1128"/>
    </row>
    <row r="27" spans="1:26" s="1170" customFormat="1" ht="17.25" customHeight="1">
      <c r="A27" s="1164"/>
      <c r="B27" s="1151" t="s">
        <v>185</v>
      </c>
      <c r="C27" s="1166" t="s">
        <v>48</v>
      </c>
      <c r="D27" s="1176">
        <v>34557</v>
      </c>
      <c r="E27" s="1154">
        <f t="shared" si="2"/>
        <v>0</v>
      </c>
      <c r="F27" s="1475">
        <f t="shared" si="11"/>
        <v>34556.999999999993</v>
      </c>
      <c r="G27" s="1168">
        <f>F27/F$9*100</f>
        <v>40.470725706620371</v>
      </c>
      <c r="H27" s="1169">
        <v>414.88</v>
      </c>
      <c r="I27" s="1169">
        <v>573.71</v>
      </c>
      <c r="J27" s="1169">
        <v>2864.93</v>
      </c>
      <c r="K27" s="1169">
        <v>1085.82</v>
      </c>
      <c r="L27" s="1169">
        <v>1572.22</v>
      </c>
      <c r="M27" s="1169">
        <v>3874.1</v>
      </c>
      <c r="N27" s="1169">
        <v>2868.47</v>
      </c>
      <c r="O27" s="1169">
        <v>2651.56</v>
      </c>
      <c r="P27" s="1169">
        <v>1166.6500000000001</v>
      </c>
      <c r="Q27" s="1169">
        <v>1600.02</v>
      </c>
      <c r="R27" s="1169">
        <v>1604.35</v>
      </c>
      <c r="S27" s="1169">
        <v>1485.28</v>
      </c>
      <c r="T27" s="1169">
        <v>1550.29</v>
      </c>
      <c r="U27" s="1169">
        <v>2637.42</v>
      </c>
      <c r="V27" s="1169">
        <v>2307.8200000000002</v>
      </c>
      <c r="W27" s="1169">
        <v>4592.3500000000004</v>
      </c>
      <c r="X27" s="1169">
        <v>1707.13</v>
      </c>
      <c r="Z27" s="1128"/>
    </row>
    <row r="28" spans="1:26" s="1170" customFormat="1" ht="21.75" hidden="1" customHeight="1">
      <c r="A28" s="1164"/>
      <c r="B28" s="1151" t="s">
        <v>49</v>
      </c>
      <c r="C28" s="1166" t="s">
        <v>50</v>
      </c>
      <c r="D28" s="1174"/>
      <c r="E28" s="1154">
        <f t="shared" si="2"/>
        <v>12620.634970000001</v>
      </c>
      <c r="F28" s="1475">
        <f t="shared" si="11"/>
        <v>12620.634970000001</v>
      </c>
      <c r="G28" s="1168">
        <f t="shared" ref="G28:G76" si="13">F28/F$9*100</f>
        <v>14.780399227775881</v>
      </c>
      <c r="H28" s="1169">
        <v>422.15586000000002</v>
      </c>
      <c r="I28" s="1169">
        <v>898.66170999999997</v>
      </c>
      <c r="J28" s="1169">
        <v>745.8809</v>
      </c>
      <c r="K28" s="1169">
        <v>496.19450000000001</v>
      </c>
      <c r="L28" s="1169">
        <v>683.29309999999998</v>
      </c>
      <c r="M28" s="1169">
        <v>1670.9892</v>
      </c>
      <c r="N28" s="1169">
        <v>301.10179999999997</v>
      </c>
      <c r="O28" s="1169">
        <v>423.11699999999996</v>
      </c>
      <c r="P28" s="1169">
        <v>1426.2171000000003</v>
      </c>
      <c r="Q28" s="1169">
        <v>327.0598</v>
      </c>
      <c r="R28" s="1169">
        <v>698.78909999999996</v>
      </c>
      <c r="S28" s="1169">
        <v>640.06310999999994</v>
      </c>
      <c r="T28" s="1169">
        <v>1112.5556899999999</v>
      </c>
      <c r="U28" s="1169">
        <v>405.53930000000003</v>
      </c>
      <c r="V28" s="1169">
        <v>531.3904</v>
      </c>
      <c r="W28" s="1169">
        <v>1387.4731999999999</v>
      </c>
      <c r="X28" s="1169">
        <v>450.15319999999997</v>
      </c>
      <c r="Z28" s="1128"/>
    </row>
    <row r="29" spans="1:26" s="1170" customFormat="1" ht="22.5" hidden="1">
      <c r="A29" s="1164"/>
      <c r="B29" s="1151" t="s">
        <v>51</v>
      </c>
      <c r="C29" s="1166" t="s">
        <v>52</v>
      </c>
      <c r="D29" s="1153"/>
      <c r="E29" s="1154">
        <f t="shared" si="2"/>
        <v>9503.3700000000008</v>
      </c>
      <c r="F29" s="1475">
        <f t="shared" si="11"/>
        <v>9503.3700000000008</v>
      </c>
      <c r="G29" s="1168">
        <f t="shared" si="13"/>
        <v>11.129677939593281</v>
      </c>
      <c r="H29" s="1169">
        <v>277.94</v>
      </c>
      <c r="I29" s="1169">
        <v>166.18</v>
      </c>
      <c r="J29" s="1169">
        <v>1391.27</v>
      </c>
      <c r="K29" s="1169">
        <v>325.92</v>
      </c>
      <c r="L29" s="1169">
        <v>494.79</v>
      </c>
      <c r="M29" s="1169">
        <v>618.78</v>
      </c>
      <c r="N29" s="1169">
        <v>306.26</v>
      </c>
      <c r="O29" s="1169">
        <v>599.37</v>
      </c>
      <c r="P29" s="1169">
        <v>513.16999999999996</v>
      </c>
      <c r="Q29" s="1169">
        <v>459.75</v>
      </c>
      <c r="R29" s="1169">
        <v>518.37</v>
      </c>
      <c r="S29" s="1169">
        <v>564.64</v>
      </c>
      <c r="T29" s="1169">
        <v>528.70000000000005</v>
      </c>
      <c r="U29" s="1169">
        <v>451.89</v>
      </c>
      <c r="V29" s="1169">
        <v>375.72</v>
      </c>
      <c r="W29" s="1169">
        <v>1394.74</v>
      </c>
      <c r="X29" s="1169">
        <v>515.88</v>
      </c>
      <c r="Z29" s="1128"/>
    </row>
    <row r="30" spans="1:26" ht="16.5" customHeight="1">
      <c r="A30" s="1157" t="s">
        <v>53</v>
      </c>
      <c r="B30" s="1171" t="s">
        <v>54</v>
      </c>
      <c r="C30" s="1159" t="s">
        <v>55</v>
      </c>
      <c r="D30" s="1177"/>
      <c r="E30" s="1161">
        <f t="shared" si="2"/>
        <v>394.26119999999997</v>
      </c>
      <c r="F30" s="1475">
        <f t="shared" si="11"/>
        <v>394.26119999999997</v>
      </c>
      <c r="G30" s="1162">
        <f t="shared" si="13"/>
        <v>0.4617309628139884</v>
      </c>
      <c r="H30" s="1163">
        <v>13.918499999999998</v>
      </c>
      <c r="I30" s="1163">
        <v>12.75</v>
      </c>
      <c r="J30" s="1163">
        <v>13.46</v>
      </c>
      <c r="K30" s="1163">
        <v>27.841000000000001</v>
      </c>
      <c r="L30" s="1163">
        <v>25.26</v>
      </c>
      <c r="M30" s="1163">
        <v>24.472000000000001</v>
      </c>
      <c r="N30" s="1163">
        <v>6.2219999999999995</v>
      </c>
      <c r="O30" s="1163">
        <v>29.973999999999997</v>
      </c>
      <c r="P30" s="1163">
        <v>16.317</v>
      </c>
      <c r="Q30" s="1163">
        <v>7.9169999999999998</v>
      </c>
      <c r="R30" s="1163">
        <v>19.253999999999998</v>
      </c>
      <c r="S30" s="1163">
        <v>23.065700000000003</v>
      </c>
      <c r="T30" s="1163">
        <v>18.135000000000002</v>
      </c>
      <c r="U30" s="1163">
        <v>71.61399999999999</v>
      </c>
      <c r="V30" s="1163">
        <v>36.100999999999999</v>
      </c>
      <c r="W30" s="1163">
        <v>32.527000000000001</v>
      </c>
      <c r="X30" s="1163">
        <v>15.433</v>
      </c>
      <c r="Z30" s="1128"/>
    </row>
    <row r="31" spans="1:26" ht="20.25" hidden="1" customHeight="1">
      <c r="A31" s="1157" t="s">
        <v>56</v>
      </c>
      <c r="B31" s="1171" t="s">
        <v>57</v>
      </c>
      <c r="C31" s="1159" t="s">
        <v>58</v>
      </c>
      <c r="D31" s="1177"/>
      <c r="E31" s="1161">
        <f t="shared" si="2"/>
        <v>0</v>
      </c>
      <c r="F31" s="1475">
        <f t="shared" si="11"/>
        <v>0</v>
      </c>
      <c r="G31" s="1162">
        <f t="shared" si="13"/>
        <v>0</v>
      </c>
      <c r="H31" s="1163">
        <v>0</v>
      </c>
      <c r="I31" s="1163">
        <v>0</v>
      </c>
      <c r="J31" s="1163">
        <v>0</v>
      </c>
      <c r="K31" s="1163">
        <v>0</v>
      </c>
      <c r="L31" s="1163">
        <v>0</v>
      </c>
      <c r="M31" s="1163">
        <v>0</v>
      </c>
      <c r="N31" s="1163">
        <v>0</v>
      </c>
      <c r="O31" s="1163">
        <v>0</v>
      </c>
      <c r="P31" s="1163">
        <v>0</v>
      </c>
      <c r="Q31" s="1163">
        <v>0</v>
      </c>
      <c r="R31" s="1163">
        <v>0</v>
      </c>
      <c r="S31" s="1163">
        <v>0</v>
      </c>
      <c r="T31" s="1163">
        <v>0</v>
      </c>
      <c r="U31" s="1163">
        <v>0</v>
      </c>
      <c r="V31" s="1163">
        <v>0</v>
      </c>
      <c r="W31" s="1163">
        <v>0</v>
      </c>
      <c r="X31" s="1163">
        <v>0</v>
      </c>
      <c r="Z31" s="1128"/>
    </row>
    <row r="32" spans="1:26" ht="17.25" customHeight="1">
      <c r="A32" s="1157" t="s">
        <v>56</v>
      </c>
      <c r="B32" s="1171" t="s">
        <v>60</v>
      </c>
      <c r="C32" s="1159" t="s">
        <v>61</v>
      </c>
      <c r="D32" s="1178"/>
      <c r="E32" s="1161">
        <f t="shared" si="2"/>
        <v>386.02900999999997</v>
      </c>
      <c r="F32" s="1475">
        <f t="shared" si="11"/>
        <v>386.02900999999997</v>
      </c>
      <c r="G32" s="1162">
        <f t="shared" si="13"/>
        <v>0.45209000140371597</v>
      </c>
      <c r="H32" s="1163">
        <v>5.81</v>
      </c>
      <c r="I32" s="1163">
        <v>13.742999999999999</v>
      </c>
      <c r="J32" s="1163">
        <v>64</v>
      </c>
      <c r="K32" s="1163">
        <v>0</v>
      </c>
      <c r="L32" s="1163">
        <v>26.16141</v>
      </c>
      <c r="M32" s="1163">
        <v>0</v>
      </c>
      <c r="N32" s="1163">
        <v>33.580000000000005</v>
      </c>
      <c r="O32" s="1163">
        <v>0.73</v>
      </c>
      <c r="P32" s="1163">
        <v>5.661999999999999</v>
      </c>
      <c r="Q32" s="1163">
        <v>20</v>
      </c>
      <c r="R32" s="1163">
        <v>76.361999999999995</v>
      </c>
      <c r="S32" s="1163">
        <v>0.21199999999999999</v>
      </c>
      <c r="T32" s="1163">
        <v>23.578600000000002</v>
      </c>
      <c r="U32" s="1163">
        <v>35.26</v>
      </c>
      <c r="V32" s="1163">
        <v>40</v>
      </c>
      <c r="W32" s="1163">
        <v>20</v>
      </c>
      <c r="X32" s="1163">
        <v>20.93</v>
      </c>
      <c r="Z32" s="1128"/>
    </row>
    <row r="33" spans="1:26" s="1128" customFormat="1" ht="17.25" customHeight="1">
      <c r="A33" s="1133" t="s">
        <v>62</v>
      </c>
      <c r="B33" s="1144" t="s">
        <v>63</v>
      </c>
      <c r="C33" s="1134" t="s">
        <v>64</v>
      </c>
      <c r="D33" s="1179">
        <v>3827</v>
      </c>
      <c r="E33" s="1146">
        <f t="shared" si="2"/>
        <v>18.870350000000144</v>
      </c>
      <c r="F33" s="1476">
        <f>SUM(F35:F44)+SUM(F62:F75)</f>
        <v>3845.8703500000001</v>
      </c>
      <c r="G33" s="1162">
        <f t="shared" si="13"/>
        <v>4.5040126179377298</v>
      </c>
      <c r="H33" s="1180">
        <f>SUM(H35:H44)+SUM(H62:H75)</f>
        <v>304.32004000000001</v>
      </c>
      <c r="I33" s="1180">
        <f t="shared" ref="I33:X33" si="14">SUM(I35:I44)+SUM(I62:I75)</f>
        <v>268.11149</v>
      </c>
      <c r="J33" s="1180">
        <f>SUM(J35:J44)+SUM(J62:J75)</f>
        <v>168.27699999999999</v>
      </c>
      <c r="K33" s="1180">
        <f t="shared" si="14"/>
        <v>174.94040000000001</v>
      </c>
      <c r="L33" s="1180">
        <f t="shared" si="14"/>
        <v>169.20260000000002</v>
      </c>
      <c r="M33" s="1180">
        <f t="shared" si="14"/>
        <v>228.98279999999997</v>
      </c>
      <c r="N33" s="1180">
        <f t="shared" si="14"/>
        <v>202.9622</v>
      </c>
      <c r="O33" s="1180">
        <f t="shared" si="14"/>
        <v>286.47699999999998</v>
      </c>
      <c r="P33" s="1180">
        <f t="shared" si="14"/>
        <v>154.0419</v>
      </c>
      <c r="Q33" s="1180">
        <f t="shared" si="14"/>
        <v>178.52639999999997</v>
      </c>
      <c r="R33" s="1180">
        <f t="shared" si="14"/>
        <v>188.23590000000002</v>
      </c>
      <c r="S33" s="1180">
        <f t="shared" si="14"/>
        <v>284.72511000000003</v>
      </c>
      <c r="T33" s="1180">
        <f t="shared" si="14"/>
        <v>327.74751000000003</v>
      </c>
      <c r="U33" s="1180">
        <f t="shared" si="14"/>
        <v>233.1071</v>
      </c>
      <c r="V33" s="1180">
        <f t="shared" si="14"/>
        <v>222.64249999999998</v>
      </c>
      <c r="W33" s="1180">
        <f t="shared" si="14"/>
        <v>231.2081</v>
      </c>
      <c r="X33" s="1180">
        <f t="shared" si="14"/>
        <v>222.36229999999995</v>
      </c>
    </row>
    <row r="34" spans="1:26" s="1156" customFormat="1" ht="17.25" customHeight="1">
      <c r="A34" s="1150"/>
      <c r="B34" s="1151" t="s">
        <v>65</v>
      </c>
      <c r="C34" s="1152"/>
      <c r="D34" s="1153"/>
      <c r="E34" s="1154">
        <f t="shared" si="2"/>
        <v>0</v>
      </c>
      <c r="F34" s="1477"/>
      <c r="G34" s="1168"/>
      <c r="H34" s="1181"/>
      <c r="I34" s="1181"/>
      <c r="J34" s="1181"/>
      <c r="K34" s="1181"/>
      <c r="L34" s="1181"/>
      <c r="M34" s="1181"/>
      <c r="N34" s="1181"/>
      <c r="O34" s="1181"/>
      <c r="P34" s="1181"/>
      <c r="Q34" s="1181"/>
      <c r="R34" s="1181"/>
      <c r="S34" s="1181"/>
      <c r="T34" s="1181"/>
      <c r="U34" s="1181"/>
      <c r="V34" s="1181"/>
      <c r="W34" s="1181"/>
      <c r="X34" s="1181"/>
      <c r="Z34" s="1128"/>
    </row>
    <row r="35" spans="1:26" s="1183" customFormat="1" ht="15" customHeight="1">
      <c r="A35" s="1157" t="s">
        <v>66</v>
      </c>
      <c r="B35" s="1171" t="s">
        <v>67</v>
      </c>
      <c r="C35" s="1159" t="s">
        <v>68</v>
      </c>
      <c r="D35" s="1182">
        <v>284</v>
      </c>
      <c r="E35" s="1161">
        <f>F35-D35</f>
        <v>-4.9999999999954525E-3</v>
      </c>
      <c r="F35" s="1475">
        <f>SUM(H35:X35)</f>
        <v>283.995</v>
      </c>
      <c r="G35" s="1162">
        <f t="shared" si="13"/>
        <v>0.33259495173341591</v>
      </c>
      <c r="H35" s="1163">
        <v>23.25</v>
      </c>
      <c r="I35" s="1163">
        <v>80</v>
      </c>
      <c r="J35" s="1163">
        <v>0</v>
      </c>
      <c r="K35" s="1163">
        <v>0</v>
      </c>
      <c r="L35" s="1163">
        <v>0</v>
      </c>
      <c r="M35" s="1163">
        <v>0</v>
      </c>
      <c r="N35" s="1163">
        <v>73.459999999999994</v>
      </c>
      <c r="O35" s="1163">
        <v>0</v>
      </c>
      <c r="P35" s="1163">
        <v>0</v>
      </c>
      <c r="Q35" s="1163">
        <v>0.88</v>
      </c>
      <c r="R35" s="1163">
        <v>0</v>
      </c>
      <c r="S35" s="1163">
        <v>5.2050000000000001</v>
      </c>
      <c r="T35" s="1163">
        <v>31.2</v>
      </c>
      <c r="U35" s="1163">
        <v>10</v>
      </c>
      <c r="V35" s="1163">
        <v>50</v>
      </c>
      <c r="W35" s="1163">
        <v>10</v>
      </c>
      <c r="X35" s="1163">
        <v>0</v>
      </c>
      <c r="Z35" s="1184"/>
    </row>
    <row r="36" spans="1:26" s="1183" customFormat="1" ht="15" customHeight="1">
      <c r="A36" s="1157" t="s">
        <v>69</v>
      </c>
      <c r="B36" s="1171" t="s">
        <v>70</v>
      </c>
      <c r="C36" s="1159" t="s">
        <v>71</v>
      </c>
      <c r="D36" s="1182">
        <v>5</v>
      </c>
      <c r="E36" s="1161">
        <f t="shared" si="2"/>
        <v>-1.3199999999997658E-3</v>
      </c>
      <c r="F36" s="1475">
        <f t="shared" ref="F36:F43" si="15">SUM(H36:X36)</f>
        <v>4.9986800000000002</v>
      </c>
      <c r="G36" s="1162">
        <f t="shared" si="13"/>
        <v>5.8541021262021927E-3</v>
      </c>
      <c r="H36" s="1163">
        <v>2.8200000000000003</v>
      </c>
      <c r="I36" s="1163">
        <v>0.29900000000000004</v>
      </c>
      <c r="J36" s="1163">
        <v>0.37999999999999995</v>
      </c>
      <c r="K36" s="1163">
        <v>0</v>
      </c>
      <c r="L36" s="1163">
        <v>0</v>
      </c>
      <c r="M36" s="1163">
        <v>0.19900000000000001</v>
      </c>
      <c r="N36" s="1163">
        <v>0.1</v>
      </c>
      <c r="O36" s="1163">
        <v>0.15</v>
      </c>
      <c r="P36" s="1163">
        <v>0.03</v>
      </c>
      <c r="Q36" s="1163">
        <v>0.20068000000000003</v>
      </c>
      <c r="R36" s="1163">
        <v>0.1</v>
      </c>
      <c r="S36" s="1163">
        <v>0.11</v>
      </c>
      <c r="T36" s="1163">
        <v>0.05</v>
      </c>
      <c r="U36" s="1163">
        <v>0.17</v>
      </c>
      <c r="V36" s="1163">
        <v>0.2</v>
      </c>
      <c r="W36" s="1163">
        <v>0.15</v>
      </c>
      <c r="X36" s="1163">
        <v>0.04</v>
      </c>
      <c r="Z36" s="1184"/>
    </row>
    <row r="37" spans="1:26" s="1183" customFormat="1" ht="15" customHeight="1">
      <c r="A37" s="1157" t="s">
        <v>72</v>
      </c>
      <c r="B37" s="1171" t="s">
        <v>73</v>
      </c>
      <c r="C37" s="1159" t="s">
        <v>74</v>
      </c>
      <c r="D37" s="1177"/>
      <c r="E37" s="1161">
        <f t="shared" si="2"/>
        <v>0</v>
      </c>
      <c r="F37" s="1475">
        <f t="shared" si="15"/>
        <v>0</v>
      </c>
      <c r="G37" s="1162">
        <f t="shared" si="13"/>
        <v>0</v>
      </c>
      <c r="H37" s="1163">
        <v>0</v>
      </c>
      <c r="I37" s="1163">
        <v>0</v>
      </c>
      <c r="J37" s="1163">
        <v>0</v>
      </c>
      <c r="K37" s="1163">
        <v>0</v>
      </c>
      <c r="L37" s="1163">
        <v>0</v>
      </c>
      <c r="M37" s="1163">
        <v>0</v>
      </c>
      <c r="N37" s="1163">
        <v>0</v>
      </c>
      <c r="O37" s="1163">
        <v>0</v>
      </c>
      <c r="P37" s="1163">
        <v>0</v>
      </c>
      <c r="Q37" s="1163">
        <v>0</v>
      </c>
      <c r="R37" s="1163">
        <v>0</v>
      </c>
      <c r="S37" s="1163">
        <v>0</v>
      </c>
      <c r="T37" s="1163">
        <v>0</v>
      </c>
      <c r="U37" s="1163">
        <v>0</v>
      </c>
      <c r="V37" s="1163">
        <v>0</v>
      </c>
      <c r="W37" s="1163">
        <v>0</v>
      </c>
      <c r="X37" s="1163">
        <v>0</v>
      </c>
      <c r="Z37" s="1184"/>
    </row>
    <row r="38" spans="1:26" s="1183" customFormat="1" ht="15" customHeight="1">
      <c r="A38" s="1157" t="s">
        <v>75</v>
      </c>
      <c r="B38" s="1158" t="s">
        <v>76</v>
      </c>
      <c r="C38" s="1159" t="s">
        <v>77</v>
      </c>
      <c r="D38" s="1177"/>
      <c r="E38" s="1161">
        <f t="shared" si="2"/>
        <v>0</v>
      </c>
      <c r="F38" s="1475">
        <f t="shared" si="15"/>
        <v>0</v>
      </c>
      <c r="G38" s="1162">
        <f t="shared" si="13"/>
        <v>0</v>
      </c>
      <c r="H38" s="1163">
        <v>0</v>
      </c>
      <c r="I38" s="1163">
        <v>0</v>
      </c>
      <c r="J38" s="1163">
        <v>0</v>
      </c>
      <c r="K38" s="1163">
        <v>0</v>
      </c>
      <c r="L38" s="1163">
        <v>0</v>
      </c>
      <c r="M38" s="1163">
        <v>0</v>
      </c>
      <c r="N38" s="1163">
        <v>0</v>
      </c>
      <c r="O38" s="1163">
        <v>0</v>
      </c>
      <c r="P38" s="1163">
        <v>0</v>
      </c>
      <c r="Q38" s="1163">
        <v>0</v>
      </c>
      <c r="R38" s="1163">
        <v>0</v>
      </c>
      <c r="S38" s="1163">
        <v>0</v>
      </c>
      <c r="T38" s="1163">
        <v>0</v>
      </c>
      <c r="U38" s="1163">
        <v>0</v>
      </c>
      <c r="V38" s="1163">
        <v>0</v>
      </c>
      <c r="W38" s="1163">
        <v>0</v>
      </c>
      <c r="X38" s="1163">
        <v>0</v>
      </c>
      <c r="Z38" s="1184"/>
    </row>
    <row r="39" spans="1:26" s="1183" customFormat="1" ht="15" customHeight="1">
      <c r="A39" s="1157" t="s">
        <v>80</v>
      </c>
      <c r="B39" s="1171" t="s">
        <v>78</v>
      </c>
      <c r="C39" s="1159" t="s">
        <v>79</v>
      </c>
      <c r="D39" s="1182">
        <v>40</v>
      </c>
      <c r="E39" s="1161">
        <f t="shared" si="2"/>
        <v>1.0000000000331966E-4</v>
      </c>
      <c r="F39" s="1475">
        <f t="shared" si="15"/>
        <v>40.000100000000003</v>
      </c>
      <c r="G39" s="1162">
        <f t="shared" si="13"/>
        <v>4.684530125119038E-2</v>
      </c>
      <c r="H39" s="1163">
        <v>0</v>
      </c>
      <c r="I39" s="1163">
        <v>8.8000000000000007</v>
      </c>
      <c r="J39" s="1163">
        <v>0</v>
      </c>
      <c r="K39" s="1163">
        <v>0</v>
      </c>
      <c r="L39" s="1163">
        <v>0</v>
      </c>
      <c r="M39" s="1163">
        <v>0</v>
      </c>
      <c r="N39" s="1163">
        <v>0</v>
      </c>
      <c r="O39" s="1163">
        <v>15</v>
      </c>
      <c r="P39" s="1163">
        <v>0</v>
      </c>
      <c r="Q39" s="1163">
        <v>0</v>
      </c>
      <c r="R39" s="1163">
        <v>0</v>
      </c>
      <c r="S39" s="1163">
        <v>0</v>
      </c>
      <c r="T39" s="1163">
        <v>16.200099999999999</v>
      </c>
      <c r="U39" s="1163">
        <v>0</v>
      </c>
      <c r="V39" s="1163">
        <v>0</v>
      </c>
      <c r="W39" s="1163">
        <v>0</v>
      </c>
      <c r="X39" s="1163">
        <v>0</v>
      </c>
      <c r="Z39" s="1184"/>
    </row>
    <row r="40" spans="1:26" s="1183" customFormat="1" ht="15" customHeight="1">
      <c r="A40" s="1157" t="s">
        <v>83</v>
      </c>
      <c r="B40" s="1171" t="s">
        <v>81</v>
      </c>
      <c r="C40" s="1159" t="s">
        <v>82</v>
      </c>
      <c r="D40" s="1182">
        <v>46</v>
      </c>
      <c r="E40" s="1161">
        <f t="shared" si="2"/>
        <v>-2.0000000000024443E-3</v>
      </c>
      <c r="F40" s="1475">
        <f t="shared" si="15"/>
        <v>45.997999999999998</v>
      </c>
      <c r="G40" s="1162">
        <f t="shared" si="13"/>
        <v>5.3869619499757618E-2</v>
      </c>
      <c r="H40" s="1163">
        <v>1.43</v>
      </c>
      <c r="I40" s="1163">
        <v>0.1</v>
      </c>
      <c r="J40" s="1163">
        <v>0.1</v>
      </c>
      <c r="K40" s="1163">
        <v>0.998</v>
      </c>
      <c r="L40" s="1163">
        <v>0</v>
      </c>
      <c r="M40" s="1163">
        <v>0</v>
      </c>
      <c r="N40" s="1163">
        <v>0.03</v>
      </c>
      <c r="O40" s="1163">
        <v>0</v>
      </c>
      <c r="P40" s="1163">
        <v>0</v>
      </c>
      <c r="Q40" s="1163">
        <v>7.73</v>
      </c>
      <c r="R40" s="1163">
        <v>4</v>
      </c>
      <c r="S40" s="1163">
        <v>5.9399999999999995</v>
      </c>
      <c r="T40" s="1163">
        <v>0.36</v>
      </c>
      <c r="U40" s="1163">
        <v>25.129999999999995</v>
      </c>
      <c r="V40" s="1163">
        <v>0</v>
      </c>
      <c r="W40" s="1163">
        <v>0</v>
      </c>
      <c r="X40" s="1163">
        <v>0.18</v>
      </c>
      <c r="Z40" s="1184"/>
    </row>
    <row r="41" spans="1:26" s="1183" customFormat="1" ht="15" customHeight="1">
      <c r="A41" s="1157" t="s">
        <v>86</v>
      </c>
      <c r="B41" s="1171" t="s">
        <v>84</v>
      </c>
      <c r="C41" s="1159" t="s">
        <v>85</v>
      </c>
      <c r="D41" s="1182">
        <v>25</v>
      </c>
      <c r="E41" s="1161">
        <f t="shared" si="2"/>
        <v>0</v>
      </c>
      <c r="F41" s="1475">
        <f t="shared" si="15"/>
        <v>25</v>
      </c>
      <c r="G41" s="1162">
        <f t="shared" si="13"/>
        <v>2.9278240086393771E-2</v>
      </c>
      <c r="H41" s="1163">
        <v>7.620000000000001</v>
      </c>
      <c r="I41" s="1163">
        <v>0.47</v>
      </c>
      <c r="J41" s="1163">
        <v>2.5599999999999996</v>
      </c>
      <c r="K41" s="1163">
        <v>0</v>
      </c>
      <c r="L41" s="1163">
        <v>0</v>
      </c>
      <c r="M41" s="1163">
        <v>3.3000000000000003</v>
      </c>
      <c r="N41" s="1163">
        <v>0</v>
      </c>
      <c r="O41" s="1163">
        <v>2.3099999999999996</v>
      </c>
      <c r="P41" s="1163">
        <v>3.35</v>
      </c>
      <c r="Q41" s="1163">
        <v>0</v>
      </c>
      <c r="R41" s="1163">
        <v>7.0000000000000007E-2</v>
      </c>
      <c r="S41" s="1163">
        <v>1.4</v>
      </c>
      <c r="T41" s="1163">
        <v>3.92</v>
      </c>
      <c r="U41" s="1163">
        <v>0</v>
      </c>
      <c r="V41" s="1163">
        <v>0</v>
      </c>
      <c r="W41" s="1163">
        <v>0</v>
      </c>
      <c r="X41" s="1163">
        <v>0</v>
      </c>
      <c r="Z41" s="1184"/>
    </row>
    <row r="42" spans="1:26" s="1183" customFormat="1" ht="15" customHeight="1">
      <c r="A42" s="1157" t="s">
        <v>89</v>
      </c>
      <c r="B42" s="1171" t="s">
        <v>87</v>
      </c>
      <c r="C42" s="1159" t="s">
        <v>88</v>
      </c>
      <c r="D42" s="1182">
        <v>70</v>
      </c>
      <c r="E42" s="1161">
        <f t="shared" si="2"/>
        <v>0</v>
      </c>
      <c r="F42" s="1475">
        <f t="shared" si="15"/>
        <v>70.000000000000014</v>
      </c>
      <c r="G42" s="1162">
        <f t="shared" si="13"/>
        <v>8.1979072241902567E-2</v>
      </c>
      <c r="H42" s="1163">
        <v>12.510000000000002</v>
      </c>
      <c r="I42" s="1163">
        <v>0</v>
      </c>
      <c r="J42" s="1163">
        <v>7.91</v>
      </c>
      <c r="K42" s="1163">
        <v>4.8900000000000006</v>
      </c>
      <c r="L42" s="1163">
        <v>6</v>
      </c>
      <c r="M42" s="1163">
        <v>0</v>
      </c>
      <c r="N42" s="1163">
        <v>0</v>
      </c>
      <c r="O42" s="1163">
        <v>0</v>
      </c>
      <c r="P42" s="1163">
        <v>0</v>
      </c>
      <c r="Q42" s="1163">
        <v>0</v>
      </c>
      <c r="R42" s="1163">
        <v>0</v>
      </c>
      <c r="S42" s="1163">
        <v>27.510000000000005</v>
      </c>
      <c r="T42" s="1163">
        <v>1.4200000000000002</v>
      </c>
      <c r="U42" s="1163">
        <v>9.76</v>
      </c>
      <c r="V42" s="1163">
        <v>0</v>
      </c>
      <c r="W42" s="1163">
        <v>0</v>
      </c>
      <c r="X42" s="1163">
        <v>0</v>
      </c>
      <c r="Z42" s="1184"/>
    </row>
    <row r="43" spans="1:26" s="1183" customFormat="1" ht="15" customHeight="1">
      <c r="A43" s="1157" t="s">
        <v>92</v>
      </c>
      <c r="B43" s="1185" t="s">
        <v>90</v>
      </c>
      <c r="C43" s="1159" t="s">
        <v>91</v>
      </c>
      <c r="D43" s="1186"/>
      <c r="E43" s="1161">
        <f t="shared" si="2"/>
        <v>19.510000000000002</v>
      </c>
      <c r="F43" s="1475">
        <f t="shared" si="15"/>
        <v>19.510000000000002</v>
      </c>
      <c r="G43" s="1162">
        <f>F43/F$9*100</f>
        <v>2.2848738563421702E-2</v>
      </c>
      <c r="H43" s="1163">
        <v>0.5900000000000003</v>
      </c>
      <c r="I43" s="1163">
        <v>0</v>
      </c>
      <c r="J43" s="1163">
        <v>1.03</v>
      </c>
      <c r="K43" s="1163">
        <v>0</v>
      </c>
      <c r="L43" s="1163">
        <v>0</v>
      </c>
      <c r="M43" s="1163">
        <v>0</v>
      </c>
      <c r="N43" s="1163">
        <v>0</v>
      </c>
      <c r="O43" s="1163">
        <v>0.36</v>
      </c>
      <c r="P43" s="1163">
        <v>0</v>
      </c>
      <c r="Q43" s="1163">
        <v>0</v>
      </c>
      <c r="R43" s="1163">
        <v>0</v>
      </c>
      <c r="S43" s="1163">
        <v>17.23</v>
      </c>
      <c r="T43" s="1163">
        <v>0.3</v>
      </c>
      <c r="U43" s="1163">
        <v>0</v>
      </c>
      <c r="V43" s="1163">
        <v>0</v>
      </c>
      <c r="W43" s="1163">
        <v>0</v>
      </c>
      <c r="X43" s="1163">
        <v>0</v>
      </c>
      <c r="Z43" s="1184"/>
    </row>
    <row r="44" spans="1:26" ht="27.75" customHeight="1">
      <c r="A44" s="1157" t="s">
        <v>128</v>
      </c>
      <c r="B44" s="1171" t="s">
        <v>93</v>
      </c>
      <c r="C44" s="1159" t="s">
        <v>94</v>
      </c>
      <c r="D44" s="1160">
        <v>1672</v>
      </c>
      <c r="E44" s="1161">
        <f t="shared" si="2"/>
        <v>103.5167100000001</v>
      </c>
      <c r="F44" s="1474">
        <f t="shared" ref="F44:F62" si="16">SUM(H44:X44)</f>
        <v>1775.5167100000001</v>
      </c>
      <c r="G44" s="1162">
        <f t="shared" si="13"/>
        <v>2.0793601805113591</v>
      </c>
      <c r="H44" s="1163">
        <f>SUM(H46:H61)</f>
        <v>140.81980999999999</v>
      </c>
      <c r="I44" s="1163">
        <f t="shared" ref="I44:X44" si="17">SUM(I46:I61)</f>
        <v>83.651259999999994</v>
      </c>
      <c r="J44" s="1163">
        <f>SUM(J46:J61)</f>
        <v>60.636199999999995</v>
      </c>
      <c r="K44" s="1163">
        <f t="shared" si="17"/>
        <v>100.56450000000001</v>
      </c>
      <c r="L44" s="1163">
        <f t="shared" si="17"/>
        <v>70.620900000000006</v>
      </c>
      <c r="M44" s="1163">
        <f t="shared" si="17"/>
        <v>102.42179999999999</v>
      </c>
      <c r="N44" s="1163">
        <f t="shared" si="17"/>
        <v>61.353199999999994</v>
      </c>
      <c r="O44" s="1163">
        <f t="shared" si="17"/>
        <v>140.846</v>
      </c>
      <c r="P44" s="1163">
        <f t="shared" si="17"/>
        <v>60.737900000000003</v>
      </c>
      <c r="Q44" s="1163">
        <f t="shared" si="17"/>
        <v>93.899719999999988</v>
      </c>
      <c r="R44" s="1163">
        <f t="shared" si="17"/>
        <v>114.78630000000003</v>
      </c>
      <c r="S44" s="1163">
        <f t="shared" si="17"/>
        <v>148.37391000000002</v>
      </c>
      <c r="T44" s="1163">
        <f t="shared" si="17"/>
        <v>136.12331</v>
      </c>
      <c r="U44" s="1163">
        <f t="shared" si="17"/>
        <v>108.87910000000001</v>
      </c>
      <c r="V44" s="1163">
        <f t="shared" si="17"/>
        <v>116.82039999999999</v>
      </c>
      <c r="W44" s="1163">
        <f t="shared" si="17"/>
        <v>129.52109999999999</v>
      </c>
      <c r="X44" s="1163">
        <f t="shared" si="17"/>
        <v>105.46129999999998</v>
      </c>
      <c r="Z44" s="1128"/>
    </row>
    <row r="45" spans="1:26" s="1170" customFormat="1">
      <c r="A45" s="1164"/>
      <c r="B45" s="1151" t="s">
        <v>65</v>
      </c>
      <c r="C45" s="1166"/>
      <c r="D45" s="1172"/>
      <c r="E45" s="1154">
        <f t="shared" si="2"/>
        <v>0</v>
      </c>
      <c r="F45" s="1478"/>
      <c r="G45" s="1168"/>
      <c r="H45" s="1169"/>
      <c r="I45" s="1169"/>
      <c r="J45" s="1169"/>
      <c r="K45" s="1169"/>
      <c r="L45" s="1169"/>
      <c r="M45" s="1169"/>
      <c r="N45" s="1169"/>
      <c r="O45" s="1169"/>
      <c r="P45" s="1169"/>
      <c r="Q45" s="1169"/>
      <c r="R45" s="1169"/>
      <c r="S45" s="1169"/>
      <c r="T45" s="1169"/>
      <c r="U45" s="1169"/>
      <c r="V45" s="1169"/>
      <c r="W45" s="1169"/>
      <c r="X45" s="1169"/>
      <c r="Z45" s="1128"/>
    </row>
    <row r="46" spans="1:26" s="1170" customFormat="1" ht="16.5" customHeight="1">
      <c r="A46" s="1164" t="s">
        <v>331</v>
      </c>
      <c r="B46" s="1151" t="s">
        <v>96</v>
      </c>
      <c r="C46" s="1166" t="s">
        <v>97</v>
      </c>
      <c r="D46" s="1175">
        <v>1152</v>
      </c>
      <c r="E46" s="1154">
        <f t="shared" si="2"/>
        <v>4.7000000001844455E-3</v>
      </c>
      <c r="F46" s="1478">
        <f t="shared" si="16"/>
        <v>1152.0047000000002</v>
      </c>
      <c r="G46" s="1168">
        <f t="shared" si="13"/>
        <v>1.3491468074901614</v>
      </c>
      <c r="H46" s="1187">
        <v>74.650000000000006</v>
      </c>
      <c r="I46" s="1187">
        <v>70.645999999999987</v>
      </c>
      <c r="J46" s="1187">
        <v>44.346200000000003</v>
      </c>
      <c r="K46" s="1187">
        <v>83.81</v>
      </c>
      <c r="L46" s="1187">
        <v>56.230000000000004</v>
      </c>
      <c r="M46" s="1187">
        <v>65.707999999999998</v>
      </c>
      <c r="N46" s="1187">
        <v>46.844000000000001</v>
      </c>
      <c r="O46" s="1187">
        <v>66.055000000000007</v>
      </c>
      <c r="P46" s="1187">
        <v>53.109999999999992</v>
      </c>
      <c r="Q46" s="1187">
        <v>31.384599999999999</v>
      </c>
      <c r="R46" s="1187">
        <v>71.940400000000011</v>
      </c>
      <c r="S46" s="1187">
        <v>115.15</v>
      </c>
      <c r="T46" s="1187">
        <v>86.81</v>
      </c>
      <c r="U46" s="1187">
        <v>71.584000000000003</v>
      </c>
      <c r="V46" s="1187">
        <v>45.108999999999995</v>
      </c>
      <c r="W46" s="1187">
        <v>85.97</v>
      </c>
      <c r="X46" s="1187">
        <v>82.657499999999999</v>
      </c>
      <c r="Z46" s="1128"/>
    </row>
    <row r="47" spans="1:26" s="1170" customFormat="1" ht="16.5" customHeight="1">
      <c r="A47" s="1164" t="s">
        <v>331</v>
      </c>
      <c r="B47" s="1151" t="s">
        <v>98</v>
      </c>
      <c r="C47" s="1166" t="s">
        <v>99</v>
      </c>
      <c r="D47" s="1182">
        <v>182</v>
      </c>
      <c r="E47" s="1154">
        <f t="shared" si="2"/>
        <v>-1.7499999999870397E-3</v>
      </c>
      <c r="F47" s="1478">
        <f t="shared" si="16"/>
        <v>181.99825000000001</v>
      </c>
      <c r="G47" s="1168">
        <f t="shared" si="13"/>
        <v>0.21314353835214062</v>
      </c>
      <c r="H47" s="1187">
        <v>7.6101400000000003</v>
      </c>
      <c r="I47" s="1187">
        <v>2.3940000000000001</v>
      </c>
      <c r="J47" s="1187">
        <v>9.8760000000000012</v>
      </c>
      <c r="K47" s="1187">
        <v>4.7296000000000005</v>
      </c>
      <c r="L47" s="1187">
        <v>3.83</v>
      </c>
      <c r="M47" s="1187">
        <v>13.1</v>
      </c>
      <c r="N47" s="1187">
        <v>4</v>
      </c>
      <c r="O47" s="1187">
        <v>9.8889999999999993</v>
      </c>
      <c r="P47" s="1187">
        <v>1.9</v>
      </c>
      <c r="Q47" s="1187">
        <v>2.9591999999999996</v>
      </c>
      <c r="R47" s="1187">
        <v>25.650000000000002</v>
      </c>
      <c r="S47" s="1187">
        <v>3.95</v>
      </c>
      <c r="T47" s="1187">
        <v>37.794409999999999</v>
      </c>
      <c r="U47" s="1187">
        <v>14.559999999999995</v>
      </c>
      <c r="V47" s="1187">
        <v>3.8500000000000005</v>
      </c>
      <c r="W47" s="1187">
        <v>31.959999999999997</v>
      </c>
      <c r="X47" s="1187">
        <v>3.9459</v>
      </c>
      <c r="Z47" s="1128"/>
    </row>
    <row r="48" spans="1:26" s="1170" customFormat="1" ht="16.5" customHeight="1">
      <c r="A48" s="1164" t="s">
        <v>331</v>
      </c>
      <c r="B48" s="1151" t="s">
        <v>100</v>
      </c>
      <c r="C48" s="1166" t="s">
        <v>101</v>
      </c>
      <c r="D48" s="1182">
        <v>23</v>
      </c>
      <c r="E48" s="1154">
        <f>F48-D48</f>
        <v>3.3600000000006958E-3</v>
      </c>
      <c r="F48" s="1478">
        <f t="shared" si="16"/>
        <v>23.003360000000001</v>
      </c>
      <c r="G48" s="1168">
        <f>F48/F$9*100</f>
        <v>2.6939915874949882E-2</v>
      </c>
      <c r="H48" s="1187">
        <v>4.92</v>
      </c>
      <c r="I48" s="1187">
        <v>1.1623600000000001</v>
      </c>
      <c r="J48" s="1187">
        <v>0.70100000000000007</v>
      </c>
      <c r="K48" s="1187">
        <v>0.65</v>
      </c>
      <c r="L48" s="1187">
        <v>1.4600000000000002</v>
      </c>
      <c r="M48" s="1187">
        <v>3.12</v>
      </c>
      <c r="N48" s="1187">
        <v>0.65000000000000013</v>
      </c>
      <c r="O48" s="1187">
        <v>1.08</v>
      </c>
      <c r="P48" s="1187">
        <v>0.84000000000000008</v>
      </c>
      <c r="Q48" s="1187">
        <v>0.45999999999999996</v>
      </c>
      <c r="R48" s="1187">
        <v>1.51</v>
      </c>
      <c r="S48" s="1187">
        <v>1.54</v>
      </c>
      <c r="T48" s="1187">
        <v>1.54</v>
      </c>
      <c r="U48" s="1187">
        <v>1.29</v>
      </c>
      <c r="V48" s="1187">
        <v>0.58000000000000007</v>
      </c>
      <c r="W48" s="1187">
        <v>0.84000000000000008</v>
      </c>
      <c r="X48" s="1187">
        <v>0.66</v>
      </c>
      <c r="Z48" s="1128"/>
    </row>
    <row r="49" spans="1:26" s="1170" customFormat="1" ht="16.5" customHeight="1">
      <c r="A49" s="1164" t="s">
        <v>331</v>
      </c>
      <c r="B49" s="1151" t="s">
        <v>102</v>
      </c>
      <c r="C49" s="1166" t="s">
        <v>103</v>
      </c>
      <c r="D49" s="1182">
        <v>8</v>
      </c>
      <c r="E49" s="1154">
        <f t="shared" si="2"/>
        <v>0</v>
      </c>
      <c r="F49" s="1478">
        <f t="shared" si="16"/>
        <v>8</v>
      </c>
      <c r="G49" s="1168">
        <f>F49/F$9*100</f>
        <v>9.3690368276460063E-3</v>
      </c>
      <c r="H49" s="1187">
        <v>3.1</v>
      </c>
      <c r="I49" s="1187">
        <v>0.17</v>
      </c>
      <c r="J49" s="1187">
        <v>0.19</v>
      </c>
      <c r="K49" s="1187">
        <v>0.16</v>
      </c>
      <c r="L49" s="1187">
        <v>0.2</v>
      </c>
      <c r="M49" s="1187">
        <v>0.35</v>
      </c>
      <c r="N49" s="1187">
        <v>0.51</v>
      </c>
      <c r="O49" s="1187">
        <v>0.25</v>
      </c>
      <c r="P49" s="1187">
        <v>0.13</v>
      </c>
      <c r="Q49" s="1187">
        <v>0.23</v>
      </c>
      <c r="R49" s="1187">
        <v>0.32</v>
      </c>
      <c r="S49" s="1187">
        <v>0.31</v>
      </c>
      <c r="T49" s="1187">
        <v>0.62</v>
      </c>
      <c r="U49" s="1187">
        <v>0.34</v>
      </c>
      <c r="V49" s="1187">
        <v>0.28000000000000003</v>
      </c>
      <c r="W49" s="1187">
        <v>0.48</v>
      </c>
      <c r="X49" s="1187">
        <v>0.36</v>
      </c>
      <c r="Z49" s="1128"/>
    </row>
    <row r="50" spans="1:26" s="1170" customFormat="1" ht="15.75" customHeight="1">
      <c r="A50" s="1164" t="s">
        <v>331</v>
      </c>
      <c r="B50" s="1151" t="s">
        <v>332</v>
      </c>
      <c r="C50" s="1166" t="s">
        <v>105</v>
      </c>
      <c r="D50" s="1182">
        <v>54</v>
      </c>
      <c r="E50" s="1154">
        <f t="shared" si="2"/>
        <v>-1.0100000000008436E-3</v>
      </c>
      <c r="F50" s="1478">
        <f t="shared" si="16"/>
        <v>53.998989999999999</v>
      </c>
      <c r="G50" s="1168">
        <f>F50/F$9*100</f>
        <v>6.3239815745711053E-2</v>
      </c>
      <c r="H50" s="1187">
        <v>9.9996700000000001</v>
      </c>
      <c r="I50" s="1187">
        <v>4.45</v>
      </c>
      <c r="J50" s="1187">
        <v>2.39</v>
      </c>
      <c r="K50" s="1187">
        <v>1.94</v>
      </c>
      <c r="L50" s="1187">
        <v>1.23</v>
      </c>
      <c r="M50" s="1187">
        <v>2.63</v>
      </c>
      <c r="N50" s="1187">
        <v>4.0999999999999996</v>
      </c>
      <c r="O50" s="1187">
        <v>2.95</v>
      </c>
      <c r="P50" s="1187">
        <v>1.63</v>
      </c>
      <c r="Q50" s="1187">
        <v>3.4693199999999997</v>
      </c>
      <c r="R50" s="1187">
        <v>2.6</v>
      </c>
      <c r="S50" s="1187">
        <v>2.5299999999999998</v>
      </c>
      <c r="T50" s="1187">
        <v>3.17</v>
      </c>
      <c r="U50" s="1187">
        <v>2.2400000000000002</v>
      </c>
      <c r="V50" s="1187">
        <v>0.97000000000000008</v>
      </c>
      <c r="W50" s="1187">
        <v>3.9000000000000004</v>
      </c>
      <c r="X50" s="1187">
        <v>3.8</v>
      </c>
      <c r="Z50" s="1128"/>
    </row>
    <row r="51" spans="1:26" s="1170" customFormat="1" ht="15.75" customHeight="1">
      <c r="A51" s="1164" t="s">
        <v>331</v>
      </c>
      <c r="B51" s="1151" t="s">
        <v>333</v>
      </c>
      <c r="C51" s="1166" t="s">
        <v>107</v>
      </c>
      <c r="D51" s="1182">
        <v>12</v>
      </c>
      <c r="E51" s="1154">
        <f t="shared" si="2"/>
        <v>3.8999999999997925E-3</v>
      </c>
      <c r="F51" s="1478">
        <f t="shared" si="16"/>
        <v>12.0039</v>
      </c>
      <c r="G51" s="1168">
        <f>F51/F$9*100</f>
        <v>1.4058122646922485E-2</v>
      </c>
      <c r="H51" s="1187">
        <v>5.3500000000000005</v>
      </c>
      <c r="I51" s="1187">
        <v>0.65190000000000003</v>
      </c>
      <c r="J51" s="1187">
        <v>0.40199999999999997</v>
      </c>
      <c r="K51" s="1187">
        <v>0.66</v>
      </c>
      <c r="L51" s="1187">
        <v>0.25</v>
      </c>
      <c r="M51" s="1187">
        <v>0.23</v>
      </c>
      <c r="N51" s="1187">
        <v>0</v>
      </c>
      <c r="O51" s="1187">
        <v>0.64</v>
      </c>
      <c r="P51" s="1187">
        <v>1.42</v>
      </c>
      <c r="Q51" s="1187">
        <v>7.9999999999999988E-2</v>
      </c>
      <c r="R51" s="1187">
        <v>0.33000000000000007</v>
      </c>
      <c r="S51" s="1187">
        <v>0.51</v>
      </c>
      <c r="T51" s="1187">
        <v>0.44</v>
      </c>
      <c r="U51" s="1187">
        <v>0.71</v>
      </c>
      <c r="V51" s="1187">
        <v>0.09</v>
      </c>
      <c r="W51" s="1187">
        <v>0.24000000000000002</v>
      </c>
      <c r="X51" s="1187">
        <v>0</v>
      </c>
      <c r="Z51" s="1128"/>
    </row>
    <row r="52" spans="1:26" s="1170" customFormat="1" ht="19.5" customHeight="1">
      <c r="A52" s="1164" t="s">
        <v>331</v>
      </c>
      <c r="B52" s="1151" t="s">
        <v>108</v>
      </c>
      <c r="C52" s="1166" t="s">
        <v>109</v>
      </c>
      <c r="D52" s="1182">
        <v>238</v>
      </c>
      <c r="E52" s="1154">
        <f>F52-D52</f>
        <v>2.2099999999625197E-3</v>
      </c>
      <c r="F52" s="1478">
        <f t="shared" si="16"/>
        <v>238.00220999999996</v>
      </c>
      <c r="G52" s="1168">
        <f t="shared" si="13"/>
        <v>0.27873143381889232</v>
      </c>
      <c r="H52" s="1187">
        <v>26.099999999999998</v>
      </c>
      <c r="I52" s="1187">
        <v>1.0751999999999999</v>
      </c>
      <c r="J52" s="1187">
        <v>0.34099999999999997</v>
      </c>
      <c r="K52" s="1187">
        <v>0.39400000000000002</v>
      </c>
      <c r="L52" s="1187">
        <v>1.59</v>
      </c>
      <c r="M52" s="1187">
        <v>6.3719999999999999</v>
      </c>
      <c r="N52" s="1187">
        <v>2.1374000000000004</v>
      </c>
      <c r="O52" s="1187">
        <v>54.492000000000004</v>
      </c>
      <c r="P52" s="1187">
        <v>0.20699999999999999</v>
      </c>
      <c r="Q52" s="1187">
        <v>50.406599999999997</v>
      </c>
      <c r="R52" s="1187">
        <v>8.6650000000000009</v>
      </c>
      <c r="S52" s="1187">
        <v>16.48301</v>
      </c>
      <c r="T52" s="1187">
        <v>0.75800000000000001</v>
      </c>
      <c r="U52" s="1187">
        <v>0.70420000000000005</v>
      </c>
      <c r="V52" s="1187">
        <v>64.100499999999997</v>
      </c>
      <c r="W52" s="1187">
        <v>3.8092999999999999</v>
      </c>
      <c r="X52" s="1187">
        <v>0.36699999999999999</v>
      </c>
      <c r="Z52" s="1128"/>
    </row>
    <row r="53" spans="1:26" s="1170" customFormat="1" ht="19.5" customHeight="1">
      <c r="A53" s="1164" t="s">
        <v>331</v>
      </c>
      <c r="B53" s="1151" t="s">
        <v>110</v>
      </c>
      <c r="C53" s="1166" t="s">
        <v>111</v>
      </c>
      <c r="D53" s="1167">
        <v>3</v>
      </c>
      <c r="E53" s="1154">
        <f t="shared" si="2"/>
        <v>-4.6999999999992603E-3</v>
      </c>
      <c r="F53" s="1478">
        <f t="shared" si="16"/>
        <v>2.9953000000000007</v>
      </c>
      <c r="G53" s="1168">
        <f t="shared" si="13"/>
        <v>3.5078845012310109E-3</v>
      </c>
      <c r="H53" s="1187">
        <v>0.26</v>
      </c>
      <c r="I53" s="1187">
        <v>4.1800000000000004E-2</v>
      </c>
      <c r="J53" s="1187">
        <v>0.65</v>
      </c>
      <c r="K53" s="1187">
        <v>5.0900000000000001E-2</v>
      </c>
      <c r="L53" s="1187">
        <v>2.0900000000000002E-2</v>
      </c>
      <c r="M53" s="1187">
        <v>5.1800000000000006E-2</v>
      </c>
      <c r="N53" s="1187">
        <v>6.1800000000000001E-2</v>
      </c>
      <c r="O53" s="1187">
        <v>0.09</v>
      </c>
      <c r="P53" s="1187">
        <v>6.0899999999999996E-2</v>
      </c>
      <c r="Q53" s="1187">
        <v>0.06</v>
      </c>
      <c r="R53" s="1187">
        <v>0.37090000000000001</v>
      </c>
      <c r="S53" s="1187">
        <v>9.0899999999999995E-2</v>
      </c>
      <c r="T53" s="1187">
        <v>0.13090000000000002</v>
      </c>
      <c r="U53" s="1187">
        <v>0.8609</v>
      </c>
      <c r="V53" s="1187">
        <v>4.0899999999999999E-2</v>
      </c>
      <c r="W53" s="1187">
        <v>7.1800000000000003E-2</v>
      </c>
      <c r="X53" s="1187">
        <v>8.09E-2</v>
      </c>
      <c r="Z53" s="1128"/>
    </row>
    <row r="54" spans="1:26" s="1170" customFormat="1" ht="19.5" customHeight="1">
      <c r="A54" s="1164" t="s">
        <v>331</v>
      </c>
      <c r="B54" s="1151" t="s">
        <v>112</v>
      </c>
      <c r="C54" s="1166" t="s">
        <v>113</v>
      </c>
      <c r="D54" s="1153"/>
      <c r="E54" s="1154">
        <f t="shared" si="2"/>
        <v>0</v>
      </c>
      <c r="F54" s="1478">
        <f t="shared" si="16"/>
        <v>0</v>
      </c>
      <c r="G54" s="1168"/>
      <c r="H54" s="1187">
        <v>0</v>
      </c>
      <c r="I54" s="1187">
        <v>0</v>
      </c>
      <c r="J54" s="1187">
        <v>0</v>
      </c>
      <c r="K54" s="1187">
        <v>0</v>
      </c>
      <c r="L54" s="1187">
        <v>0</v>
      </c>
      <c r="M54" s="1187">
        <v>0</v>
      </c>
      <c r="N54" s="1187">
        <v>0</v>
      </c>
      <c r="O54" s="1187">
        <v>0</v>
      </c>
      <c r="P54" s="1187">
        <v>0</v>
      </c>
      <c r="Q54" s="1187">
        <v>0</v>
      </c>
      <c r="R54" s="1187">
        <v>0</v>
      </c>
      <c r="S54" s="1187">
        <v>0</v>
      </c>
      <c r="T54" s="1187">
        <v>0</v>
      </c>
      <c r="U54" s="1187">
        <v>0</v>
      </c>
      <c r="V54" s="1187">
        <v>0</v>
      </c>
      <c r="W54" s="1187">
        <v>0</v>
      </c>
      <c r="X54" s="1187">
        <v>0</v>
      </c>
      <c r="Z54" s="1128"/>
    </row>
    <row r="55" spans="1:26" s="1170" customFormat="1" ht="19.5" customHeight="1">
      <c r="A55" s="1164" t="s">
        <v>331</v>
      </c>
      <c r="B55" s="1151" t="s">
        <v>114</v>
      </c>
      <c r="C55" s="1166" t="s">
        <v>115</v>
      </c>
      <c r="D55" s="1182">
        <v>20</v>
      </c>
      <c r="E55" s="1154">
        <f t="shared" si="2"/>
        <v>0</v>
      </c>
      <c r="F55" s="1478">
        <f t="shared" si="16"/>
        <v>20</v>
      </c>
      <c r="G55" s="1168">
        <f>F55/F$9*100</f>
        <v>2.3422592069115015E-2</v>
      </c>
      <c r="H55" s="1187">
        <v>0</v>
      </c>
      <c r="I55" s="1187">
        <v>0</v>
      </c>
      <c r="J55" s="1187">
        <v>0</v>
      </c>
      <c r="K55" s="1187">
        <v>0</v>
      </c>
      <c r="L55" s="1187">
        <v>0</v>
      </c>
      <c r="M55" s="1187">
        <v>10</v>
      </c>
      <c r="N55" s="1187">
        <v>0</v>
      </c>
      <c r="O55" s="1187">
        <v>0</v>
      </c>
      <c r="P55" s="1187">
        <v>0</v>
      </c>
      <c r="Q55" s="1187">
        <v>0</v>
      </c>
      <c r="R55" s="1187">
        <v>0</v>
      </c>
      <c r="S55" s="1187">
        <v>0</v>
      </c>
      <c r="T55" s="1187">
        <v>0</v>
      </c>
      <c r="U55" s="1187">
        <v>0</v>
      </c>
      <c r="V55" s="1187">
        <v>0</v>
      </c>
      <c r="W55" s="1187">
        <v>0</v>
      </c>
      <c r="X55" s="1187">
        <v>10</v>
      </c>
      <c r="Z55" s="1128"/>
    </row>
    <row r="56" spans="1:26" s="1170" customFormat="1" ht="19.5" customHeight="1">
      <c r="A56" s="1164" t="s">
        <v>331</v>
      </c>
      <c r="B56" s="1165" t="s">
        <v>116</v>
      </c>
      <c r="C56" s="1166" t="s">
        <v>117</v>
      </c>
      <c r="D56" s="1182">
        <v>19</v>
      </c>
      <c r="E56" s="1154">
        <f>F56-D56</f>
        <v>0</v>
      </c>
      <c r="F56" s="1478">
        <f t="shared" si="16"/>
        <v>19</v>
      </c>
      <c r="G56" s="1168">
        <f>F56/F$9*100</f>
        <v>2.2251462465659264E-2</v>
      </c>
      <c r="H56" s="1187">
        <v>0.87000000000000011</v>
      </c>
      <c r="I56" s="1187">
        <v>0.4</v>
      </c>
      <c r="J56" s="1187">
        <v>0.43999999999999995</v>
      </c>
      <c r="K56" s="1187">
        <v>4.0999999999999996</v>
      </c>
      <c r="L56" s="1187">
        <v>2</v>
      </c>
      <c r="M56" s="1187">
        <v>0.15</v>
      </c>
      <c r="N56" s="1187">
        <v>0</v>
      </c>
      <c r="O56" s="1187">
        <v>3.31</v>
      </c>
      <c r="P56" s="1187">
        <v>0.1</v>
      </c>
      <c r="Q56" s="1187">
        <v>0</v>
      </c>
      <c r="R56" s="1187">
        <v>2</v>
      </c>
      <c r="S56" s="1187">
        <v>0.41000000000000003</v>
      </c>
      <c r="T56" s="1187">
        <v>0.66999999999999993</v>
      </c>
      <c r="U56" s="1187">
        <v>2.12</v>
      </c>
      <c r="V56" s="1187">
        <v>0.1</v>
      </c>
      <c r="W56" s="1187">
        <v>0.22</v>
      </c>
      <c r="X56" s="1187">
        <v>2.11</v>
      </c>
      <c r="Z56" s="1128"/>
    </row>
    <row r="57" spans="1:26" s="1170" customFormat="1" ht="15.75" customHeight="1">
      <c r="A57" s="1164" t="s">
        <v>331</v>
      </c>
      <c r="B57" s="1188" t="s">
        <v>118</v>
      </c>
      <c r="C57" s="1166" t="s">
        <v>119</v>
      </c>
      <c r="D57" s="1153"/>
      <c r="E57" s="1154">
        <f t="shared" si="2"/>
        <v>0</v>
      </c>
      <c r="F57" s="1478">
        <f t="shared" si="16"/>
        <v>0</v>
      </c>
      <c r="G57" s="1168">
        <f>F57/F$9*100</f>
        <v>0</v>
      </c>
      <c r="H57" s="1187">
        <v>0</v>
      </c>
      <c r="I57" s="1187">
        <v>0</v>
      </c>
      <c r="J57" s="1187">
        <v>0</v>
      </c>
      <c r="K57" s="1187">
        <v>0</v>
      </c>
      <c r="L57" s="1187">
        <v>0</v>
      </c>
      <c r="M57" s="1187">
        <v>0</v>
      </c>
      <c r="N57" s="1187">
        <v>0</v>
      </c>
      <c r="O57" s="1187">
        <v>0</v>
      </c>
      <c r="P57" s="1187">
        <v>0</v>
      </c>
      <c r="Q57" s="1187">
        <v>0</v>
      </c>
      <c r="R57" s="1187">
        <v>0</v>
      </c>
      <c r="S57" s="1187">
        <v>0</v>
      </c>
      <c r="T57" s="1187">
        <v>0</v>
      </c>
      <c r="U57" s="1187">
        <v>0</v>
      </c>
      <c r="V57" s="1187">
        <v>0</v>
      </c>
      <c r="W57" s="1187">
        <v>0</v>
      </c>
      <c r="X57" s="1187">
        <v>0</v>
      </c>
      <c r="Z57" s="1128"/>
    </row>
    <row r="58" spans="1:26" s="1170" customFormat="1" ht="24" customHeight="1">
      <c r="A58" s="1164" t="s">
        <v>331</v>
      </c>
      <c r="B58" s="1188" t="s">
        <v>120</v>
      </c>
      <c r="C58" s="1189" t="s">
        <v>121</v>
      </c>
      <c r="D58" s="1190">
        <v>53</v>
      </c>
      <c r="E58" s="1191">
        <f t="shared" si="2"/>
        <v>0</v>
      </c>
      <c r="F58" s="1478">
        <f t="shared" si="16"/>
        <v>53.000000000000007</v>
      </c>
      <c r="G58" s="1168">
        <f>F58/F$9*100</f>
        <v>6.2069868983154808E-2</v>
      </c>
      <c r="H58" s="1187">
        <v>6.11</v>
      </c>
      <c r="I58" s="1187">
        <v>1.8800000000000003</v>
      </c>
      <c r="J58" s="1187">
        <v>0.97</v>
      </c>
      <c r="K58" s="1187">
        <v>4.07</v>
      </c>
      <c r="L58" s="1187">
        <v>3.01</v>
      </c>
      <c r="M58" s="1187">
        <v>0.71</v>
      </c>
      <c r="N58" s="1187">
        <v>2.25</v>
      </c>
      <c r="O58" s="1187">
        <v>2.09</v>
      </c>
      <c r="P58" s="1187">
        <v>0.88000000000000012</v>
      </c>
      <c r="Q58" s="1187">
        <v>4.49</v>
      </c>
      <c r="R58" s="1187">
        <v>1.01</v>
      </c>
      <c r="S58" s="1187">
        <v>5.65</v>
      </c>
      <c r="T58" s="1187">
        <v>3.59</v>
      </c>
      <c r="U58" s="1187">
        <v>13.169999999999998</v>
      </c>
      <c r="V58" s="1187">
        <v>0.75</v>
      </c>
      <c r="W58" s="1187">
        <v>1.3</v>
      </c>
      <c r="X58" s="1187">
        <v>1.0699999999999998</v>
      </c>
      <c r="Z58" s="1128"/>
    </row>
    <row r="59" spans="1:26" s="1170" customFormat="1" ht="19.5" customHeight="1">
      <c r="A59" s="1164" t="s">
        <v>331</v>
      </c>
      <c r="B59" s="1151" t="s">
        <v>284</v>
      </c>
      <c r="C59" s="1166" t="s">
        <v>123</v>
      </c>
      <c r="D59" s="1174"/>
      <c r="E59" s="1154">
        <f t="shared" si="2"/>
        <v>0</v>
      </c>
      <c r="F59" s="1478">
        <f t="shared" si="16"/>
        <v>0</v>
      </c>
      <c r="G59" s="1168">
        <f>F59/F$9*100</f>
        <v>0</v>
      </c>
      <c r="H59" s="1187">
        <v>0</v>
      </c>
      <c r="I59" s="1187">
        <v>0</v>
      </c>
      <c r="J59" s="1187">
        <v>0</v>
      </c>
      <c r="K59" s="1187">
        <v>0</v>
      </c>
      <c r="L59" s="1187">
        <v>0</v>
      </c>
      <c r="M59" s="1187">
        <v>0</v>
      </c>
      <c r="N59" s="1187">
        <v>0</v>
      </c>
      <c r="O59" s="1187">
        <v>0</v>
      </c>
      <c r="P59" s="1187">
        <v>0</v>
      </c>
      <c r="Q59" s="1187">
        <v>0</v>
      </c>
      <c r="R59" s="1187">
        <v>0</v>
      </c>
      <c r="S59" s="1187">
        <v>0</v>
      </c>
      <c r="T59" s="1187">
        <v>0</v>
      </c>
      <c r="U59" s="1187">
        <v>0</v>
      </c>
      <c r="V59" s="1187">
        <v>0</v>
      </c>
      <c r="W59" s="1187">
        <v>0</v>
      </c>
      <c r="X59" s="1187">
        <v>0</v>
      </c>
      <c r="Z59" s="1128"/>
    </row>
    <row r="60" spans="1:26" s="1170" customFormat="1" ht="19.5" customHeight="1">
      <c r="A60" s="1164" t="s">
        <v>331</v>
      </c>
      <c r="B60" s="1151" t="s">
        <v>124</v>
      </c>
      <c r="C60" s="1166" t="s">
        <v>125</v>
      </c>
      <c r="D60" s="1153"/>
      <c r="E60" s="1154">
        <f t="shared" si="2"/>
        <v>0</v>
      </c>
      <c r="F60" s="1478">
        <f t="shared" si="16"/>
        <v>0</v>
      </c>
      <c r="G60" s="1168">
        <f t="shared" si="13"/>
        <v>0</v>
      </c>
      <c r="H60" s="1187">
        <v>0</v>
      </c>
      <c r="I60" s="1187">
        <v>0</v>
      </c>
      <c r="J60" s="1187">
        <v>0</v>
      </c>
      <c r="K60" s="1187">
        <v>0</v>
      </c>
      <c r="L60" s="1187">
        <v>0</v>
      </c>
      <c r="M60" s="1187">
        <v>0</v>
      </c>
      <c r="N60" s="1187">
        <v>0</v>
      </c>
      <c r="O60" s="1187">
        <v>0</v>
      </c>
      <c r="P60" s="1187">
        <v>0</v>
      </c>
      <c r="Q60" s="1187">
        <v>0</v>
      </c>
      <c r="R60" s="1187">
        <v>0</v>
      </c>
      <c r="S60" s="1187">
        <v>0</v>
      </c>
      <c r="T60" s="1187">
        <v>0</v>
      </c>
      <c r="U60" s="1187">
        <v>0</v>
      </c>
      <c r="V60" s="1187">
        <v>0</v>
      </c>
      <c r="W60" s="1187">
        <v>0</v>
      </c>
      <c r="X60" s="1187">
        <v>0</v>
      </c>
      <c r="Z60" s="1128"/>
    </row>
    <row r="61" spans="1:26" s="1170" customFormat="1" ht="19.5" customHeight="1">
      <c r="A61" s="1164" t="s">
        <v>331</v>
      </c>
      <c r="B61" s="1151" t="s">
        <v>126</v>
      </c>
      <c r="C61" s="1166" t="s">
        <v>127</v>
      </c>
      <c r="D61" s="1172"/>
      <c r="E61" s="1154">
        <f t="shared" si="2"/>
        <v>11.51</v>
      </c>
      <c r="F61" s="1478">
        <f t="shared" si="16"/>
        <v>11.51</v>
      </c>
      <c r="G61" s="1168">
        <f t="shared" si="13"/>
        <v>1.3479701735775692E-2</v>
      </c>
      <c r="H61" s="1187">
        <v>1.85</v>
      </c>
      <c r="I61" s="1187">
        <v>0.78</v>
      </c>
      <c r="J61" s="1187">
        <v>0.33</v>
      </c>
      <c r="K61" s="1187">
        <v>0</v>
      </c>
      <c r="L61" s="1187">
        <v>0.8</v>
      </c>
      <c r="M61" s="1187">
        <v>0</v>
      </c>
      <c r="N61" s="1187">
        <v>0.8</v>
      </c>
      <c r="O61" s="1187">
        <v>0</v>
      </c>
      <c r="P61" s="1187">
        <v>0.46</v>
      </c>
      <c r="Q61" s="1187">
        <v>0.36</v>
      </c>
      <c r="R61" s="1187">
        <v>0.39</v>
      </c>
      <c r="S61" s="1187">
        <v>1.75</v>
      </c>
      <c r="T61" s="1187">
        <v>0.6</v>
      </c>
      <c r="U61" s="1187">
        <v>1.3</v>
      </c>
      <c r="V61" s="1187">
        <v>0.95</v>
      </c>
      <c r="W61" s="1187">
        <v>0.73</v>
      </c>
      <c r="X61" s="1187">
        <v>0.41</v>
      </c>
      <c r="Z61" s="1128"/>
    </row>
    <row r="62" spans="1:26" ht="19.5" customHeight="1">
      <c r="A62" s="1157" t="s">
        <v>131</v>
      </c>
      <c r="B62" s="1171" t="s">
        <v>129</v>
      </c>
      <c r="C62" s="1159" t="s">
        <v>130</v>
      </c>
      <c r="D62" s="1182">
        <v>111</v>
      </c>
      <c r="E62" s="1161">
        <f t="shared" si="2"/>
        <v>0</v>
      </c>
      <c r="F62" s="1478">
        <f t="shared" si="16"/>
        <v>111</v>
      </c>
      <c r="G62" s="1162">
        <f t="shared" si="13"/>
        <v>0.12999538598358834</v>
      </c>
      <c r="H62" s="1192">
        <v>37.270000000000003</v>
      </c>
      <c r="I62" s="1192">
        <v>0</v>
      </c>
      <c r="J62" s="1192">
        <v>0</v>
      </c>
      <c r="K62" s="1192">
        <v>0</v>
      </c>
      <c r="L62" s="1192">
        <v>11.02</v>
      </c>
      <c r="M62" s="1192">
        <v>2.61</v>
      </c>
      <c r="N62" s="1192">
        <v>0</v>
      </c>
      <c r="O62" s="1192">
        <v>38</v>
      </c>
      <c r="P62" s="1192">
        <v>14.6</v>
      </c>
      <c r="Q62" s="1192">
        <v>0</v>
      </c>
      <c r="R62" s="1192">
        <v>0</v>
      </c>
      <c r="S62" s="1192">
        <v>5</v>
      </c>
      <c r="T62" s="1192">
        <v>0</v>
      </c>
      <c r="U62" s="1192">
        <v>0</v>
      </c>
      <c r="V62" s="1192">
        <v>0</v>
      </c>
      <c r="W62" s="1192">
        <v>0</v>
      </c>
      <c r="X62" s="1192">
        <v>2.5</v>
      </c>
      <c r="Z62" s="1128"/>
    </row>
    <row r="63" spans="1:26" ht="19.5" customHeight="1">
      <c r="A63" s="1157" t="s">
        <v>134</v>
      </c>
      <c r="B63" s="1185" t="s">
        <v>132</v>
      </c>
      <c r="C63" s="1159" t="s">
        <v>133</v>
      </c>
      <c r="D63" s="1177"/>
      <c r="E63" s="1161">
        <f t="shared" si="2"/>
        <v>0</v>
      </c>
      <c r="F63" s="1475">
        <f t="shared" ref="F63" si="18">SUM(H63:U63)</f>
        <v>0</v>
      </c>
      <c r="G63" s="1162">
        <f>F63/F$9*100</f>
        <v>0</v>
      </c>
      <c r="H63" s="1192">
        <v>0</v>
      </c>
      <c r="I63" s="1192">
        <v>0</v>
      </c>
      <c r="J63" s="1192">
        <v>0</v>
      </c>
      <c r="K63" s="1192">
        <v>0</v>
      </c>
      <c r="L63" s="1192">
        <v>0</v>
      </c>
      <c r="M63" s="1192">
        <v>0</v>
      </c>
      <c r="N63" s="1192">
        <v>0</v>
      </c>
      <c r="O63" s="1192">
        <v>0</v>
      </c>
      <c r="P63" s="1192">
        <v>0</v>
      </c>
      <c r="Q63" s="1192">
        <v>0</v>
      </c>
      <c r="R63" s="1192">
        <v>0</v>
      </c>
      <c r="S63" s="1192">
        <v>0</v>
      </c>
      <c r="T63" s="1192">
        <v>0</v>
      </c>
      <c r="U63" s="1192">
        <v>0</v>
      </c>
      <c r="V63" s="1192">
        <v>0</v>
      </c>
      <c r="W63" s="1192">
        <v>0</v>
      </c>
      <c r="X63" s="1192">
        <v>0</v>
      </c>
      <c r="Z63" s="1128"/>
    </row>
    <row r="64" spans="1:26" ht="19.5" customHeight="1">
      <c r="A64" s="1157" t="s">
        <v>137</v>
      </c>
      <c r="B64" s="1185" t="s">
        <v>135</v>
      </c>
      <c r="C64" s="1159" t="s">
        <v>136</v>
      </c>
      <c r="D64" s="1177"/>
      <c r="E64" s="1161">
        <f t="shared" si="2"/>
        <v>7.93</v>
      </c>
      <c r="F64" s="1475">
        <f>SUM(H64:X64)</f>
        <v>7.93</v>
      </c>
      <c r="G64" s="1162">
        <f>F64/F$9*100</f>
        <v>9.2870577554041035E-3</v>
      </c>
      <c r="H64" s="1192">
        <v>1.4200000000000002</v>
      </c>
      <c r="I64" s="1192">
        <v>0</v>
      </c>
      <c r="J64" s="1192">
        <v>1.6700000000000002</v>
      </c>
      <c r="K64" s="1192">
        <v>0</v>
      </c>
      <c r="L64" s="1192">
        <v>0</v>
      </c>
      <c r="M64" s="1192">
        <v>0</v>
      </c>
      <c r="N64" s="1192">
        <v>0</v>
      </c>
      <c r="O64" s="1192">
        <v>0</v>
      </c>
      <c r="P64" s="1192">
        <v>0</v>
      </c>
      <c r="Q64" s="1192">
        <v>1.65</v>
      </c>
      <c r="R64" s="1192">
        <v>0</v>
      </c>
      <c r="S64" s="1192">
        <v>1</v>
      </c>
      <c r="T64" s="1192">
        <v>0</v>
      </c>
      <c r="U64" s="1192">
        <v>0</v>
      </c>
      <c r="V64" s="1192">
        <v>1</v>
      </c>
      <c r="W64" s="1192">
        <v>0</v>
      </c>
      <c r="X64" s="1192">
        <v>1.19</v>
      </c>
      <c r="Z64" s="1128"/>
    </row>
    <row r="65" spans="1:26" ht="19.5" customHeight="1">
      <c r="A65" s="1157" t="s">
        <v>140</v>
      </c>
      <c r="B65" s="1158" t="s">
        <v>138</v>
      </c>
      <c r="C65" s="1159" t="s">
        <v>139</v>
      </c>
      <c r="D65" s="1182">
        <v>565</v>
      </c>
      <c r="E65" s="1161">
        <f t="shared" si="2"/>
        <v>5.2999999991243385E-4</v>
      </c>
      <c r="F65" s="1478">
        <f t="shared" ref="F65:F90" si="19">SUM(H65:X65)</f>
        <v>565.00052999999991</v>
      </c>
      <c r="G65" s="1162">
        <f t="shared" si="13"/>
        <v>0.66168884665118899</v>
      </c>
      <c r="H65" s="1192">
        <v>0</v>
      </c>
      <c r="I65" s="1192">
        <v>46.201230000000002</v>
      </c>
      <c r="J65" s="1192">
        <v>38.900799999999997</v>
      </c>
      <c r="K65" s="1192">
        <v>33.707900000000002</v>
      </c>
      <c r="L65" s="1192">
        <v>29.691700000000001</v>
      </c>
      <c r="M65" s="1192">
        <v>33.402000000000001</v>
      </c>
      <c r="N65" s="1192">
        <v>28.558999999999997</v>
      </c>
      <c r="O65" s="1192">
        <v>36.753999999999998</v>
      </c>
      <c r="P65" s="1192">
        <v>32.723999999999997</v>
      </c>
      <c r="Q65" s="1192">
        <v>36.905999999999999</v>
      </c>
      <c r="R65" s="1192">
        <v>26.5596</v>
      </c>
      <c r="S65" s="1192">
        <v>37.946199999999997</v>
      </c>
      <c r="T65" s="1192">
        <v>39.874099999999999</v>
      </c>
      <c r="U65" s="1192">
        <v>41.298000000000002</v>
      </c>
      <c r="V65" s="1192">
        <v>28.088000000000001</v>
      </c>
      <c r="W65" s="1192">
        <v>30.856999999999999</v>
      </c>
      <c r="X65" s="1192">
        <v>43.530999999999999</v>
      </c>
      <c r="Z65" s="1128"/>
    </row>
    <row r="66" spans="1:26" ht="19.5" customHeight="1">
      <c r="A66" s="1157" t="s">
        <v>143</v>
      </c>
      <c r="B66" s="1185" t="s">
        <v>141</v>
      </c>
      <c r="C66" s="1159" t="s">
        <v>142</v>
      </c>
      <c r="D66" s="1182">
        <v>52</v>
      </c>
      <c r="E66" s="1161">
        <f t="shared" si="2"/>
        <v>-1.0000000000331966E-4</v>
      </c>
      <c r="F66" s="1478">
        <f t="shared" si="19"/>
        <v>51.999899999999997</v>
      </c>
      <c r="G66" s="1162">
        <f t="shared" si="13"/>
        <v>6.0898622266738686E-2</v>
      </c>
      <c r="H66" s="1192">
        <v>51.999899999999997</v>
      </c>
      <c r="I66" s="1192">
        <v>0</v>
      </c>
      <c r="J66" s="1192">
        <v>0</v>
      </c>
      <c r="K66" s="1192">
        <v>0</v>
      </c>
      <c r="L66" s="1192">
        <v>0</v>
      </c>
      <c r="M66" s="1192">
        <v>0</v>
      </c>
      <c r="N66" s="1192">
        <v>0</v>
      </c>
      <c r="O66" s="1192">
        <v>0</v>
      </c>
      <c r="P66" s="1192">
        <v>0</v>
      </c>
      <c r="Q66" s="1192">
        <v>0</v>
      </c>
      <c r="R66" s="1192">
        <v>0</v>
      </c>
      <c r="S66" s="1192">
        <v>0</v>
      </c>
      <c r="T66" s="1192">
        <v>0</v>
      </c>
      <c r="U66" s="1192">
        <v>0</v>
      </c>
      <c r="V66" s="1192">
        <v>0</v>
      </c>
      <c r="W66" s="1192">
        <v>0</v>
      </c>
      <c r="X66" s="1192">
        <v>0</v>
      </c>
      <c r="Z66" s="1128"/>
    </row>
    <row r="67" spans="1:26" ht="19.5" customHeight="1">
      <c r="A67" s="1157" t="s">
        <v>146</v>
      </c>
      <c r="B67" s="1185" t="s">
        <v>144</v>
      </c>
      <c r="C67" s="1159" t="s">
        <v>145</v>
      </c>
      <c r="D67" s="1182">
        <v>16</v>
      </c>
      <c r="E67" s="1161">
        <f t="shared" si="2"/>
        <v>3.2299999999985118E-3</v>
      </c>
      <c r="F67" s="1478">
        <f t="shared" si="19"/>
        <v>16.003229999999999</v>
      </c>
      <c r="G67" s="1162">
        <f t="shared" si="13"/>
        <v>1.8741856403911173E-2</v>
      </c>
      <c r="H67" s="1192">
        <v>3.52033</v>
      </c>
      <c r="I67" s="1192">
        <v>0.26</v>
      </c>
      <c r="J67" s="1192">
        <v>0.63</v>
      </c>
      <c r="K67" s="1192">
        <v>1.07</v>
      </c>
      <c r="L67" s="1192">
        <v>0.43</v>
      </c>
      <c r="M67" s="1192">
        <v>0.8</v>
      </c>
      <c r="N67" s="1192">
        <v>1.08</v>
      </c>
      <c r="O67" s="1192">
        <v>0.6</v>
      </c>
      <c r="P67" s="1192">
        <v>1.0899999999999999</v>
      </c>
      <c r="Q67" s="1192">
        <v>0.44999999999999996</v>
      </c>
      <c r="R67" s="1192">
        <v>3.999999999999998E-2</v>
      </c>
      <c r="S67" s="1192">
        <v>1.1800000000000002</v>
      </c>
      <c r="T67" s="1192">
        <v>2.17</v>
      </c>
      <c r="U67" s="1192">
        <v>0.75</v>
      </c>
      <c r="V67" s="1192">
        <v>0.39290000000000003</v>
      </c>
      <c r="W67" s="1192">
        <v>0.83000000000000007</v>
      </c>
      <c r="X67" s="1192">
        <v>0.71</v>
      </c>
      <c r="Z67" s="1128"/>
    </row>
    <row r="68" spans="1:26" ht="19.5" customHeight="1">
      <c r="A68" s="1157" t="s">
        <v>149</v>
      </c>
      <c r="B68" s="1185" t="s">
        <v>147</v>
      </c>
      <c r="C68" s="1159" t="s">
        <v>148</v>
      </c>
      <c r="D68" s="1182">
        <v>2</v>
      </c>
      <c r="E68" s="1161">
        <f t="shared" si="2"/>
        <v>0</v>
      </c>
      <c r="F68" s="1478">
        <f t="shared" si="19"/>
        <v>2</v>
      </c>
      <c r="G68" s="1162">
        <f t="shared" si="13"/>
        <v>2.3422592069115016E-3</v>
      </c>
      <c r="H68" s="1192">
        <v>0.36</v>
      </c>
      <c r="I68" s="1192">
        <v>0.11</v>
      </c>
      <c r="J68" s="1192">
        <v>0.04</v>
      </c>
      <c r="K68" s="1192">
        <v>0</v>
      </c>
      <c r="L68" s="1192">
        <v>0</v>
      </c>
      <c r="M68" s="1192">
        <v>0</v>
      </c>
      <c r="N68" s="1192">
        <v>0.18</v>
      </c>
      <c r="O68" s="1192">
        <v>0</v>
      </c>
      <c r="P68" s="1192">
        <v>0</v>
      </c>
      <c r="Q68" s="1192">
        <v>1.1000000000000001</v>
      </c>
      <c r="R68" s="1192">
        <v>0.08</v>
      </c>
      <c r="S68" s="1192">
        <v>0</v>
      </c>
      <c r="T68" s="1192">
        <v>0</v>
      </c>
      <c r="U68" s="1192">
        <v>0.13</v>
      </c>
      <c r="V68" s="1192">
        <v>0</v>
      </c>
      <c r="W68" s="1192">
        <v>0</v>
      </c>
      <c r="X68" s="1192">
        <v>0</v>
      </c>
      <c r="Z68" s="1128"/>
    </row>
    <row r="69" spans="1:26" ht="19.5" customHeight="1">
      <c r="A69" s="1157" t="s">
        <v>151</v>
      </c>
      <c r="B69" s="1185" t="s">
        <v>150</v>
      </c>
      <c r="C69" s="1159" t="s">
        <v>171</v>
      </c>
      <c r="D69" s="1186"/>
      <c r="E69" s="1161">
        <f t="shared" si="2"/>
        <v>0</v>
      </c>
      <c r="F69" s="1478">
        <f t="shared" si="19"/>
        <v>0</v>
      </c>
      <c r="G69" s="1162">
        <f t="shared" si="13"/>
        <v>0</v>
      </c>
      <c r="H69" s="1192">
        <v>0</v>
      </c>
      <c r="I69" s="1192">
        <v>0</v>
      </c>
      <c r="J69" s="1192">
        <v>0</v>
      </c>
      <c r="K69" s="1192">
        <v>0</v>
      </c>
      <c r="L69" s="1192">
        <v>0</v>
      </c>
      <c r="M69" s="1192">
        <v>0</v>
      </c>
      <c r="N69" s="1192">
        <v>0</v>
      </c>
      <c r="O69" s="1192">
        <v>0</v>
      </c>
      <c r="P69" s="1192">
        <v>0</v>
      </c>
      <c r="Q69" s="1192">
        <v>0</v>
      </c>
      <c r="R69" s="1192">
        <v>0</v>
      </c>
      <c r="S69" s="1192">
        <v>0</v>
      </c>
      <c r="T69" s="1192">
        <v>0</v>
      </c>
      <c r="U69" s="1192">
        <v>0</v>
      </c>
      <c r="V69" s="1192">
        <v>0</v>
      </c>
      <c r="W69" s="1192">
        <v>0</v>
      </c>
      <c r="X69" s="1192">
        <v>0</v>
      </c>
      <c r="Z69" s="1128"/>
    </row>
    <row r="70" spans="1:26" ht="19.5" customHeight="1">
      <c r="A70" s="1157" t="s">
        <v>154</v>
      </c>
      <c r="B70" s="1185" t="s">
        <v>291</v>
      </c>
      <c r="C70" s="1159" t="s">
        <v>153</v>
      </c>
      <c r="D70" s="1177"/>
      <c r="E70" s="1161">
        <f t="shared" si="2"/>
        <v>2</v>
      </c>
      <c r="F70" s="1478">
        <f t="shared" si="19"/>
        <v>2</v>
      </c>
      <c r="G70" s="1162">
        <f t="shared" si="13"/>
        <v>2.3422592069115016E-3</v>
      </c>
      <c r="H70" s="1192">
        <v>0</v>
      </c>
      <c r="I70" s="1192">
        <v>0</v>
      </c>
      <c r="J70" s="1192">
        <v>0</v>
      </c>
      <c r="K70" s="1192">
        <v>0</v>
      </c>
      <c r="L70" s="1192">
        <v>0</v>
      </c>
      <c r="M70" s="1192">
        <v>0</v>
      </c>
      <c r="N70" s="1192">
        <v>0</v>
      </c>
      <c r="O70" s="1192">
        <v>0</v>
      </c>
      <c r="P70" s="1192">
        <v>0</v>
      </c>
      <c r="Q70" s="1192">
        <v>0</v>
      </c>
      <c r="R70" s="1192">
        <v>0</v>
      </c>
      <c r="S70" s="1192">
        <v>0</v>
      </c>
      <c r="T70" s="1192">
        <v>0</v>
      </c>
      <c r="U70" s="1192">
        <v>0</v>
      </c>
      <c r="V70" s="1192">
        <v>0</v>
      </c>
      <c r="W70" s="1192">
        <v>0</v>
      </c>
      <c r="X70" s="1192">
        <v>2</v>
      </c>
      <c r="Z70" s="1128"/>
    </row>
    <row r="71" spans="1:26" ht="19.5" customHeight="1">
      <c r="A71" s="1157" t="s">
        <v>157</v>
      </c>
      <c r="B71" s="1185" t="s">
        <v>155</v>
      </c>
      <c r="C71" s="1159" t="s">
        <v>156</v>
      </c>
      <c r="D71" s="1177"/>
      <c r="E71" s="1161">
        <f t="shared" si="2"/>
        <v>746.95820000000003</v>
      </c>
      <c r="F71" s="1478">
        <f t="shared" si="19"/>
        <v>746.95820000000003</v>
      </c>
      <c r="G71" s="1168">
        <f>SUM(I71:X71)</f>
        <v>729.03819999999996</v>
      </c>
      <c r="H71" s="1192">
        <v>17.920000000000002</v>
      </c>
      <c r="I71" s="1192">
        <v>45.72</v>
      </c>
      <c r="J71" s="1192">
        <v>52.03</v>
      </c>
      <c r="K71" s="1192">
        <v>33.71</v>
      </c>
      <c r="L71" s="1192">
        <v>48.940000000000005</v>
      </c>
      <c r="M71" s="1192">
        <v>83.13</v>
      </c>
      <c r="N71" s="1192">
        <v>36.700000000000003</v>
      </c>
      <c r="O71" s="1192">
        <v>16.127000000000002</v>
      </c>
      <c r="P71" s="1192">
        <v>31.11</v>
      </c>
      <c r="Q71" s="1192">
        <v>33.94</v>
      </c>
      <c r="R71" s="1192">
        <v>40.6</v>
      </c>
      <c r="S71" s="1192">
        <v>32.029999999999994</v>
      </c>
      <c r="T71" s="1192">
        <v>92.58</v>
      </c>
      <c r="U71" s="1192">
        <v>34.659999999999997</v>
      </c>
      <c r="V71" s="1192">
        <v>26.141200000000001</v>
      </c>
      <c r="W71" s="1192">
        <v>57.55</v>
      </c>
      <c r="X71" s="1192">
        <v>64.069999999999993</v>
      </c>
      <c r="Z71" s="1128"/>
    </row>
    <row r="72" spans="1:26" ht="19.5" customHeight="1">
      <c r="A72" s="1157" t="s">
        <v>160</v>
      </c>
      <c r="B72" s="1185" t="s">
        <v>158</v>
      </c>
      <c r="C72" s="1159" t="s">
        <v>159</v>
      </c>
      <c r="D72" s="1177"/>
      <c r="E72" s="1161">
        <f t="shared" si="2"/>
        <v>44.440000000000005</v>
      </c>
      <c r="F72" s="1478">
        <f t="shared" si="19"/>
        <v>44.440000000000005</v>
      </c>
      <c r="G72" s="1162">
        <f t="shared" si="13"/>
        <v>5.2044999577573574E-2</v>
      </c>
      <c r="H72" s="1192">
        <v>0.28999999999999998</v>
      </c>
      <c r="I72" s="1192">
        <v>0</v>
      </c>
      <c r="J72" s="1192">
        <v>0</v>
      </c>
      <c r="K72" s="1192">
        <v>0</v>
      </c>
      <c r="L72" s="1192">
        <v>0</v>
      </c>
      <c r="M72" s="1192">
        <v>0.41</v>
      </c>
      <c r="N72" s="1192">
        <v>0</v>
      </c>
      <c r="O72" s="1192">
        <v>36.33</v>
      </c>
      <c r="P72" s="1192">
        <v>5.63</v>
      </c>
      <c r="Q72" s="1192">
        <v>1.77</v>
      </c>
      <c r="R72" s="1192">
        <v>0</v>
      </c>
      <c r="S72" s="1192">
        <v>0</v>
      </c>
      <c r="T72" s="1192">
        <v>0</v>
      </c>
      <c r="U72" s="1192">
        <v>0.01</v>
      </c>
      <c r="V72" s="1192">
        <v>0</v>
      </c>
      <c r="W72" s="1192">
        <v>0</v>
      </c>
      <c r="X72" s="1192">
        <v>0</v>
      </c>
      <c r="Z72" s="1128"/>
    </row>
    <row r="73" spans="1:26" ht="19.5" customHeight="1">
      <c r="A73" s="1157" t="s">
        <v>163</v>
      </c>
      <c r="B73" s="1185" t="s">
        <v>161</v>
      </c>
      <c r="C73" s="1159" t="s">
        <v>162</v>
      </c>
      <c r="D73" s="1177"/>
      <c r="E73" s="1161">
        <f t="shared" si="2"/>
        <v>33.520000000000003</v>
      </c>
      <c r="F73" s="1478">
        <f t="shared" si="19"/>
        <v>33.520000000000003</v>
      </c>
      <c r="G73" s="1162">
        <f t="shared" si="13"/>
        <v>3.9256264307836769E-2</v>
      </c>
      <c r="H73" s="1192">
        <v>2.5</v>
      </c>
      <c r="I73" s="1192">
        <v>2.5</v>
      </c>
      <c r="J73" s="1192">
        <v>2.39</v>
      </c>
      <c r="K73" s="1192">
        <v>0</v>
      </c>
      <c r="L73" s="1192">
        <v>2.5</v>
      </c>
      <c r="M73" s="1192">
        <v>2.71</v>
      </c>
      <c r="N73" s="1192">
        <v>1.5</v>
      </c>
      <c r="O73" s="1192">
        <v>0</v>
      </c>
      <c r="P73" s="1192">
        <v>4.7699999999999996</v>
      </c>
      <c r="Q73" s="1192">
        <v>0</v>
      </c>
      <c r="R73" s="1192">
        <v>2</v>
      </c>
      <c r="S73" s="1192">
        <v>1.8</v>
      </c>
      <c r="T73" s="1192">
        <v>3.55</v>
      </c>
      <c r="U73" s="1192">
        <v>2.3199999999999998</v>
      </c>
      <c r="V73" s="1192">
        <v>0</v>
      </c>
      <c r="W73" s="1192">
        <v>2.2999999999999998</v>
      </c>
      <c r="X73" s="1192">
        <v>2.6799999999999997</v>
      </c>
      <c r="Z73" s="1128"/>
    </row>
    <row r="74" spans="1:26" ht="30.75" hidden="1" customHeight="1">
      <c r="A74" s="1157" t="s">
        <v>166</v>
      </c>
      <c r="B74" s="1185" t="s">
        <v>164</v>
      </c>
      <c r="C74" s="1159" t="s">
        <v>165</v>
      </c>
      <c r="D74" s="1177"/>
      <c r="E74" s="1161">
        <f t="shared" si="2"/>
        <v>0</v>
      </c>
      <c r="F74" s="1478">
        <f t="shared" si="19"/>
        <v>0</v>
      </c>
      <c r="G74" s="1162">
        <f t="shared" si="13"/>
        <v>0</v>
      </c>
      <c r="H74" s="1192">
        <v>0</v>
      </c>
      <c r="I74" s="1192">
        <v>0</v>
      </c>
      <c r="J74" s="1192">
        <v>0</v>
      </c>
      <c r="K74" s="1192">
        <v>0</v>
      </c>
      <c r="L74" s="1192">
        <v>0</v>
      </c>
      <c r="M74" s="1192">
        <v>0</v>
      </c>
      <c r="N74" s="1192">
        <v>0</v>
      </c>
      <c r="O74" s="1192">
        <v>0</v>
      </c>
      <c r="P74" s="1192">
        <v>0</v>
      </c>
      <c r="Q74" s="1192">
        <v>0</v>
      </c>
      <c r="R74" s="1192">
        <v>0</v>
      </c>
      <c r="S74" s="1192">
        <v>0</v>
      </c>
      <c r="T74" s="1192">
        <v>0</v>
      </c>
      <c r="U74" s="1192">
        <v>0</v>
      </c>
      <c r="V74" s="1192">
        <v>0</v>
      </c>
      <c r="W74" s="1192">
        <v>0</v>
      </c>
      <c r="X74" s="1192">
        <v>0</v>
      </c>
      <c r="Z74" s="1128"/>
    </row>
    <row r="75" spans="1:26" ht="21.75" hidden="1" customHeight="1">
      <c r="A75" s="1157" t="s">
        <v>285</v>
      </c>
      <c r="B75" s="1185" t="s">
        <v>167</v>
      </c>
      <c r="C75" s="1159" t="s">
        <v>168</v>
      </c>
      <c r="D75" s="1178"/>
      <c r="E75" s="1161">
        <f t="shared" ref="E75:E90" si="20">F75-D75</f>
        <v>0</v>
      </c>
      <c r="F75" s="1478">
        <f t="shared" si="19"/>
        <v>0</v>
      </c>
      <c r="G75" s="1162">
        <f t="shared" si="13"/>
        <v>0</v>
      </c>
      <c r="H75" s="1192">
        <v>0</v>
      </c>
      <c r="I75" s="1192">
        <v>0</v>
      </c>
      <c r="J75" s="1192">
        <v>0</v>
      </c>
      <c r="K75" s="1192">
        <v>0</v>
      </c>
      <c r="L75" s="1192">
        <v>0</v>
      </c>
      <c r="M75" s="1192">
        <v>0</v>
      </c>
      <c r="N75" s="1192">
        <v>0</v>
      </c>
      <c r="O75" s="1192">
        <v>0</v>
      </c>
      <c r="P75" s="1192">
        <v>0</v>
      </c>
      <c r="Q75" s="1192">
        <v>0</v>
      </c>
      <c r="R75" s="1192">
        <v>0</v>
      </c>
      <c r="S75" s="1192">
        <v>0</v>
      </c>
      <c r="T75" s="1192">
        <v>0</v>
      </c>
      <c r="U75" s="1192">
        <v>0</v>
      </c>
      <c r="V75" s="1192">
        <v>0</v>
      </c>
      <c r="W75" s="1192">
        <v>0</v>
      </c>
      <c r="X75" s="1192">
        <v>0</v>
      </c>
      <c r="Z75" s="1128"/>
    </row>
    <row r="76" spans="1:26" s="1198" customFormat="1" ht="17.25" customHeight="1">
      <c r="A76" s="1193">
        <v>3</v>
      </c>
      <c r="B76" s="1194" t="s">
        <v>169</v>
      </c>
      <c r="C76" s="1195" t="s">
        <v>170</v>
      </c>
      <c r="D76" s="1196">
        <v>583</v>
      </c>
      <c r="E76" s="1161">
        <f t="shared" si="20"/>
        <v>1.8000000000029104E-3</v>
      </c>
      <c r="F76" s="1474">
        <f t="shared" si="19"/>
        <v>583.0018</v>
      </c>
      <c r="G76" s="1147">
        <f t="shared" si="13"/>
        <v>0.68277066684798893</v>
      </c>
      <c r="H76" s="1197">
        <v>4.3130000000000006</v>
      </c>
      <c r="I76" s="1197">
        <v>41.65</v>
      </c>
      <c r="J76" s="1197">
        <v>40.587000000000003</v>
      </c>
      <c r="K76" s="1197">
        <v>19.02</v>
      </c>
      <c r="L76" s="1197">
        <v>1.27</v>
      </c>
      <c r="M76" s="1197">
        <v>25.201000000000001</v>
      </c>
      <c r="N76" s="1197">
        <v>19.23</v>
      </c>
      <c r="O76" s="1197">
        <v>23.008000000000003</v>
      </c>
      <c r="P76" s="1197">
        <v>11.868</v>
      </c>
      <c r="Q76" s="1197">
        <v>44.593999999999994</v>
      </c>
      <c r="R76" s="1197">
        <v>19.119999999999997</v>
      </c>
      <c r="S76" s="1197">
        <v>65.36999999999999</v>
      </c>
      <c r="T76" s="1197">
        <v>68.588999999999999</v>
      </c>
      <c r="U76" s="1197">
        <v>129.93</v>
      </c>
      <c r="V76" s="1197">
        <v>14.394800000000002</v>
      </c>
      <c r="W76" s="1197">
        <v>40.994999999999997</v>
      </c>
      <c r="X76" s="1197">
        <v>13.862</v>
      </c>
      <c r="Z76" s="1128"/>
    </row>
    <row r="77" spans="1:26" s="1184" customFormat="1" ht="15.75" customHeight="1">
      <c r="A77" s="1199" t="s">
        <v>196</v>
      </c>
      <c r="B77" s="1200" t="s">
        <v>197</v>
      </c>
      <c r="C77" s="1135"/>
      <c r="D77" s="1201"/>
      <c r="E77" s="1202"/>
      <c r="F77" s="1478">
        <f t="shared" si="19"/>
        <v>0</v>
      </c>
      <c r="G77" s="1147">
        <f>F77/F$9*100</f>
        <v>0</v>
      </c>
      <c r="H77" s="1203"/>
      <c r="I77" s="1203"/>
      <c r="J77" s="1203"/>
      <c r="K77" s="1203"/>
      <c r="L77" s="1203"/>
      <c r="M77" s="1203"/>
      <c r="N77" s="1203"/>
      <c r="O77" s="1203"/>
      <c r="P77" s="1203"/>
      <c r="Q77" s="1203"/>
      <c r="R77" s="1203"/>
      <c r="S77" s="1203"/>
      <c r="T77" s="1203"/>
      <c r="U77" s="1203"/>
      <c r="V77" s="1203"/>
      <c r="W77" s="1203"/>
      <c r="X77" s="1203"/>
      <c r="Z77" s="1128"/>
    </row>
    <row r="78" spans="1:26" ht="16.5" customHeight="1">
      <c r="A78" s="1204">
        <v>1</v>
      </c>
      <c r="B78" s="1171" t="s">
        <v>288</v>
      </c>
      <c r="C78" s="1159" t="s">
        <v>198</v>
      </c>
      <c r="D78" s="1205"/>
      <c r="E78" s="1161">
        <f t="shared" si="20"/>
        <v>0</v>
      </c>
      <c r="F78" s="1478">
        <f t="shared" si="19"/>
        <v>0</v>
      </c>
      <c r="G78" s="1162"/>
      <c r="H78" s="1192"/>
      <c r="I78" s="1192"/>
      <c r="J78" s="1192"/>
      <c r="K78" s="1192"/>
      <c r="L78" s="1192"/>
      <c r="M78" s="1192"/>
      <c r="N78" s="1192"/>
      <c r="O78" s="1192"/>
      <c r="P78" s="1192"/>
      <c r="Q78" s="1192"/>
      <c r="R78" s="1192"/>
      <c r="S78" s="1192"/>
      <c r="T78" s="1192"/>
      <c r="U78" s="1192"/>
      <c r="V78" s="1192"/>
      <c r="W78" s="1192"/>
      <c r="X78" s="1192"/>
      <c r="Z78" s="1128"/>
    </row>
    <row r="79" spans="1:26" ht="16.5" customHeight="1">
      <c r="A79" s="1204">
        <v>2</v>
      </c>
      <c r="B79" s="1171" t="s">
        <v>199</v>
      </c>
      <c r="C79" s="1159" t="s">
        <v>200</v>
      </c>
      <c r="D79" s="1205"/>
      <c r="E79" s="1161">
        <f t="shared" si="20"/>
        <v>0</v>
      </c>
      <c r="F79" s="1478">
        <f t="shared" si="19"/>
        <v>0</v>
      </c>
      <c r="G79" s="1162"/>
      <c r="H79" s="1192"/>
      <c r="I79" s="1192"/>
      <c r="J79" s="1192"/>
      <c r="K79" s="1192"/>
      <c r="L79" s="1192"/>
      <c r="M79" s="1192"/>
      <c r="N79" s="1192"/>
      <c r="O79" s="1192"/>
      <c r="P79" s="1192"/>
      <c r="Q79" s="1192"/>
      <c r="R79" s="1192"/>
      <c r="S79" s="1192"/>
      <c r="T79" s="1192"/>
      <c r="U79" s="1192"/>
      <c r="V79" s="1192"/>
      <c r="W79" s="1192"/>
      <c r="X79" s="1192"/>
      <c r="Z79" s="1128"/>
    </row>
    <row r="80" spans="1:26" ht="16.5" customHeight="1">
      <c r="A80" s="1204">
        <v>3</v>
      </c>
      <c r="B80" s="1171" t="s">
        <v>201</v>
      </c>
      <c r="C80" s="1159" t="s">
        <v>202</v>
      </c>
      <c r="D80" s="1205">
        <v>1746</v>
      </c>
      <c r="E80" s="1161">
        <f t="shared" si="20"/>
        <v>-1694.0001</v>
      </c>
      <c r="F80" s="1478">
        <f>SUM(H80:X80)</f>
        <v>51.999899999999997</v>
      </c>
      <c r="G80" s="1162">
        <f>F80/F$9*100</f>
        <v>6.0898622266738686E-2</v>
      </c>
      <c r="H80" s="1192">
        <f>H66</f>
        <v>51.999899999999997</v>
      </c>
      <c r="I80" s="1192"/>
      <c r="J80" s="1192"/>
      <c r="K80" s="1192"/>
      <c r="L80" s="1192"/>
      <c r="M80" s="1192"/>
      <c r="N80" s="1192"/>
      <c r="O80" s="1192"/>
      <c r="P80" s="1192"/>
      <c r="Q80" s="1192"/>
      <c r="R80" s="1192"/>
      <c r="S80" s="1192"/>
      <c r="T80" s="1192"/>
      <c r="U80" s="1192"/>
      <c r="V80" s="1192"/>
      <c r="W80" s="1192"/>
      <c r="X80" s="1192"/>
      <c r="Z80" s="1128"/>
    </row>
    <row r="81" spans="1:26" s="1183" customFormat="1" ht="24.75" customHeight="1">
      <c r="A81" s="1204">
        <v>4</v>
      </c>
      <c r="B81" s="1206" t="s">
        <v>334</v>
      </c>
      <c r="C81" s="1207" t="s">
        <v>204</v>
      </c>
      <c r="D81" s="1208">
        <v>7696</v>
      </c>
      <c r="E81" s="1161">
        <f t="shared" si="20"/>
        <v>-4486.0008600000001</v>
      </c>
      <c r="F81" s="1478">
        <f>SUM(H81:X81)</f>
        <v>3209.9991400000004</v>
      </c>
      <c r="G81" s="1162">
        <f t="shared" ref="G81:G90" si="21">F81/F$9*100</f>
        <v>3.7593250199215014</v>
      </c>
      <c r="H81" s="1209">
        <f>H13+H17</f>
        <v>145.0249</v>
      </c>
      <c r="I81" s="1209">
        <f t="shared" ref="I81:X81" si="22">I13+I17</f>
        <v>76.75</v>
      </c>
      <c r="J81" s="1209">
        <f t="shared" si="22"/>
        <v>155.86850000000001</v>
      </c>
      <c r="K81" s="1209">
        <f t="shared" si="22"/>
        <v>213.54000000000002</v>
      </c>
      <c r="L81" s="1209">
        <f t="shared" si="22"/>
        <v>154.95600000000002</v>
      </c>
      <c r="M81" s="1209">
        <f t="shared" si="22"/>
        <v>227.53140999999999</v>
      </c>
      <c r="N81" s="1209">
        <f t="shared" si="22"/>
        <v>150.17000000000002</v>
      </c>
      <c r="O81" s="1209">
        <f t="shared" si="22"/>
        <v>259.22500000000002</v>
      </c>
      <c r="P81" s="1209">
        <f t="shared" si="22"/>
        <v>167.786</v>
      </c>
      <c r="Q81" s="1209">
        <f t="shared" si="22"/>
        <v>127.82100000000001</v>
      </c>
      <c r="R81" s="1209">
        <f t="shared" si="22"/>
        <v>182.74799999999999</v>
      </c>
      <c r="S81" s="1209">
        <f t="shared" si="22"/>
        <v>250.85331000000002</v>
      </c>
      <c r="T81" s="1209">
        <f t="shared" si="22"/>
        <v>217.31621999999999</v>
      </c>
      <c r="U81" s="1209">
        <f t="shared" si="22"/>
        <v>222.68599999999998</v>
      </c>
      <c r="V81" s="1209">
        <f t="shared" si="22"/>
        <v>160.56180000000001</v>
      </c>
      <c r="W81" s="1209">
        <f t="shared" si="22"/>
        <v>295.55399999999997</v>
      </c>
      <c r="X81" s="1209">
        <f t="shared" si="22"/>
        <v>201.607</v>
      </c>
      <c r="Z81" s="1128"/>
    </row>
    <row r="82" spans="1:26" s="1183" customFormat="1" ht="27.75" customHeight="1">
      <c r="A82" s="1204">
        <v>5</v>
      </c>
      <c r="B82" s="1210" t="s">
        <v>335</v>
      </c>
      <c r="C82" s="1207" t="s">
        <v>206</v>
      </c>
      <c r="D82" s="1205">
        <v>72816</v>
      </c>
      <c r="E82" s="1161">
        <f t="shared" si="20"/>
        <v>4.9700000090524554E-3</v>
      </c>
      <c r="F82" s="1478">
        <f t="shared" si="19"/>
        <v>72816.004970000009</v>
      </c>
      <c r="G82" s="1162">
        <f t="shared" si="21"/>
        <v>85.276979025748091</v>
      </c>
      <c r="H82" s="1209">
        <f>H18+H22+H26</f>
        <v>1131.3158599999999</v>
      </c>
      <c r="I82" s="1209">
        <f t="shared" ref="I82:P82" si="23">I18+I22+I26</f>
        <v>5612.77171</v>
      </c>
      <c r="J82" s="1209">
        <f t="shared" si="23"/>
        <v>5417.3109000000004</v>
      </c>
      <c r="K82" s="1209">
        <f t="shared" si="23"/>
        <v>1927.6345000000001</v>
      </c>
      <c r="L82" s="1209">
        <f t="shared" si="23"/>
        <v>3100.0631000000003</v>
      </c>
      <c r="M82" s="1209">
        <f t="shared" si="23"/>
        <v>7086.8491999999997</v>
      </c>
      <c r="N82" s="1209">
        <f t="shared" si="23"/>
        <v>7047.3217999999997</v>
      </c>
      <c r="O82" s="1209">
        <f t="shared" si="23"/>
        <v>4602.3869999999997</v>
      </c>
      <c r="P82" s="1209">
        <f t="shared" si="23"/>
        <v>4090.2471000000005</v>
      </c>
      <c r="Q82" s="1209">
        <f t="shared" ref="Q82:X82" si="24">Q18+Q22+Q26</f>
        <v>3370.0198</v>
      </c>
      <c r="R82" s="1209">
        <f t="shared" si="24"/>
        <v>3855.1790999999998</v>
      </c>
      <c r="S82" s="1209">
        <f t="shared" si="24"/>
        <v>2992.6531099999997</v>
      </c>
      <c r="T82" s="1209">
        <f t="shared" si="24"/>
        <v>3704.3056900000001</v>
      </c>
      <c r="U82" s="1209">
        <f t="shared" si="24"/>
        <v>4683.4592999999995</v>
      </c>
      <c r="V82" s="1209">
        <f t="shared" si="24"/>
        <v>3247.0204000000003</v>
      </c>
      <c r="W82" s="1209">
        <f t="shared" si="24"/>
        <v>8112.8832000000002</v>
      </c>
      <c r="X82" s="1209">
        <f t="shared" si="24"/>
        <v>2834.5832</v>
      </c>
      <c r="Z82" s="1128"/>
    </row>
    <row r="83" spans="1:26" s="1183" customFormat="1" ht="13.5" customHeight="1">
      <c r="A83" s="1204">
        <v>6</v>
      </c>
      <c r="B83" s="1210" t="s">
        <v>207</v>
      </c>
      <c r="C83" s="1207" t="s">
        <v>208</v>
      </c>
      <c r="D83" s="1193"/>
      <c r="E83" s="1161">
        <f t="shared" si="20"/>
        <v>0</v>
      </c>
      <c r="F83" s="1478">
        <f t="shared" si="19"/>
        <v>0</v>
      </c>
      <c r="G83" s="1162"/>
      <c r="H83" s="1209"/>
      <c r="I83" s="1209"/>
      <c r="J83" s="1209"/>
      <c r="K83" s="1209"/>
      <c r="L83" s="1209"/>
      <c r="M83" s="1209"/>
      <c r="N83" s="1209"/>
      <c r="O83" s="1209"/>
      <c r="P83" s="1209"/>
      <c r="Q83" s="1209"/>
      <c r="R83" s="1209"/>
      <c r="S83" s="1209"/>
      <c r="T83" s="1209"/>
      <c r="U83" s="1209"/>
      <c r="V83" s="1209"/>
      <c r="W83" s="1209"/>
      <c r="X83" s="1209"/>
      <c r="Z83" s="1128"/>
    </row>
    <row r="84" spans="1:26" s="1183" customFormat="1" ht="13.5" customHeight="1">
      <c r="A84" s="1204">
        <v>7</v>
      </c>
      <c r="B84" s="1210" t="s">
        <v>209</v>
      </c>
      <c r="C84" s="1207" t="s">
        <v>210</v>
      </c>
      <c r="D84" s="1193">
        <v>9660</v>
      </c>
      <c r="E84" s="1161">
        <f t="shared" si="20"/>
        <v>0</v>
      </c>
      <c r="F84" s="1478">
        <f t="shared" si="19"/>
        <v>9660</v>
      </c>
      <c r="G84" s="1162">
        <f>F84/F$9*100</f>
        <v>11.313111969382552</v>
      </c>
      <c r="H84" s="1209">
        <f>H22</f>
        <v>0</v>
      </c>
      <c r="I84" s="1209">
        <f t="shared" ref="I84:X84" si="25">I22</f>
        <v>3919.89</v>
      </c>
      <c r="J84" s="1209">
        <f t="shared" si="25"/>
        <v>0</v>
      </c>
      <c r="K84" s="1209">
        <f t="shared" si="25"/>
        <v>0</v>
      </c>
      <c r="L84" s="1209">
        <f t="shared" si="25"/>
        <v>0</v>
      </c>
      <c r="M84" s="1209">
        <f t="shared" si="25"/>
        <v>0</v>
      </c>
      <c r="N84" s="1209">
        <f t="shared" si="25"/>
        <v>3571.14</v>
      </c>
      <c r="O84" s="1209">
        <f t="shared" si="25"/>
        <v>0</v>
      </c>
      <c r="P84" s="1209">
        <f t="shared" si="25"/>
        <v>0</v>
      </c>
      <c r="Q84" s="1209">
        <f t="shared" si="25"/>
        <v>980.36</v>
      </c>
      <c r="R84" s="1209">
        <f t="shared" si="25"/>
        <v>0</v>
      </c>
      <c r="S84" s="1209">
        <f t="shared" si="25"/>
        <v>0</v>
      </c>
      <c r="T84" s="1209">
        <f t="shared" si="25"/>
        <v>0</v>
      </c>
      <c r="U84" s="1209">
        <f t="shared" si="25"/>
        <v>1188.6099999999999</v>
      </c>
      <c r="V84" s="1209">
        <f t="shared" si="25"/>
        <v>0</v>
      </c>
      <c r="W84" s="1209">
        <f t="shared" si="25"/>
        <v>0</v>
      </c>
      <c r="X84" s="1209">
        <f t="shared" si="25"/>
        <v>0</v>
      </c>
      <c r="Z84" s="1128"/>
    </row>
    <row r="85" spans="1:26" s="1183" customFormat="1" ht="24.75" customHeight="1">
      <c r="A85" s="1204">
        <v>8</v>
      </c>
      <c r="B85" s="1210" t="s">
        <v>292</v>
      </c>
      <c r="C85" s="1207" t="s">
        <v>212</v>
      </c>
      <c r="D85" s="1193">
        <v>40</v>
      </c>
      <c r="E85" s="1161">
        <f t="shared" si="20"/>
        <v>1.0000000000331966E-4</v>
      </c>
      <c r="F85" s="1478">
        <f t="shared" si="19"/>
        <v>40.000100000000003</v>
      </c>
      <c r="G85" s="1162">
        <f>F85/F$9*100</f>
        <v>4.684530125119038E-2</v>
      </c>
      <c r="H85" s="1209">
        <f>H37+H39</f>
        <v>0</v>
      </c>
      <c r="I85" s="1209">
        <f t="shared" ref="I85:U85" si="26">I37+I39</f>
        <v>8.8000000000000007</v>
      </c>
      <c r="J85" s="1209">
        <f t="shared" si="26"/>
        <v>0</v>
      </c>
      <c r="K85" s="1209">
        <f t="shared" si="26"/>
        <v>0</v>
      </c>
      <c r="L85" s="1209">
        <f t="shared" si="26"/>
        <v>0</v>
      </c>
      <c r="M85" s="1209">
        <f t="shared" si="26"/>
        <v>0</v>
      </c>
      <c r="N85" s="1209">
        <f t="shared" si="26"/>
        <v>0</v>
      </c>
      <c r="O85" s="1209">
        <f t="shared" si="26"/>
        <v>15</v>
      </c>
      <c r="P85" s="1209">
        <f t="shared" si="26"/>
        <v>0</v>
      </c>
      <c r="Q85" s="1209">
        <f t="shared" si="26"/>
        <v>0</v>
      </c>
      <c r="R85" s="1209">
        <f t="shared" si="26"/>
        <v>0</v>
      </c>
      <c r="S85" s="1209">
        <f t="shared" si="26"/>
        <v>0</v>
      </c>
      <c r="T85" s="1209">
        <f t="shared" si="26"/>
        <v>16.200099999999999</v>
      </c>
      <c r="U85" s="1209">
        <f t="shared" si="26"/>
        <v>0</v>
      </c>
      <c r="V85" s="1209">
        <f t="shared" ref="V85:X85" si="27">V37+V39</f>
        <v>0</v>
      </c>
      <c r="W85" s="1209">
        <f t="shared" si="27"/>
        <v>0</v>
      </c>
      <c r="X85" s="1209">
        <f t="shared" si="27"/>
        <v>0</v>
      </c>
      <c r="Z85" s="1128"/>
    </row>
    <row r="86" spans="1:26" s="1183" customFormat="1" ht="16.5" customHeight="1">
      <c r="A86" s="1204">
        <v>9</v>
      </c>
      <c r="B86" s="1210" t="s">
        <v>213</v>
      </c>
      <c r="C86" s="1207" t="s">
        <v>214</v>
      </c>
      <c r="D86" s="1193"/>
      <c r="E86" s="1161">
        <f t="shared" si="20"/>
        <v>0</v>
      </c>
      <c r="F86" s="1478">
        <f t="shared" si="19"/>
        <v>0</v>
      </c>
      <c r="G86" s="1162">
        <f t="shared" si="21"/>
        <v>0</v>
      </c>
      <c r="H86" s="1209"/>
      <c r="I86" s="1209"/>
      <c r="J86" s="1209"/>
      <c r="K86" s="1209"/>
      <c r="L86" s="1209"/>
      <c r="M86" s="1209"/>
      <c r="N86" s="1209"/>
      <c r="O86" s="1209"/>
      <c r="P86" s="1209"/>
      <c r="Q86" s="1209"/>
      <c r="R86" s="1209"/>
      <c r="S86" s="1209"/>
      <c r="T86" s="1209"/>
      <c r="U86" s="1209"/>
      <c r="V86" s="1209">
        <v>0</v>
      </c>
      <c r="W86" s="1209"/>
      <c r="X86" s="1209">
        <v>0</v>
      </c>
      <c r="Z86" s="1128"/>
    </row>
    <row r="87" spans="1:26" s="1183" customFormat="1" ht="16.5" customHeight="1">
      <c r="A87" s="1204">
        <v>10</v>
      </c>
      <c r="B87" s="1210" t="s">
        <v>215</v>
      </c>
      <c r="C87" s="1207" t="s">
        <v>216</v>
      </c>
      <c r="D87" s="1193">
        <v>46</v>
      </c>
      <c r="E87" s="1161">
        <f t="shared" si="20"/>
        <v>-2.0000000000024443E-3</v>
      </c>
      <c r="F87" s="1478">
        <f t="shared" si="19"/>
        <v>45.997999999999998</v>
      </c>
      <c r="G87" s="1162">
        <f t="shared" si="21"/>
        <v>5.3869619499757618E-2</v>
      </c>
      <c r="H87" s="1209">
        <f>H40</f>
        <v>1.43</v>
      </c>
      <c r="I87" s="1209">
        <f t="shared" ref="I87:X87" si="28">I40</f>
        <v>0.1</v>
      </c>
      <c r="J87" s="1209">
        <f>J40</f>
        <v>0.1</v>
      </c>
      <c r="K87" s="1209">
        <f t="shared" si="28"/>
        <v>0.998</v>
      </c>
      <c r="L87" s="1209">
        <f t="shared" si="28"/>
        <v>0</v>
      </c>
      <c r="M87" s="1209">
        <f t="shared" si="28"/>
        <v>0</v>
      </c>
      <c r="N87" s="1209">
        <f t="shared" si="28"/>
        <v>0.03</v>
      </c>
      <c r="O87" s="1209">
        <f t="shared" si="28"/>
        <v>0</v>
      </c>
      <c r="P87" s="1209">
        <f t="shared" si="28"/>
        <v>0</v>
      </c>
      <c r="Q87" s="1209">
        <f t="shared" si="28"/>
        <v>7.73</v>
      </c>
      <c r="R87" s="1209">
        <f t="shared" si="28"/>
        <v>4</v>
      </c>
      <c r="S87" s="1209">
        <f t="shared" si="28"/>
        <v>5.9399999999999995</v>
      </c>
      <c r="T87" s="1209">
        <f t="shared" si="28"/>
        <v>0.36</v>
      </c>
      <c r="U87" s="1209">
        <f t="shared" si="28"/>
        <v>25.129999999999995</v>
      </c>
      <c r="V87" s="1209">
        <f t="shared" si="28"/>
        <v>0</v>
      </c>
      <c r="W87" s="1209">
        <f t="shared" si="28"/>
        <v>0</v>
      </c>
      <c r="X87" s="1209">
        <f t="shared" si="28"/>
        <v>0.18</v>
      </c>
      <c r="Z87" s="1128"/>
    </row>
    <row r="88" spans="1:26" s="1183" customFormat="1" ht="16.5" customHeight="1">
      <c r="A88" s="1204">
        <v>11</v>
      </c>
      <c r="B88" s="1210" t="s">
        <v>217</v>
      </c>
      <c r="C88" s="1207" t="s">
        <v>218</v>
      </c>
      <c r="D88" s="1193"/>
      <c r="E88" s="1161">
        <f t="shared" si="20"/>
        <v>0</v>
      </c>
      <c r="F88" s="1478">
        <f t="shared" si="19"/>
        <v>0</v>
      </c>
      <c r="G88" s="1162">
        <f t="shared" si="21"/>
        <v>0</v>
      </c>
      <c r="H88" s="1209"/>
      <c r="I88" s="1209"/>
      <c r="J88" s="1209"/>
      <c r="K88" s="1209"/>
      <c r="L88" s="1209"/>
      <c r="M88" s="1209"/>
      <c r="N88" s="1209"/>
      <c r="O88" s="1209"/>
      <c r="P88" s="1209"/>
      <c r="Q88" s="1209"/>
      <c r="R88" s="1209"/>
      <c r="S88" s="1209"/>
      <c r="T88" s="1209"/>
      <c r="U88" s="1209"/>
      <c r="V88" s="1209">
        <v>0</v>
      </c>
      <c r="W88" s="1209">
        <v>0</v>
      </c>
      <c r="X88" s="1209">
        <v>0</v>
      </c>
      <c r="Z88" s="1128"/>
    </row>
    <row r="89" spans="1:26" s="1183" customFormat="1" ht="16.5" customHeight="1">
      <c r="A89" s="1204">
        <v>12</v>
      </c>
      <c r="B89" s="1210" t="s">
        <v>219</v>
      </c>
      <c r="C89" s="1207" t="s">
        <v>220</v>
      </c>
      <c r="D89" s="1193">
        <v>1606</v>
      </c>
      <c r="E89" s="1161">
        <f t="shared" si="20"/>
        <v>-1405.1135999999999</v>
      </c>
      <c r="F89" s="1478">
        <f t="shared" si="19"/>
        <v>200.88640000000001</v>
      </c>
      <c r="G89" s="1162">
        <f t="shared" si="21"/>
        <v>0.23526400997165337</v>
      </c>
      <c r="H89" s="1209"/>
      <c r="I89" s="1209"/>
      <c r="J89" s="1209"/>
      <c r="K89" s="1209"/>
      <c r="L89" s="1209"/>
      <c r="M89" s="1209"/>
      <c r="N89" s="1209"/>
      <c r="O89" s="1209"/>
      <c r="P89" s="1209"/>
      <c r="Q89" s="1209"/>
      <c r="R89" s="1209"/>
      <c r="S89" s="1209"/>
      <c r="T89" s="1209"/>
      <c r="U89" s="1209"/>
      <c r="V89" s="1209">
        <f>V36+V40+V48+V49+V50+V51+V52+V53+V55+V60+V64+V65+V73+V74+V75</f>
        <v>95.349400000000003</v>
      </c>
      <c r="W89" s="1209">
        <f t="shared" ref="W89:X89" si="29">W36+W40+W48+W49+W50+W51+W52+W53+W55+W60+W64+W65+W73+W74+W75</f>
        <v>42.648099999999999</v>
      </c>
      <c r="X89" s="1209">
        <f t="shared" si="29"/>
        <v>62.8889</v>
      </c>
      <c r="Z89" s="1128"/>
    </row>
    <row r="90" spans="1:26" s="1183" customFormat="1" ht="18.75" customHeight="1">
      <c r="A90" s="1204">
        <v>13</v>
      </c>
      <c r="B90" s="1210" t="s">
        <v>221</v>
      </c>
      <c r="C90" s="1207" t="s">
        <v>222</v>
      </c>
      <c r="D90" s="1193"/>
      <c r="E90" s="1161">
        <f t="shared" si="20"/>
        <v>2301.4504700000002</v>
      </c>
      <c r="F90" s="1478">
        <f t="shared" si="19"/>
        <v>2301.4504700000002</v>
      </c>
      <c r="G90" s="1162">
        <f t="shared" si="21"/>
        <v>2.6952967763041515</v>
      </c>
      <c r="H90" s="1209">
        <f>H41+H46+H47+H48+H49+H50+H51+H52+H53+H57+H60+H61+H64+H65+H67+H70+H68</f>
        <v>146.76013999999998</v>
      </c>
      <c r="I90" s="1209">
        <f t="shared" ref="I90:X90" si="30">I41+I46+I47+I48+I49+I50+I51+I52+I53+I57+I60+I61+I64+I65+I67+I70+I68</f>
        <v>128.41248999999999</v>
      </c>
      <c r="J90" s="1209">
        <f t="shared" si="30"/>
        <v>103.027</v>
      </c>
      <c r="K90" s="1209">
        <f t="shared" si="30"/>
        <v>127.17240000000001</v>
      </c>
      <c r="L90" s="1209">
        <f t="shared" si="30"/>
        <v>95.732600000000005</v>
      </c>
      <c r="M90" s="1209">
        <f t="shared" si="30"/>
        <v>129.06380000000001</v>
      </c>
      <c r="N90" s="1209">
        <f t="shared" si="30"/>
        <v>88.922199999999989</v>
      </c>
      <c r="O90" s="1209">
        <f t="shared" si="30"/>
        <v>175.10999999999999</v>
      </c>
      <c r="P90" s="1209">
        <f t="shared" si="30"/>
        <v>96.921899999999994</v>
      </c>
      <c r="Q90" s="1209">
        <f t="shared" si="30"/>
        <v>129.51571999999999</v>
      </c>
      <c r="R90" s="1209">
        <f t="shared" si="30"/>
        <v>138.52590000000001</v>
      </c>
      <c r="S90" s="1209">
        <f t="shared" si="30"/>
        <v>183.84011000000004</v>
      </c>
      <c r="T90" s="1209">
        <f t="shared" si="30"/>
        <v>177.82740999999996</v>
      </c>
      <c r="U90" s="1209">
        <f t="shared" si="30"/>
        <v>135.7671</v>
      </c>
      <c r="V90" s="1209">
        <f t="shared" si="30"/>
        <v>145.4513</v>
      </c>
      <c r="W90" s="1209">
        <f t="shared" si="30"/>
        <v>159.68809999999999</v>
      </c>
      <c r="X90" s="1209">
        <f t="shared" si="30"/>
        <v>139.7123</v>
      </c>
      <c r="Z90" s="1128"/>
    </row>
    <row r="91" spans="1:26" ht="27.75" customHeight="1">
      <c r="B91" s="1212" t="s">
        <v>223</v>
      </c>
    </row>
  </sheetData>
  <mergeCells count="11">
    <mergeCell ref="A2:X2"/>
    <mergeCell ref="H4:X4"/>
    <mergeCell ref="H5:X5"/>
    <mergeCell ref="A5:A6"/>
    <mergeCell ref="B5:B6"/>
    <mergeCell ref="C5:C6"/>
    <mergeCell ref="F5:F6"/>
    <mergeCell ref="A3:X3"/>
    <mergeCell ref="G5:G6"/>
    <mergeCell ref="D5:D6"/>
    <mergeCell ref="E5:E6"/>
  </mergeCells>
  <printOptions horizontalCentered="1"/>
  <pageMargins left="0.27559055118110237" right="0.19685039370078741" top="0.43307086614173229" bottom="0.59055118110236227" header="0.31496062992125984" footer="0.31496062992125984"/>
  <pageSetup paperSize="9" scale="7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U34"/>
  <sheetViews>
    <sheetView showZeros="0" workbookViewId="0">
      <selection activeCell="A4" sqref="A4"/>
    </sheetView>
  </sheetViews>
  <sheetFormatPr defaultColWidth="9" defaultRowHeight="11.25"/>
  <cols>
    <col min="1" max="1" width="4.5703125" style="1218" customWidth="1"/>
    <col min="2" max="2" width="27.5703125" style="1218" customWidth="1"/>
    <col min="3" max="3" width="9.140625" style="1218" customWidth="1"/>
    <col min="4" max="4" width="8.42578125" style="1218" customWidth="1"/>
    <col min="5" max="21" width="6.85546875" style="1218" customWidth="1"/>
    <col min="22" max="16384" width="9" style="1218"/>
  </cols>
  <sheetData>
    <row r="1" spans="1:21" ht="15" customHeight="1">
      <c r="A1" s="1216"/>
      <c r="B1" s="1214" t="s">
        <v>570</v>
      </c>
      <c r="C1" s="1217"/>
      <c r="D1" s="1215"/>
      <c r="E1" s="1217"/>
      <c r="F1" s="1217"/>
      <c r="G1" s="1217"/>
      <c r="H1" s="1217"/>
      <c r="I1" s="1217"/>
      <c r="J1" s="1217"/>
      <c r="K1" s="1217"/>
      <c r="L1" s="1217"/>
      <c r="M1" s="1217"/>
      <c r="N1" s="1217"/>
      <c r="O1" s="1217"/>
      <c r="P1" s="1217"/>
      <c r="Q1" s="1217"/>
      <c r="R1" s="1217"/>
      <c r="S1" s="1217"/>
      <c r="T1" s="1217"/>
      <c r="U1" s="1217"/>
    </row>
    <row r="2" spans="1:21" ht="21" customHeight="1">
      <c r="A2" s="1502" t="s">
        <v>496</v>
      </c>
      <c r="B2" s="1502"/>
      <c r="C2" s="1502"/>
      <c r="D2" s="1502"/>
      <c r="E2" s="1502"/>
      <c r="F2" s="1502"/>
      <c r="G2" s="1502"/>
      <c r="H2" s="1502"/>
      <c r="I2" s="1502"/>
      <c r="J2" s="1502"/>
      <c r="K2" s="1502"/>
      <c r="L2" s="1502"/>
      <c r="M2" s="1502"/>
      <c r="N2" s="1502"/>
      <c r="O2" s="1502"/>
      <c r="P2" s="1502"/>
      <c r="Q2" s="1502"/>
      <c r="R2" s="1502"/>
      <c r="S2" s="1502"/>
      <c r="T2" s="1502"/>
      <c r="U2" s="1502"/>
    </row>
    <row r="3" spans="1:21" ht="21" customHeight="1">
      <c r="A3" s="1507" t="s">
        <v>590</v>
      </c>
      <c r="B3" s="1507"/>
      <c r="C3" s="1507"/>
      <c r="D3" s="1507"/>
      <c r="E3" s="1507"/>
      <c r="F3" s="1507"/>
      <c r="G3" s="1507"/>
      <c r="H3" s="1507"/>
      <c r="I3" s="1507"/>
      <c r="J3" s="1507"/>
      <c r="K3" s="1507"/>
      <c r="L3" s="1507"/>
      <c r="M3" s="1507"/>
      <c r="N3" s="1507"/>
      <c r="O3" s="1507"/>
      <c r="P3" s="1507"/>
      <c r="Q3" s="1507"/>
      <c r="R3" s="1507"/>
      <c r="S3" s="1507"/>
      <c r="T3" s="1507"/>
      <c r="U3" s="1507"/>
    </row>
    <row r="4" spans="1:21" ht="18.75" customHeight="1">
      <c r="A4" s="1219"/>
      <c r="B4" s="1220"/>
      <c r="C4" s="1220"/>
      <c r="D4" s="1221"/>
      <c r="E4" s="1503" t="s">
        <v>1</v>
      </c>
      <c r="F4" s="1503"/>
      <c r="G4" s="1503"/>
      <c r="H4" s="1503"/>
      <c r="I4" s="1503"/>
      <c r="J4" s="1503"/>
      <c r="K4" s="1503"/>
      <c r="L4" s="1503"/>
      <c r="M4" s="1503"/>
      <c r="N4" s="1503"/>
      <c r="O4" s="1503"/>
      <c r="P4" s="1503"/>
      <c r="Q4" s="1503"/>
      <c r="R4" s="1503"/>
      <c r="S4" s="1503"/>
      <c r="T4" s="1503"/>
      <c r="U4" s="1503"/>
    </row>
    <row r="5" spans="1:21" ht="15" customHeight="1">
      <c r="A5" s="1505" t="s">
        <v>2</v>
      </c>
      <c r="B5" s="1506" t="s">
        <v>178</v>
      </c>
      <c r="C5" s="1505" t="s">
        <v>3</v>
      </c>
      <c r="D5" s="1505" t="s">
        <v>258</v>
      </c>
      <c r="E5" s="1508" t="s">
        <v>5</v>
      </c>
      <c r="F5" s="1509"/>
      <c r="G5" s="1509"/>
      <c r="H5" s="1509"/>
      <c r="I5" s="1509"/>
      <c r="J5" s="1509"/>
      <c r="K5" s="1509"/>
      <c r="L5" s="1509"/>
      <c r="M5" s="1509"/>
      <c r="N5" s="1509"/>
      <c r="O5" s="1509"/>
      <c r="P5" s="1509"/>
      <c r="Q5" s="1509"/>
      <c r="R5" s="1509"/>
      <c r="S5" s="1509"/>
      <c r="T5" s="1509"/>
      <c r="U5" s="1510"/>
    </row>
    <row r="6" spans="1:21" ht="37.5" customHeight="1">
      <c r="A6" s="1505"/>
      <c r="B6" s="1506"/>
      <c r="C6" s="1505"/>
      <c r="D6" s="1505"/>
      <c r="E6" s="1223" t="s">
        <v>478</v>
      </c>
      <c r="F6" s="1223" t="s">
        <v>479</v>
      </c>
      <c r="G6" s="1223" t="s">
        <v>480</v>
      </c>
      <c r="H6" s="1223" t="s">
        <v>481</v>
      </c>
      <c r="I6" s="1223" t="s">
        <v>482</v>
      </c>
      <c r="J6" s="1223" t="s">
        <v>483</v>
      </c>
      <c r="K6" s="1223" t="s">
        <v>484</v>
      </c>
      <c r="L6" s="1223" t="s">
        <v>485</v>
      </c>
      <c r="M6" s="1223" t="s">
        <v>486</v>
      </c>
      <c r="N6" s="1223" t="s">
        <v>487</v>
      </c>
      <c r="O6" s="1223" t="s">
        <v>488</v>
      </c>
      <c r="P6" s="1223" t="s">
        <v>489</v>
      </c>
      <c r="Q6" s="1223" t="s">
        <v>490</v>
      </c>
      <c r="R6" s="1223" t="s">
        <v>491</v>
      </c>
      <c r="S6" s="1223" t="s">
        <v>492</v>
      </c>
      <c r="T6" s="1223" t="s">
        <v>493</v>
      </c>
      <c r="U6" s="1223" t="s">
        <v>494</v>
      </c>
    </row>
    <row r="7" spans="1:21" ht="22.5">
      <c r="A7" s="1224" t="s">
        <v>183</v>
      </c>
      <c r="B7" s="1224">
        <v>-2</v>
      </c>
      <c r="C7" s="1224" t="s">
        <v>192</v>
      </c>
      <c r="D7" s="1225" t="s">
        <v>569</v>
      </c>
      <c r="E7" s="1224">
        <v>-5</v>
      </c>
      <c r="F7" s="1224">
        <v>-6</v>
      </c>
      <c r="G7" s="1224">
        <v>-7</v>
      </c>
      <c r="H7" s="1224">
        <v>-8</v>
      </c>
      <c r="I7" s="1224">
        <v>-9</v>
      </c>
      <c r="J7" s="1224">
        <v>-10</v>
      </c>
      <c r="K7" s="1224">
        <v>-11</v>
      </c>
      <c r="L7" s="1224">
        <v>-12</v>
      </c>
      <c r="M7" s="1224">
        <v>-13</v>
      </c>
      <c r="N7" s="1224">
        <v>-14</v>
      </c>
      <c r="O7" s="1224">
        <v>-15</v>
      </c>
      <c r="P7" s="1224">
        <v>-16</v>
      </c>
      <c r="Q7" s="1224">
        <v>-17</v>
      </c>
      <c r="R7" s="1224">
        <v>-18</v>
      </c>
      <c r="S7" s="1224">
        <v>-19</v>
      </c>
      <c r="T7" s="1224">
        <v>-20</v>
      </c>
      <c r="U7" s="1224">
        <v>-21</v>
      </c>
    </row>
    <row r="8" spans="1:21" ht="27.75" customHeight="1">
      <c r="A8" s="1226">
        <v>1</v>
      </c>
      <c r="B8" s="1227" t="s">
        <v>225</v>
      </c>
      <c r="C8" s="1222" t="s">
        <v>226</v>
      </c>
      <c r="D8" s="1228">
        <f>D10+D12+D13+D14+D15+D16+D18+D19+D20</f>
        <v>1254.6137500000002</v>
      </c>
      <c r="E8" s="1229">
        <f>E10+E12+E13+E14+E15+E16+E18+E19+E20</f>
        <v>74.756340000000009</v>
      </c>
      <c r="F8" s="1229">
        <f>F10+F12+F13+F14+F15+F16+F18+F19+F20</f>
        <v>144.37849</v>
      </c>
      <c r="G8" s="1229">
        <f t="shared" ref="G8:U8" si="0">G10+G12+G13+G14+G15+G16+G18+G19+G20</f>
        <v>41.3476</v>
      </c>
      <c r="H8" s="1229">
        <f t="shared" si="0"/>
        <v>32.819499999999998</v>
      </c>
      <c r="I8" s="1229">
        <f t="shared" si="0"/>
        <v>47.809600000000003</v>
      </c>
      <c r="J8" s="1229">
        <f t="shared" si="0"/>
        <v>57.745800000000003</v>
      </c>
      <c r="K8" s="1229">
        <f t="shared" si="0"/>
        <v>99.858200000000011</v>
      </c>
      <c r="L8" s="1229">
        <f t="shared" si="0"/>
        <v>87.518199999999993</v>
      </c>
      <c r="M8" s="1229">
        <f t="shared" si="0"/>
        <v>58.6999</v>
      </c>
      <c r="N8" s="1229">
        <f t="shared" si="0"/>
        <v>82.799399999999991</v>
      </c>
      <c r="O8" s="1229">
        <f t="shared" si="0"/>
        <v>71.206400000000016</v>
      </c>
      <c r="P8" s="1229">
        <f t="shared" si="0"/>
        <v>70.424710000000019</v>
      </c>
      <c r="Q8" s="1229">
        <f t="shared" si="0"/>
        <v>87.517610000000005</v>
      </c>
      <c r="R8" s="1229">
        <f t="shared" si="0"/>
        <v>82.069099999999992</v>
      </c>
      <c r="S8" s="1229">
        <f t="shared" si="0"/>
        <v>82.356399999999994</v>
      </c>
      <c r="T8" s="1229">
        <f t="shared" si="0"/>
        <v>74.653099999999995</v>
      </c>
      <c r="U8" s="1229">
        <f t="shared" si="0"/>
        <v>58.653400000000012</v>
      </c>
    </row>
    <row r="9" spans="1:21">
      <c r="A9" s="1226"/>
      <c r="B9" s="1246" t="s">
        <v>65</v>
      </c>
      <c r="C9" s="1222"/>
      <c r="D9" s="1228"/>
      <c r="E9" s="1229"/>
      <c r="F9" s="1229"/>
      <c r="G9" s="1229"/>
      <c r="H9" s="1229"/>
      <c r="I9" s="1229"/>
      <c r="J9" s="1229"/>
      <c r="K9" s="1229"/>
      <c r="L9" s="1229"/>
      <c r="M9" s="1229"/>
      <c r="N9" s="1229"/>
      <c r="O9" s="1229"/>
      <c r="P9" s="1229"/>
      <c r="Q9" s="1229"/>
      <c r="R9" s="1229"/>
      <c r="S9" s="1229"/>
      <c r="T9" s="1229"/>
      <c r="U9" s="1229"/>
    </row>
    <row r="10" spans="1:21" ht="16.5" customHeight="1">
      <c r="A10" s="1230" t="s">
        <v>11</v>
      </c>
      <c r="B10" s="1231" t="s">
        <v>12</v>
      </c>
      <c r="C10" s="1232" t="s">
        <v>227</v>
      </c>
      <c r="D10" s="1233">
        <f t="shared" ref="D10:D16" si="1">SUM(E10:U10)</f>
        <v>173.53942000000001</v>
      </c>
      <c r="E10" s="1234">
        <v>14.1441</v>
      </c>
      <c r="F10" s="1234">
        <v>14.9034</v>
      </c>
      <c r="G10" s="1234">
        <v>12.041</v>
      </c>
      <c r="H10" s="1234">
        <v>6.9810000000000008</v>
      </c>
      <c r="I10" s="1234">
        <v>5.6867000000000001</v>
      </c>
      <c r="J10" s="1234">
        <v>16.160000000000004</v>
      </c>
      <c r="K10" s="1234">
        <v>5.9860000000000007</v>
      </c>
      <c r="L10" s="1234">
        <v>17.175599999999999</v>
      </c>
      <c r="M10" s="1234">
        <v>6.0819999999999999</v>
      </c>
      <c r="N10" s="1234">
        <v>5.9293999999999993</v>
      </c>
      <c r="O10" s="1234">
        <v>12.345000000000002</v>
      </c>
      <c r="P10" s="1234">
        <v>9.6995199999999944</v>
      </c>
      <c r="Q10" s="1234">
        <v>6.9471000000000007</v>
      </c>
      <c r="R10" s="1234">
        <v>10.018199999999997</v>
      </c>
      <c r="S10" s="1234">
        <v>8.5959000000000003</v>
      </c>
      <c r="T10" s="1234">
        <v>7.5839999999999996</v>
      </c>
      <c r="U10" s="1234">
        <v>13.260499999999999</v>
      </c>
    </row>
    <row r="11" spans="1:21" ht="16.5" customHeight="1">
      <c r="A11" s="1235"/>
      <c r="B11" s="1236" t="s">
        <v>14</v>
      </c>
      <c r="C11" s="1237" t="s">
        <v>228</v>
      </c>
      <c r="D11" s="1238">
        <f t="shared" si="1"/>
        <v>18.014120000000002</v>
      </c>
      <c r="E11" s="1239">
        <v>14.1441</v>
      </c>
      <c r="F11" s="1239">
        <v>0</v>
      </c>
      <c r="G11" s="1239">
        <v>0</v>
      </c>
      <c r="H11" s="1239">
        <v>0</v>
      </c>
      <c r="I11" s="1239">
        <v>0</v>
      </c>
      <c r="J11" s="1239">
        <v>0</v>
      </c>
      <c r="K11" s="1239">
        <v>7.0000000000000007E-2</v>
      </c>
      <c r="L11" s="1239">
        <v>0</v>
      </c>
      <c r="M11" s="1239">
        <v>2E-3</v>
      </c>
      <c r="N11" s="1239">
        <v>1.9099999999999997</v>
      </c>
      <c r="O11" s="1239">
        <v>0</v>
      </c>
      <c r="P11" s="1239">
        <v>0.24702000000000002</v>
      </c>
      <c r="Q11" s="1239">
        <v>1.5150999999999999</v>
      </c>
      <c r="R11" s="1239">
        <v>0</v>
      </c>
      <c r="S11" s="1239">
        <v>0.12590000000000001</v>
      </c>
      <c r="T11" s="1239">
        <v>0</v>
      </c>
      <c r="U11" s="1239">
        <v>0</v>
      </c>
    </row>
    <row r="12" spans="1:21" ht="16.5" customHeight="1">
      <c r="A12" s="1230" t="s">
        <v>20</v>
      </c>
      <c r="B12" s="1240" t="s">
        <v>21</v>
      </c>
      <c r="C12" s="1232" t="s">
        <v>229</v>
      </c>
      <c r="D12" s="1233">
        <f t="shared" si="1"/>
        <v>165.89229999999998</v>
      </c>
      <c r="E12" s="1234">
        <v>14.125600000000002</v>
      </c>
      <c r="F12" s="1234">
        <v>2.6327999999999996</v>
      </c>
      <c r="G12" s="1234">
        <v>11.112</v>
      </c>
      <c r="H12" s="1234">
        <v>8.2249999999999996</v>
      </c>
      <c r="I12" s="1234">
        <v>8.3000000000000007</v>
      </c>
      <c r="J12" s="1234">
        <v>6.2729999999999997</v>
      </c>
      <c r="K12" s="1234">
        <v>5.1259999999999994</v>
      </c>
      <c r="L12" s="1234">
        <v>20.675000000000004</v>
      </c>
      <c r="M12" s="1234">
        <v>4.9550000000000001</v>
      </c>
      <c r="N12" s="1234">
        <v>22.1798</v>
      </c>
      <c r="O12" s="1234">
        <v>4.8205</v>
      </c>
      <c r="P12" s="1234">
        <v>7.7713000000000001</v>
      </c>
      <c r="Q12" s="1234">
        <v>7.57</v>
      </c>
      <c r="R12" s="1234">
        <v>11.514199999999999</v>
      </c>
      <c r="S12" s="1234">
        <v>8.9108000000000001</v>
      </c>
      <c r="T12" s="1234">
        <v>7.9082999999999988</v>
      </c>
      <c r="U12" s="1234">
        <v>13.793000000000003</v>
      </c>
    </row>
    <row r="13" spans="1:21" ht="16.5" customHeight="1">
      <c r="A13" s="1230" t="s">
        <v>23</v>
      </c>
      <c r="B13" s="1241" t="s">
        <v>24</v>
      </c>
      <c r="C13" s="1232" t="s">
        <v>230</v>
      </c>
      <c r="D13" s="1233">
        <f t="shared" si="1"/>
        <v>50.273400000000017</v>
      </c>
      <c r="E13" s="1234">
        <v>0.86699999999999999</v>
      </c>
      <c r="F13" s="1234">
        <v>14.420000000000002</v>
      </c>
      <c r="G13" s="1234">
        <v>0.93759999999999999</v>
      </c>
      <c r="H13" s="1234">
        <v>1.1600000000000001</v>
      </c>
      <c r="I13" s="1234">
        <v>0.64400000000000002</v>
      </c>
      <c r="J13" s="1234">
        <v>0.38200000000000001</v>
      </c>
      <c r="K13" s="1234">
        <v>0.21</v>
      </c>
      <c r="L13" s="1234">
        <v>4.0575999999999999</v>
      </c>
      <c r="M13" s="1234">
        <v>0.98199999999999998</v>
      </c>
      <c r="N13" s="1234">
        <v>17.597999999999999</v>
      </c>
      <c r="O13" s="1234">
        <v>2.2599999999999998</v>
      </c>
      <c r="P13" s="1234">
        <v>2.4039999999999999</v>
      </c>
      <c r="Q13" s="1234">
        <v>1.0262000000000002</v>
      </c>
      <c r="R13" s="1234">
        <v>0.30099999999999999</v>
      </c>
      <c r="S13" s="1234">
        <v>0.505</v>
      </c>
      <c r="T13" s="1234">
        <v>0.13600000000000001</v>
      </c>
      <c r="U13" s="1234">
        <v>2.383</v>
      </c>
    </row>
    <row r="14" spans="1:21" ht="16.5" customHeight="1">
      <c r="A14" s="1230" t="s">
        <v>26</v>
      </c>
      <c r="B14" s="1231" t="s">
        <v>27</v>
      </c>
      <c r="C14" s="1232" t="s">
        <v>231</v>
      </c>
      <c r="D14" s="1233">
        <f t="shared" si="1"/>
        <v>0</v>
      </c>
      <c r="E14" s="1234">
        <v>0</v>
      </c>
      <c r="F14" s="1234">
        <v>0</v>
      </c>
      <c r="G14" s="1234">
        <v>0</v>
      </c>
      <c r="H14" s="1234">
        <v>0</v>
      </c>
      <c r="I14" s="1234">
        <v>0</v>
      </c>
      <c r="J14" s="1234">
        <v>0</v>
      </c>
      <c r="K14" s="1234">
        <v>0</v>
      </c>
      <c r="L14" s="1234">
        <v>0</v>
      </c>
      <c r="M14" s="1234">
        <v>0</v>
      </c>
      <c r="N14" s="1234">
        <v>0</v>
      </c>
      <c r="O14" s="1234">
        <v>0</v>
      </c>
      <c r="P14" s="1234">
        <v>0</v>
      </c>
      <c r="Q14" s="1234">
        <v>0</v>
      </c>
      <c r="R14" s="1234">
        <v>0</v>
      </c>
      <c r="S14" s="1234">
        <v>0</v>
      </c>
      <c r="T14" s="1234">
        <v>0</v>
      </c>
      <c r="U14" s="1234">
        <v>0</v>
      </c>
    </row>
    <row r="15" spans="1:21" ht="16.5" customHeight="1">
      <c r="A15" s="1230" t="s">
        <v>35</v>
      </c>
      <c r="B15" s="1231" t="s">
        <v>36</v>
      </c>
      <c r="C15" s="1232" t="s">
        <v>232</v>
      </c>
      <c r="D15" s="1233">
        <f t="shared" si="1"/>
        <v>0</v>
      </c>
      <c r="E15" s="1234">
        <v>0</v>
      </c>
      <c r="F15" s="1234">
        <v>0</v>
      </c>
      <c r="G15" s="1234">
        <v>0</v>
      </c>
      <c r="H15" s="1234">
        <v>0</v>
      </c>
      <c r="I15" s="1234">
        <v>0</v>
      </c>
      <c r="J15" s="1234">
        <v>0</v>
      </c>
      <c r="K15" s="1234">
        <v>0</v>
      </c>
      <c r="L15" s="1234">
        <v>0</v>
      </c>
      <c r="M15" s="1234">
        <v>0</v>
      </c>
      <c r="N15" s="1234">
        <v>0</v>
      </c>
      <c r="O15" s="1234">
        <v>0</v>
      </c>
      <c r="P15" s="1234">
        <v>0</v>
      </c>
      <c r="Q15" s="1234">
        <v>0</v>
      </c>
      <c r="R15" s="1234">
        <v>0</v>
      </c>
      <c r="S15" s="1234">
        <v>0</v>
      </c>
      <c r="T15" s="1234">
        <v>0</v>
      </c>
      <c r="U15" s="1234">
        <v>0</v>
      </c>
    </row>
    <row r="16" spans="1:21" ht="16.5" customHeight="1">
      <c r="A16" s="1230" t="s">
        <v>44</v>
      </c>
      <c r="B16" s="1231" t="s">
        <v>45</v>
      </c>
      <c r="C16" s="1232" t="s">
        <v>233</v>
      </c>
      <c r="D16" s="1233">
        <f t="shared" si="1"/>
        <v>826.14163000000008</v>
      </c>
      <c r="E16" s="1234">
        <v>45.565640000000002</v>
      </c>
      <c r="F16" s="1234">
        <v>110.87228999999999</v>
      </c>
      <c r="G16" s="1234">
        <v>17.256999999999998</v>
      </c>
      <c r="H16" s="1234">
        <v>14.404499999999999</v>
      </c>
      <c r="I16" s="1234">
        <v>32.178899999999999</v>
      </c>
      <c r="J16" s="1234">
        <v>34.930799999999998</v>
      </c>
      <c r="K16" s="1234">
        <v>86.478200000000001</v>
      </c>
      <c r="L16" s="1234">
        <v>41.73</v>
      </c>
      <c r="M16" s="1234">
        <v>43.980899999999998</v>
      </c>
      <c r="N16" s="1234">
        <v>32.319200000000002</v>
      </c>
      <c r="O16" s="1234">
        <v>47.700900000000011</v>
      </c>
      <c r="P16" s="1234">
        <v>48.267890000000023</v>
      </c>
      <c r="Q16" s="1234">
        <v>65.259309999999999</v>
      </c>
      <c r="R16" s="1234">
        <v>56.956699999999998</v>
      </c>
      <c r="S16" s="1234">
        <v>64.344699999999989</v>
      </c>
      <c r="T16" s="1234">
        <v>56.688800000000001</v>
      </c>
      <c r="U16" s="1234">
        <v>27.205900000000007</v>
      </c>
    </row>
    <row r="17" spans="1:21" s="1242" customFormat="1" ht="22.5">
      <c r="A17" s="1235"/>
      <c r="B17" s="1236" t="s">
        <v>185</v>
      </c>
      <c r="C17" s="1237" t="s">
        <v>235</v>
      </c>
      <c r="D17" s="1238"/>
      <c r="E17" s="1234">
        <v>0</v>
      </c>
      <c r="F17" s="1234">
        <v>0</v>
      </c>
      <c r="G17" s="1234">
        <v>0</v>
      </c>
      <c r="H17" s="1234">
        <v>0</v>
      </c>
      <c r="I17" s="1234">
        <v>0</v>
      </c>
      <c r="J17" s="1234">
        <v>0</v>
      </c>
      <c r="K17" s="1234">
        <v>0</v>
      </c>
      <c r="L17" s="1234">
        <v>0</v>
      </c>
      <c r="M17" s="1234">
        <v>0</v>
      </c>
      <c r="N17" s="1234">
        <v>0</v>
      </c>
      <c r="O17" s="1234">
        <v>0</v>
      </c>
      <c r="P17" s="1234">
        <v>0</v>
      </c>
      <c r="Q17" s="1234">
        <v>0</v>
      </c>
      <c r="R17" s="1234">
        <v>0</v>
      </c>
      <c r="S17" s="1234">
        <v>0</v>
      </c>
      <c r="T17" s="1234">
        <v>0</v>
      </c>
      <c r="U17" s="1234">
        <v>0</v>
      </c>
    </row>
    <row r="18" spans="1:21" ht="15.75" customHeight="1">
      <c r="A18" s="1230" t="s">
        <v>53</v>
      </c>
      <c r="B18" s="1231" t="s">
        <v>290</v>
      </c>
      <c r="C18" s="1232" t="s">
        <v>236</v>
      </c>
      <c r="D18" s="1233">
        <f>SUM(E18:U18)</f>
        <v>38.767000000000003</v>
      </c>
      <c r="E18" s="1234">
        <v>5.3999999999999999E-2</v>
      </c>
      <c r="F18" s="1234">
        <v>1.5499999999999998</v>
      </c>
      <c r="G18" s="1234">
        <v>0</v>
      </c>
      <c r="H18" s="1234">
        <v>2.0489999999999999</v>
      </c>
      <c r="I18" s="1234">
        <v>1</v>
      </c>
      <c r="J18" s="1234">
        <v>0</v>
      </c>
      <c r="K18" s="1234">
        <v>2.0579999999999998</v>
      </c>
      <c r="L18" s="1234">
        <v>3.88</v>
      </c>
      <c r="M18" s="1234">
        <v>2.7</v>
      </c>
      <c r="N18" s="1234">
        <v>4.7729999999999997</v>
      </c>
      <c r="O18" s="1234">
        <v>4.08</v>
      </c>
      <c r="P18" s="1234">
        <v>2.282</v>
      </c>
      <c r="Q18" s="1234">
        <v>6.7149999999999999</v>
      </c>
      <c r="R18" s="1234">
        <v>3.2789999999999999</v>
      </c>
      <c r="S18" s="1234">
        <v>0</v>
      </c>
      <c r="T18" s="1234">
        <v>2.3359999999999999</v>
      </c>
      <c r="U18" s="1234">
        <v>2.0110000000000001</v>
      </c>
    </row>
    <row r="19" spans="1:21" hidden="1">
      <c r="A19" s="1230" t="s">
        <v>56</v>
      </c>
      <c r="B19" s="1231" t="s">
        <v>57</v>
      </c>
      <c r="C19" s="1232" t="s">
        <v>237</v>
      </c>
      <c r="D19" s="1233">
        <f>SUM(E19:U19)</f>
        <v>0</v>
      </c>
      <c r="E19" s="1234">
        <v>0</v>
      </c>
      <c r="F19" s="1234">
        <v>0</v>
      </c>
      <c r="G19" s="1234">
        <v>0</v>
      </c>
      <c r="H19" s="1234">
        <v>0</v>
      </c>
      <c r="I19" s="1234">
        <v>0</v>
      </c>
      <c r="J19" s="1234">
        <v>0</v>
      </c>
      <c r="K19" s="1234">
        <v>0</v>
      </c>
      <c r="L19" s="1234">
        <v>0</v>
      </c>
      <c r="M19" s="1234">
        <v>0</v>
      </c>
      <c r="N19" s="1234">
        <v>0</v>
      </c>
      <c r="O19" s="1234">
        <v>0</v>
      </c>
      <c r="P19" s="1234">
        <v>0</v>
      </c>
      <c r="Q19" s="1234">
        <v>0</v>
      </c>
      <c r="R19" s="1234">
        <v>0</v>
      </c>
      <c r="S19" s="1234">
        <v>0</v>
      </c>
      <c r="T19" s="1234">
        <v>0</v>
      </c>
      <c r="U19" s="1234">
        <v>0</v>
      </c>
    </row>
    <row r="20" spans="1:21" ht="17.25" customHeight="1">
      <c r="A20" s="1230" t="s">
        <v>56</v>
      </c>
      <c r="B20" s="1231" t="s">
        <v>60</v>
      </c>
      <c r="C20" s="1232" t="s">
        <v>238</v>
      </c>
      <c r="D20" s="1233">
        <f>SUM(E20:U20)</f>
        <v>0</v>
      </c>
      <c r="E20" s="1234">
        <v>0</v>
      </c>
      <c r="F20" s="1234">
        <v>0</v>
      </c>
      <c r="G20" s="1234">
        <v>0</v>
      </c>
      <c r="H20" s="1234">
        <v>0</v>
      </c>
      <c r="I20" s="1234">
        <v>0</v>
      </c>
      <c r="J20" s="1234">
        <v>0</v>
      </c>
      <c r="K20" s="1234">
        <v>0</v>
      </c>
      <c r="L20" s="1234">
        <v>0</v>
      </c>
      <c r="M20" s="1234">
        <v>0</v>
      </c>
      <c r="N20" s="1234">
        <v>0</v>
      </c>
      <c r="O20" s="1234">
        <v>0</v>
      </c>
      <c r="P20" s="1234">
        <v>0</v>
      </c>
      <c r="Q20" s="1234">
        <v>0</v>
      </c>
      <c r="R20" s="1234">
        <v>0</v>
      </c>
      <c r="S20" s="1234">
        <v>0</v>
      </c>
      <c r="T20" s="1234">
        <v>0</v>
      </c>
      <c r="U20" s="1234">
        <v>0</v>
      </c>
    </row>
    <row r="21" spans="1:21" ht="28.5" customHeight="1">
      <c r="A21" s="1243">
        <v>2</v>
      </c>
      <c r="B21" s="1227" t="s">
        <v>239</v>
      </c>
      <c r="C21" s="1222"/>
      <c r="D21" s="1244">
        <f>SUM(D23:D31)</f>
        <v>366.6136600000001</v>
      </c>
      <c r="E21" s="1229">
        <f>SUM(E23:E31)</f>
        <v>7.1240000000000006</v>
      </c>
      <c r="F21" s="1229">
        <f>SUM(F23:F31)</f>
        <v>15.5253</v>
      </c>
      <c r="G21" s="1229">
        <f t="shared" ref="G21:U21" si="2">SUM(G23:G31)</f>
        <v>64</v>
      </c>
      <c r="H21" s="1229">
        <f t="shared" si="2"/>
        <v>0.8629</v>
      </c>
      <c r="I21" s="1229">
        <f t="shared" si="2"/>
        <v>15.497999999999998</v>
      </c>
      <c r="J21" s="1229">
        <f t="shared" si="2"/>
        <v>0.29941000000000001</v>
      </c>
      <c r="K21" s="1229">
        <f t="shared" si="2"/>
        <v>33.690000000000005</v>
      </c>
      <c r="L21" s="1229">
        <f t="shared" si="2"/>
        <v>3.8365999999999998</v>
      </c>
      <c r="M21" s="1229">
        <f t="shared" si="2"/>
        <v>4.4189999999999996</v>
      </c>
      <c r="N21" s="1229">
        <f t="shared" si="2"/>
        <v>20</v>
      </c>
      <c r="O21" s="1229">
        <f t="shared" si="2"/>
        <v>77.962000000000003</v>
      </c>
      <c r="P21" s="1229">
        <f t="shared" si="2"/>
        <v>1.15693</v>
      </c>
      <c r="Q21" s="1229">
        <f t="shared" si="2"/>
        <v>4.3375199999999996</v>
      </c>
      <c r="R21" s="1229">
        <f t="shared" si="2"/>
        <v>35.659999999999997</v>
      </c>
      <c r="S21" s="1229">
        <f t="shared" si="2"/>
        <v>38.664999999999999</v>
      </c>
      <c r="T21" s="1229">
        <f t="shared" si="2"/>
        <v>22.603000000000002</v>
      </c>
      <c r="U21" s="1229">
        <f t="shared" si="2"/>
        <v>20.974</v>
      </c>
    </row>
    <row r="22" spans="1:21" s="1242" customFormat="1" ht="15.75" customHeight="1">
      <c r="A22" s="1245"/>
      <c r="B22" s="1246" t="s">
        <v>65</v>
      </c>
      <c r="C22" s="1237"/>
      <c r="D22" s="1238"/>
      <c r="E22" s="1239"/>
      <c r="F22" s="1239"/>
      <c r="G22" s="1239"/>
      <c r="H22" s="1239"/>
      <c r="I22" s="1239"/>
      <c r="J22" s="1239"/>
      <c r="K22" s="1239"/>
      <c r="L22" s="1239"/>
      <c r="M22" s="1239"/>
      <c r="N22" s="1239"/>
      <c r="O22" s="1239"/>
      <c r="P22" s="1239"/>
      <c r="Q22" s="1239"/>
      <c r="R22" s="1239"/>
      <c r="S22" s="1239"/>
      <c r="T22" s="1239"/>
      <c r="U22" s="1239"/>
    </row>
    <row r="23" spans="1:21" ht="22.5">
      <c r="A23" s="1247" t="s">
        <v>66</v>
      </c>
      <c r="B23" s="1231" t="s">
        <v>336</v>
      </c>
      <c r="C23" s="1232" t="s">
        <v>241</v>
      </c>
      <c r="D23" s="1233">
        <f t="shared" ref="D23:D33" si="3">SUM(E23:U23)</f>
        <v>5.7956600000000007</v>
      </c>
      <c r="E23" s="1233">
        <v>1.3239999999999998</v>
      </c>
      <c r="F23" s="1233">
        <v>0.90529999999999999</v>
      </c>
      <c r="G23" s="1233">
        <v>0</v>
      </c>
      <c r="H23" s="1233">
        <v>0.8629</v>
      </c>
      <c r="I23" s="1233">
        <v>0</v>
      </c>
      <c r="J23" s="1233">
        <v>0.29941000000000001</v>
      </c>
      <c r="K23" s="1233">
        <v>0</v>
      </c>
      <c r="L23" s="1233">
        <v>0.85959999999999992</v>
      </c>
      <c r="M23" s="1233">
        <v>0</v>
      </c>
      <c r="N23" s="1233">
        <v>0</v>
      </c>
      <c r="O23" s="1233">
        <v>0.52800000000000002</v>
      </c>
      <c r="P23" s="1233">
        <v>0.37193000000000004</v>
      </c>
      <c r="Q23" s="1233">
        <v>3.7519999999999998E-2</v>
      </c>
      <c r="R23" s="1233">
        <v>0.247</v>
      </c>
      <c r="S23" s="1233">
        <v>0.09</v>
      </c>
      <c r="T23" s="1233">
        <v>0.24</v>
      </c>
      <c r="U23" s="1233">
        <v>0.03</v>
      </c>
    </row>
    <row r="24" spans="1:21" ht="18" customHeight="1">
      <c r="A24" s="1247" t="s">
        <v>69</v>
      </c>
      <c r="B24" s="1231" t="s">
        <v>337</v>
      </c>
      <c r="C24" s="1230" t="s">
        <v>243</v>
      </c>
      <c r="D24" s="1233">
        <f t="shared" si="3"/>
        <v>0</v>
      </c>
      <c r="E24" s="1233">
        <v>0</v>
      </c>
      <c r="F24" s="1233">
        <v>0</v>
      </c>
      <c r="G24" s="1233">
        <v>0</v>
      </c>
      <c r="H24" s="1233">
        <v>0</v>
      </c>
      <c r="I24" s="1233">
        <v>0</v>
      </c>
      <c r="J24" s="1233">
        <v>0</v>
      </c>
      <c r="K24" s="1233">
        <v>0</v>
      </c>
      <c r="L24" s="1233">
        <v>0</v>
      </c>
      <c r="M24" s="1233">
        <v>0</v>
      </c>
      <c r="N24" s="1233">
        <v>0</v>
      </c>
      <c r="O24" s="1233">
        <v>0</v>
      </c>
      <c r="P24" s="1233">
        <v>0</v>
      </c>
      <c r="Q24" s="1233">
        <v>0</v>
      </c>
      <c r="R24" s="1233">
        <v>0</v>
      </c>
      <c r="S24" s="1233">
        <v>0</v>
      </c>
      <c r="T24" s="1233">
        <v>0</v>
      </c>
      <c r="U24" s="1233">
        <v>0</v>
      </c>
    </row>
    <row r="25" spans="1:21" ht="22.5">
      <c r="A25" s="1247" t="s">
        <v>72</v>
      </c>
      <c r="B25" s="1231" t="s">
        <v>338</v>
      </c>
      <c r="C25" s="1232" t="s">
        <v>245</v>
      </c>
      <c r="D25" s="1233">
        <f t="shared" si="3"/>
        <v>5.05</v>
      </c>
      <c r="E25" s="1233">
        <v>0.06</v>
      </c>
      <c r="F25" s="1233">
        <v>0</v>
      </c>
      <c r="G25" s="1233">
        <v>0</v>
      </c>
      <c r="H25" s="1233">
        <v>0</v>
      </c>
      <c r="I25" s="1233">
        <v>0</v>
      </c>
      <c r="J25" s="1233">
        <v>0</v>
      </c>
      <c r="K25" s="1233">
        <v>0</v>
      </c>
      <c r="L25" s="1233">
        <v>1.9450000000000001</v>
      </c>
      <c r="M25" s="1233">
        <v>3.7999999999999999E-2</v>
      </c>
      <c r="N25" s="1233">
        <v>0</v>
      </c>
      <c r="O25" s="1233">
        <v>0.13400000000000001</v>
      </c>
      <c r="P25" s="1233">
        <v>6.0999999999999999E-2</v>
      </c>
      <c r="Q25" s="1233">
        <v>0</v>
      </c>
      <c r="R25" s="1233">
        <v>4.1000000000000002E-2</v>
      </c>
      <c r="S25" s="1233">
        <v>2.7210000000000001</v>
      </c>
      <c r="T25" s="1233">
        <v>0.05</v>
      </c>
      <c r="U25" s="1233">
        <v>0</v>
      </c>
    </row>
    <row r="26" spans="1:21" ht="17.25" hidden="1" customHeight="1">
      <c r="A26" s="1247" t="s">
        <v>75</v>
      </c>
      <c r="B26" s="1231" t="s">
        <v>339</v>
      </c>
      <c r="C26" s="1232" t="s">
        <v>247</v>
      </c>
      <c r="D26" s="1233">
        <f t="shared" si="3"/>
        <v>0</v>
      </c>
      <c r="E26" s="1233">
        <v>0</v>
      </c>
      <c r="F26" s="1233">
        <v>0</v>
      </c>
      <c r="G26" s="1233">
        <v>0</v>
      </c>
      <c r="H26" s="1233">
        <v>0</v>
      </c>
      <c r="I26" s="1233">
        <v>0</v>
      </c>
      <c r="J26" s="1233">
        <v>0</v>
      </c>
      <c r="K26" s="1233">
        <v>0</v>
      </c>
      <c r="L26" s="1233">
        <v>0</v>
      </c>
      <c r="M26" s="1233">
        <v>0</v>
      </c>
      <c r="N26" s="1233">
        <v>0</v>
      </c>
      <c r="O26" s="1233">
        <v>0</v>
      </c>
      <c r="P26" s="1233">
        <v>0</v>
      </c>
      <c r="Q26" s="1233">
        <v>0</v>
      </c>
      <c r="R26" s="1233">
        <v>0</v>
      </c>
      <c r="S26" s="1233">
        <v>0</v>
      </c>
      <c r="T26" s="1233">
        <v>0</v>
      </c>
      <c r="U26" s="1233">
        <v>0</v>
      </c>
    </row>
    <row r="27" spans="1:21" ht="25.5" customHeight="1">
      <c r="A27" s="1247" t="s">
        <v>75</v>
      </c>
      <c r="B27" s="1231" t="s">
        <v>340</v>
      </c>
      <c r="C27" s="1232" t="s">
        <v>249</v>
      </c>
      <c r="D27" s="1233">
        <f t="shared" si="3"/>
        <v>1.0089999999999999</v>
      </c>
      <c r="E27" s="1233">
        <v>0</v>
      </c>
      <c r="F27" s="1233">
        <v>0</v>
      </c>
      <c r="G27" s="1233">
        <v>0</v>
      </c>
      <c r="H27" s="1233">
        <v>0</v>
      </c>
      <c r="I27" s="1233">
        <v>0</v>
      </c>
      <c r="J27" s="1233">
        <v>0</v>
      </c>
      <c r="K27" s="1233">
        <v>0</v>
      </c>
      <c r="L27" s="1233">
        <v>0.06</v>
      </c>
      <c r="M27" s="1233">
        <v>3.9E-2</v>
      </c>
      <c r="N27" s="1233">
        <v>0</v>
      </c>
      <c r="O27" s="1233">
        <v>0</v>
      </c>
      <c r="P27" s="1233">
        <v>0.53500000000000003</v>
      </c>
      <c r="Q27" s="1233">
        <v>0</v>
      </c>
      <c r="R27" s="1233">
        <v>1.2E-2</v>
      </c>
      <c r="S27" s="1233">
        <v>0.254</v>
      </c>
      <c r="T27" s="1233">
        <v>9.5000000000000001E-2</v>
      </c>
      <c r="U27" s="1233">
        <v>1.4E-2</v>
      </c>
    </row>
    <row r="28" spans="1:21" ht="27.75" hidden="1" customHeight="1">
      <c r="A28" s="1247" t="s">
        <v>83</v>
      </c>
      <c r="B28" s="1231" t="s">
        <v>341</v>
      </c>
      <c r="C28" s="1232" t="s">
        <v>251</v>
      </c>
      <c r="D28" s="1233">
        <f t="shared" si="3"/>
        <v>0</v>
      </c>
      <c r="E28" s="1233">
        <v>0</v>
      </c>
      <c r="F28" s="1233">
        <v>0</v>
      </c>
      <c r="G28" s="1233">
        <v>0</v>
      </c>
      <c r="H28" s="1233">
        <v>0</v>
      </c>
      <c r="I28" s="1233">
        <v>0</v>
      </c>
      <c r="J28" s="1233">
        <v>0</v>
      </c>
      <c r="K28" s="1233">
        <v>0</v>
      </c>
      <c r="L28" s="1233">
        <v>0</v>
      </c>
      <c r="M28" s="1233">
        <v>0</v>
      </c>
      <c r="N28" s="1233">
        <v>0</v>
      </c>
      <c r="O28" s="1233">
        <v>0</v>
      </c>
      <c r="P28" s="1233">
        <v>0</v>
      </c>
      <c r="Q28" s="1233">
        <v>0</v>
      </c>
      <c r="R28" s="1233">
        <v>0</v>
      </c>
      <c r="S28" s="1233">
        <v>0</v>
      </c>
      <c r="T28" s="1233">
        <v>0</v>
      </c>
      <c r="U28" s="1233">
        <v>0</v>
      </c>
    </row>
    <row r="29" spans="1:21" ht="27.75" customHeight="1">
      <c r="A29" s="1247" t="s">
        <v>80</v>
      </c>
      <c r="B29" s="1231" t="s">
        <v>252</v>
      </c>
      <c r="C29" s="1232" t="s">
        <v>565</v>
      </c>
      <c r="D29" s="1233">
        <f t="shared" si="3"/>
        <v>0</v>
      </c>
      <c r="E29" s="1233">
        <v>0</v>
      </c>
      <c r="F29" s="1233">
        <v>0</v>
      </c>
      <c r="G29" s="1233">
        <v>0</v>
      </c>
      <c r="H29" s="1233">
        <v>0</v>
      </c>
      <c r="I29" s="1233">
        <v>0</v>
      </c>
      <c r="J29" s="1233">
        <v>0</v>
      </c>
      <c r="K29" s="1233">
        <v>0</v>
      </c>
      <c r="L29" s="1233">
        <v>0</v>
      </c>
      <c r="M29" s="1233">
        <v>0</v>
      </c>
      <c r="N29" s="1233">
        <v>0</v>
      </c>
      <c r="O29" s="1233">
        <v>0</v>
      </c>
      <c r="P29" s="1233">
        <v>0</v>
      </c>
      <c r="Q29" s="1233">
        <v>0</v>
      </c>
      <c r="R29" s="1233">
        <v>0</v>
      </c>
      <c r="S29" s="1233">
        <v>0</v>
      </c>
      <c r="T29" s="1233">
        <v>0</v>
      </c>
      <c r="U29" s="1233">
        <v>0</v>
      </c>
    </row>
    <row r="30" spans="1:21" ht="26.25" customHeight="1">
      <c r="A30" s="1247" t="s">
        <v>83</v>
      </c>
      <c r="B30" s="1231" t="s">
        <v>253</v>
      </c>
      <c r="C30" s="1232" t="s">
        <v>566</v>
      </c>
      <c r="D30" s="1233">
        <f t="shared" si="3"/>
        <v>0</v>
      </c>
      <c r="E30" s="1233">
        <v>0</v>
      </c>
      <c r="F30" s="1233">
        <v>0</v>
      </c>
      <c r="G30" s="1233">
        <v>0</v>
      </c>
      <c r="H30" s="1233">
        <v>0</v>
      </c>
      <c r="I30" s="1233">
        <v>0</v>
      </c>
      <c r="J30" s="1233">
        <v>0</v>
      </c>
      <c r="K30" s="1233">
        <v>0</v>
      </c>
      <c r="L30" s="1233">
        <v>0</v>
      </c>
      <c r="M30" s="1233">
        <v>0</v>
      </c>
      <c r="N30" s="1233">
        <v>0</v>
      </c>
      <c r="O30" s="1233">
        <v>0</v>
      </c>
      <c r="P30" s="1233">
        <v>0</v>
      </c>
      <c r="Q30" s="1233">
        <v>0</v>
      </c>
      <c r="R30" s="1233">
        <v>0</v>
      </c>
      <c r="S30" s="1233">
        <v>0</v>
      </c>
      <c r="T30" s="1233">
        <v>0</v>
      </c>
      <c r="U30" s="1233">
        <v>0</v>
      </c>
    </row>
    <row r="31" spans="1:21" ht="30" customHeight="1">
      <c r="A31" s="1247" t="s">
        <v>86</v>
      </c>
      <c r="B31" s="1231" t="s">
        <v>254</v>
      </c>
      <c r="C31" s="1232" t="s">
        <v>567</v>
      </c>
      <c r="D31" s="1233">
        <f t="shared" si="3"/>
        <v>354.75900000000007</v>
      </c>
      <c r="E31" s="1233">
        <v>5.74</v>
      </c>
      <c r="F31" s="1233">
        <v>14.62</v>
      </c>
      <c r="G31" s="1233">
        <v>64</v>
      </c>
      <c r="H31" s="1233">
        <v>0</v>
      </c>
      <c r="I31" s="1233">
        <v>15.497999999999998</v>
      </c>
      <c r="J31" s="1233">
        <v>0</v>
      </c>
      <c r="K31" s="1233">
        <v>33.690000000000005</v>
      </c>
      <c r="L31" s="1233">
        <v>0.97199999999999998</v>
      </c>
      <c r="M31" s="1233">
        <v>4.3419999999999996</v>
      </c>
      <c r="N31" s="1233">
        <v>20</v>
      </c>
      <c r="O31" s="1233">
        <v>77.3</v>
      </c>
      <c r="P31" s="1233">
        <v>0.189</v>
      </c>
      <c r="Q31" s="1233">
        <v>4.3</v>
      </c>
      <c r="R31" s="1233">
        <v>35.36</v>
      </c>
      <c r="S31" s="1233">
        <v>35.6</v>
      </c>
      <c r="T31" s="1233">
        <v>22.218</v>
      </c>
      <c r="U31" s="1233">
        <v>20.93</v>
      </c>
    </row>
    <row r="32" spans="1:21" s="1242" customFormat="1" ht="29.25" customHeight="1">
      <c r="A32" s="1248"/>
      <c r="B32" s="1236" t="s">
        <v>47</v>
      </c>
      <c r="C32" s="1237" t="s">
        <v>568</v>
      </c>
      <c r="D32" s="1238">
        <f t="shared" si="3"/>
        <v>0</v>
      </c>
      <c r="E32" s="1238">
        <v>0</v>
      </c>
      <c r="F32" s="1238">
        <v>0</v>
      </c>
      <c r="G32" s="1238">
        <v>0</v>
      </c>
      <c r="H32" s="1238">
        <v>0</v>
      </c>
      <c r="I32" s="1238">
        <v>0</v>
      </c>
      <c r="J32" s="1238">
        <v>0</v>
      </c>
      <c r="K32" s="1238">
        <v>0</v>
      </c>
      <c r="L32" s="1238">
        <v>0</v>
      </c>
      <c r="M32" s="1238">
        <v>0</v>
      </c>
      <c r="N32" s="1238">
        <v>0</v>
      </c>
      <c r="O32" s="1238">
        <v>0</v>
      </c>
      <c r="P32" s="1238">
        <v>0</v>
      </c>
      <c r="Q32" s="1238">
        <v>0</v>
      </c>
      <c r="R32" s="1238">
        <v>0</v>
      </c>
      <c r="S32" s="1238">
        <v>0</v>
      </c>
      <c r="T32" s="1238">
        <v>0</v>
      </c>
      <c r="U32" s="1238">
        <v>0</v>
      </c>
    </row>
    <row r="33" spans="1:21" ht="30.75" customHeight="1">
      <c r="A33" s="1249">
        <v>3</v>
      </c>
      <c r="B33" s="1250" t="s">
        <v>255</v>
      </c>
      <c r="C33" s="1251" t="s">
        <v>256</v>
      </c>
      <c r="D33" s="1244">
        <f t="shared" si="3"/>
        <v>0.57900000000000007</v>
      </c>
      <c r="E33" s="1252">
        <v>0.53900000000000003</v>
      </c>
      <c r="F33" s="1252">
        <v>0</v>
      </c>
      <c r="G33" s="1252">
        <v>0</v>
      </c>
      <c r="H33" s="1252">
        <v>0</v>
      </c>
      <c r="I33" s="1252">
        <v>0</v>
      </c>
      <c r="J33" s="1252">
        <v>0</v>
      </c>
      <c r="K33" s="1252">
        <v>0</v>
      </c>
      <c r="L33" s="1252">
        <v>0.02</v>
      </c>
      <c r="M33" s="1252">
        <v>0</v>
      </c>
      <c r="N33" s="1252">
        <v>0</v>
      </c>
      <c r="O33" s="1252">
        <v>0</v>
      </c>
      <c r="P33" s="1252">
        <v>0</v>
      </c>
      <c r="Q33" s="1252">
        <v>0</v>
      </c>
      <c r="R33" s="1252">
        <v>0</v>
      </c>
      <c r="S33" s="1252">
        <v>0</v>
      </c>
      <c r="T33" s="1252">
        <v>0</v>
      </c>
      <c r="U33" s="1252">
        <v>0.02</v>
      </c>
    </row>
    <row r="34" spans="1:21" ht="57" customHeight="1">
      <c r="A34" s="1504" t="s">
        <v>342</v>
      </c>
      <c r="B34" s="1504"/>
      <c r="C34" s="1504"/>
      <c r="D34" s="1504"/>
      <c r="E34" s="1504"/>
      <c r="F34" s="1504"/>
      <c r="G34" s="1504"/>
      <c r="H34" s="1504"/>
      <c r="I34" s="1504"/>
      <c r="J34" s="1504"/>
      <c r="K34" s="1217"/>
      <c r="L34" s="1217"/>
      <c r="M34" s="1217"/>
      <c r="N34" s="1217"/>
      <c r="O34" s="1217"/>
      <c r="P34" s="1217"/>
      <c r="Q34" s="1217"/>
      <c r="R34" s="1217"/>
      <c r="S34" s="1217"/>
      <c r="T34" s="1217"/>
      <c r="U34" s="1217"/>
    </row>
  </sheetData>
  <mergeCells count="9">
    <mergeCell ref="A2:U2"/>
    <mergeCell ref="E4:U4"/>
    <mergeCell ref="A34:J34"/>
    <mergeCell ref="A5:A6"/>
    <mergeCell ref="B5:B6"/>
    <mergeCell ref="C5:C6"/>
    <mergeCell ref="D5:D6"/>
    <mergeCell ref="A3:U3"/>
    <mergeCell ref="E5:U5"/>
  </mergeCells>
  <printOptions horizontalCentered="1"/>
  <pageMargins left="0.39370078740157483" right="0.23622047244094491" top="0.5" bottom="0.47244094488188981" header="0.31496062992125984" footer="0.31496062992125984"/>
  <pageSetup paperSize="9" scale="75"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U78"/>
  <sheetViews>
    <sheetView showZeros="0" zoomScale="90" zoomScaleNormal="90" workbookViewId="0">
      <selection activeCell="D32" activeCellId="1" sqref="D9 D32"/>
    </sheetView>
  </sheetViews>
  <sheetFormatPr defaultColWidth="6.85546875" defaultRowHeight="12"/>
  <cols>
    <col min="1" max="1" width="4.28515625" style="1254" customWidth="1"/>
    <col min="2" max="2" width="29.5703125" style="1255" customWidth="1"/>
    <col min="3" max="3" width="5.42578125" style="1255" customWidth="1"/>
    <col min="4" max="4" width="7.140625" style="1255" customWidth="1"/>
    <col min="5" max="6" width="7.28515625" style="1255" customWidth="1"/>
    <col min="7" max="7" width="6.28515625" style="1255" customWidth="1"/>
    <col min="8" max="8" width="6.42578125" style="1255" customWidth="1"/>
    <col min="9" max="9" width="7.28515625" style="1255" customWidth="1"/>
    <col min="10" max="12" width="6.42578125" style="1255" customWidth="1"/>
    <col min="13" max="19" width="7.28515625" style="1255" customWidth="1"/>
    <col min="20" max="20" width="6.140625" style="1255" customWidth="1"/>
    <col min="21" max="21" width="7.28515625" style="1255" customWidth="1"/>
    <col min="22" max="237" width="6.85546875" style="1255"/>
    <col min="238" max="238" width="4.28515625" style="1255" customWidth="1"/>
    <col min="239" max="239" width="25.28515625" style="1255" customWidth="1"/>
    <col min="240" max="240" width="5.42578125" style="1255" customWidth="1"/>
    <col min="241" max="241" width="7.140625" style="1255" customWidth="1"/>
    <col min="242" max="253" width="5.42578125" style="1255" customWidth="1"/>
    <col min="254" max="254" width="6.42578125" style="1255" customWidth="1"/>
    <col min="255" max="255" width="5.28515625" style="1255" customWidth="1"/>
    <col min="256" max="256" width="6.42578125" style="1255" customWidth="1"/>
    <col min="257" max="257" width="5.28515625" style="1255" customWidth="1"/>
    <col min="258" max="258" width="5.42578125" style="1255" customWidth="1"/>
    <col min="259" max="260" width="5.140625" style="1255" customWidth="1"/>
    <col min="261" max="264" width="5.42578125" style="1255" customWidth="1"/>
    <col min="265" max="266" width="6.28515625" style="1255" customWidth="1"/>
    <col min="267" max="267" width="5.28515625" style="1255" customWidth="1"/>
    <col min="268" max="268" width="5.140625" style="1255" customWidth="1"/>
    <col min="269" max="270" width="6.28515625" style="1255" customWidth="1"/>
    <col min="271" max="271" width="4.42578125" style="1255" customWidth="1"/>
    <col min="272" max="273" width="5.28515625" style="1255" customWidth="1"/>
    <col min="274" max="274" width="5.42578125" style="1255" customWidth="1"/>
    <col min="275" max="275" width="4.7109375" style="1255" customWidth="1"/>
    <col min="276" max="276" width="6.28515625" style="1255" customWidth="1"/>
    <col min="277" max="277" width="4.7109375" style="1255" customWidth="1"/>
    <col min="278" max="314" width="0" style="1255" hidden="1" customWidth="1"/>
    <col min="315" max="493" width="6.85546875" style="1255"/>
    <col min="494" max="494" width="4.28515625" style="1255" customWidth="1"/>
    <col min="495" max="495" width="25.28515625" style="1255" customWidth="1"/>
    <col min="496" max="496" width="5.42578125" style="1255" customWidth="1"/>
    <col min="497" max="497" width="7.140625" style="1255" customWidth="1"/>
    <col min="498" max="509" width="5.42578125" style="1255" customWidth="1"/>
    <col min="510" max="510" width="6.42578125" style="1255" customWidth="1"/>
    <col min="511" max="511" width="5.28515625" style="1255" customWidth="1"/>
    <col min="512" max="512" width="6.42578125" style="1255" customWidth="1"/>
    <col min="513" max="513" width="5.28515625" style="1255" customWidth="1"/>
    <col min="514" max="514" width="5.42578125" style="1255" customWidth="1"/>
    <col min="515" max="516" width="5.140625" style="1255" customWidth="1"/>
    <col min="517" max="520" width="5.42578125" style="1255" customWidth="1"/>
    <col min="521" max="522" width="6.28515625" style="1255" customWidth="1"/>
    <col min="523" max="523" width="5.28515625" style="1255" customWidth="1"/>
    <col min="524" max="524" width="5.140625" style="1255" customWidth="1"/>
    <col min="525" max="526" width="6.28515625" style="1255" customWidth="1"/>
    <col min="527" max="527" width="4.42578125" style="1255" customWidth="1"/>
    <col min="528" max="529" width="5.28515625" style="1255" customWidth="1"/>
    <col min="530" max="530" width="5.42578125" style="1255" customWidth="1"/>
    <col min="531" max="531" width="4.7109375" style="1255" customWidth="1"/>
    <col min="532" max="532" width="6.28515625" style="1255" customWidth="1"/>
    <col min="533" max="533" width="4.7109375" style="1255" customWidth="1"/>
    <col min="534" max="570" width="0" style="1255" hidden="1" customWidth="1"/>
    <col min="571" max="749" width="6.85546875" style="1255"/>
    <col min="750" max="750" width="4.28515625" style="1255" customWidth="1"/>
    <col min="751" max="751" width="25.28515625" style="1255" customWidth="1"/>
    <col min="752" max="752" width="5.42578125" style="1255" customWidth="1"/>
    <col min="753" max="753" width="7.140625" style="1255" customWidth="1"/>
    <col min="754" max="765" width="5.42578125" style="1255" customWidth="1"/>
    <col min="766" max="766" width="6.42578125" style="1255" customWidth="1"/>
    <col min="767" max="767" width="5.28515625" style="1255" customWidth="1"/>
    <col min="768" max="768" width="6.42578125" style="1255" customWidth="1"/>
    <col min="769" max="769" width="5.28515625" style="1255" customWidth="1"/>
    <col min="770" max="770" width="5.42578125" style="1255" customWidth="1"/>
    <col min="771" max="772" width="5.140625" style="1255" customWidth="1"/>
    <col min="773" max="776" width="5.42578125" style="1255" customWidth="1"/>
    <col min="777" max="778" width="6.28515625" style="1255" customWidth="1"/>
    <col min="779" max="779" width="5.28515625" style="1255" customWidth="1"/>
    <col min="780" max="780" width="5.140625" style="1255" customWidth="1"/>
    <col min="781" max="782" width="6.28515625" style="1255" customWidth="1"/>
    <col min="783" max="783" width="4.42578125" style="1255" customWidth="1"/>
    <col min="784" max="785" width="5.28515625" style="1255" customWidth="1"/>
    <col min="786" max="786" width="5.42578125" style="1255" customWidth="1"/>
    <col min="787" max="787" width="4.7109375" style="1255" customWidth="1"/>
    <col min="788" max="788" width="6.28515625" style="1255" customWidth="1"/>
    <col min="789" max="789" width="4.7109375" style="1255" customWidth="1"/>
    <col min="790" max="826" width="0" style="1255" hidden="1" customWidth="1"/>
    <col min="827" max="1005" width="6.85546875" style="1255"/>
    <col min="1006" max="1006" width="4.28515625" style="1255" customWidth="1"/>
    <col min="1007" max="1007" width="25.28515625" style="1255" customWidth="1"/>
    <col min="1008" max="1008" width="5.42578125" style="1255" customWidth="1"/>
    <col min="1009" max="1009" width="7.140625" style="1255" customWidth="1"/>
    <col min="1010" max="1021" width="5.42578125" style="1255" customWidth="1"/>
    <col min="1022" max="1022" width="6.42578125" style="1255" customWidth="1"/>
    <col min="1023" max="1023" width="5.28515625" style="1255" customWidth="1"/>
    <col min="1024" max="1024" width="6.42578125" style="1255" customWidth="1"/>
    <col min="1025" max="1025" width="5.28515625" style="1255" customWidth="1"/>
    <col min="1026" max="1026" width="5.42578125" style="1255" customWidth="1"/>
    <col min="1027" max="1028" width="5.140625" style="1255" customWidth="1"/>
    <col min="1029" max="1032" width="5.42578125" style="1255" customWidth="1"/>
    <col min="1033" max="1034" width="6.28515625" style="1255" customWidth="1"/>
    <col min="1035" max="1035" width="5.28515625" style="1255" customWidth="1"/>
    <col min="1036" max="1036" width="5.140625" style="1255" customWidth="1"/>
    <col min="1037" max="1038" width="6.28515625" style="1255" customWidth="1"/>
    <col min="1039" max="1039" width="4.42578125" style="1255" customWidth="1"/>
    <col min="1040" max="1041" width="5.28515625" style="1255" customWidth="1"/>
    <col min="1042" max="1042" width="5.42578125" style="1255" customWidth="1"/>
    <col min="1043" max="1043" width="4.7109375" style="1255" customWidth="1"/>
    <col min="1044" max="1044" width="6.28515625" style="1255" customWidth="1"/>
    <col min="1045" max="1045" width="4.7109375" style="1255" customWidth="1"/>
    <col min="1046" max="1082" width="0" style="1255" hidden="1" customWidth="1"/>
    <col min="1083" max="1261" width="6.85546875" style="1255"/>
    <col min="1262" max="1262" width="4.28515625" style="1255" customWidth="1"/>
    <col min="1263" max="1263" width="25.28515625" style="1255" customWidth="1"/>
    <col min="1264" max="1264" width="5.42578125" style="1255" customWidth="1"/>
    <col min="1265" max="1265" width="7.140625" style="1255" customWidth="1"/>
    <col min="1266" max="1277" width="5.42578125" style="1255" customWidth="1"/>
    <col min="1278" max="1278" width="6.42578125" style="1255" customWidth="1"/>
    <col min="1279" max="1279" width="5.28515625" style="1255" customWidth="1"/>
    <col min="1280" max="1280" width="6.42578125" style="1255" customWidth="1"/>
    <col min="1281" max="1281" width="5.28515625" style="1255" customWidth="1"/>
    <col min="1282" max="1282" width="5.42578125" style="1255" customWidth="1"/>
    <col min="1283" max="1284" width="5.140625" style="1255" customWidth="1"/>
    <col min="1285" max="1288" width="5.42578125" style="1255" customWidth="1"/>
    <col min="1289" max="1290" width="6.28515625" style="1255" customWidth="1"/>
    <col min="1291" max="1291" width="5.28515625" style="1255" customWidth="1"/>
    <col min="1292" max="1292" width="5.140625" style="1255" customWidth="1"/>
    <col min="1293" max="1294" width="6.28515625" style="1255" customWidth="1"/>
    <col min="1295" max="1295" width="4.42578125" style="1255" customWidth="1"/>
    <col min="1296" max="1297" width="5.28515625" style="1255" customWidth="1"/>
    <col min="1298" max="1298" width="5.42578125" style="1255" customWidth="1"/>
    <col min="1299" max="1299" width="4.7109375" style="1255" customWidth="1"/>
    <col min="1300" max="1300" width="6.28515625" style="1255" customWidth="1"/>
    <col min="1301" max="1301" width="4.7109375" style="1255" customWidth="1"/>
    <col min="1302" max="1338" width="0" style="1255" hidden="1" customWidth="1"/>
    <col min="1339" max="1517" width="6.85546875" style="1255"/>
    <col min="1518" max="1518" width="4.28515625" style="1255" customWidth="1"/>
    <col min="1519" max="1519" width="25.28515625" style="1255" customWidth="1"/>
    <col min="1520" max="1520" width="5.42578125" style="1255" customWidth="1"/>
    <col min="1521" max="1521" width="7.140625" style="1255" customWidth="1"/>
    <col min="1522" max="1533" width="5.42578125" style="1255" customWidth="1"/>
    <col min="1534" max="1534" width="6.42578125" style="1255" customWidth="1"/>
    <col min="1535" max="1535" width="5.28515625" style="1255" customWidth="1"/>
    <col min="1536" max="1536" width="6.42578125" style="1255" customWidth="1"/>
    <col min="1537" max="1537" width="5.28515625" style="1255" customWidth="1"/>
    <col min="1538" max="1538" width="5.42578125" style="1255" customWidth="1"/>
    <col min="1539" max="1540" width="5.140625" style="1255" customWidth="1"/>
    <col min="1541" max="1544" width="5.42578125" style="1255" customWidth="1"/>
    <col min="1545" max="1546" width="6.28515625" style="1255" customWidth="1"/>
    <col min="1547" max="1547" width="5.28515625" style="1255" customWidth="1"/>
    <col min="1548" max="1548" width="5.140625" style="1255" customWidth="1"/>
    <col min="1549" max="1550" width="6.28515625" style="1255" customWidth="1"/>
    <col min="1551" max="1551" width="4.42578125" style="1255" customWidth="1"/>
    <col min="1552" max="1553" width="5.28515625" style="1255" customWidth="1"/>
    <col min="1554" max="1554" width="5.42578125" style="1255" customWidth="1"/>
    <col min="1555" max="1555" width="4.7109375" style="1255" customWidth="1"/>
    <col min="1556" max="1556" width="6.28515625" style="1255" customWidth="1"/>
    <col min="1557" max="1557" width="4.7109375" style="1255" customWidth="1"/>
    <col min="1558" max="1594" width="0" style="1255" hidden="1" customWidth="1"/>
    <col min="1595" max="1773" width="6.85546875" style="1255"/>
    <col min="1774" max="1774" width="4.28515625" style="1255" customWidth="1"/>
    <col min="1775" max="1775" width="25.28515625" style="1255" customWidth="1"/>
    <col min="1776" max="1776" width="5.42578125" style="1255" customWidth="1"/>
    <col min="1777" max="1777" width="7.140625" style="1255" customWidth="1"/>
    <col min="1778" max="1789" width="5.42578125" style="1255" customWidth="1"/>
    <col min="1790" max="1790" width="6.42578125" style="1255" customWidth="1"/>
    <col min="1791" max="1791" width="5.28515625" style="1255" customWidth="1"/>
    <col min="1792" max="1792" width="6.42578125" style="1255" customWidth="1"/>
    <col min="1793" max="1793" width="5.28515625" style="1255" customWidth="1"/>
    <col min="1794" max="1794" width="5.42578125" style="1255" customWidth="1"/>
    <col min="1795" max="1796" width="5.140625" style="1255" customWidth="1"/>
    <col min="1797" max="1800" width="5.42578125" style="1255" customWidth="1"/>
    <col min="1801" max="1802" width="6.28515625" style="1255" customWidth="1"/>
    <col min="1803" max="1803" width="5.28515625" style="1255" customWidth="1"/>
    <col min="1804" max="1804" width="5.140625" style="1255" customWidth="1"/>
    <col min="1805" max="1806" width="6.28515625" style="1255" customWidth="1"/>
    <col min="1807" max="1807" width="4.42578125" style="1255" customWidth="1"/>
    <col min="1808" max="1809" width="5.28515625" style="1255" customWidth="1"/>
    <col min="1810" max="1810" width="5.42578125" style="1255" customWidth="1"/>
    <col min="1811" max="1811" width="4.7109375" style="1255" customWidth="1"/>
    <col min="1812" max="1812" width="6.28515625" style="1255" customWidth="1"/>
    <col min="1813" max="1813" width="4.7109375" style="1255" customWidth="1"/>
    <col min="1814" max="1850" width="0" style="1255" hidden="1" customWidth="1"/>
    <col min="1851" max="2029" width="6.85546875" style="1255"/>
    <col min="2030" max="2030" width="4.28515625" style="1255" customWidth="1"/>
    <col min="2031" max="2031" width="25.28515625" style="1255" customWidth="1"/>
    <col min="2032" max="2032" width="5.42578125" style="1255" customWidth="1"/>
    <col min="2033" max="2033" width="7.140625" style="1255" customWidth="1"/>
    <col min="2034" max="2045" width="5.42578125" style="1255" customWidth="1"/>
    <col min="2046" max="2046" width="6.42578125" style="1255" customWidth="1"/>
    <col min="2047" max="2047" width="5.28515625" style="1255" customWidth="1"/>
    <col min="2048" max="2048" width="6.42578125" style="1255" customWidth="1"/>
    <col min="2049" max="2049" width="5.28515625" style="1255" customWidth="1"/>
    <col min="2050" max="2050" width="5.42578125" style="1255" customWidth="1"/>
    <col min="2051" max="2052" width="5.140625" style="1255" customWidth="1"/>
    <col min="2053" max="2056" width="5.42578125" style="1255" customWidth="1"/>
    <col min="2057" max="2058" width="6.28515625" style="1255" customWidth="1"/>
    <col min="2059" max="2059" width="5.28515625" style="1255" customWidth="1"/>
    <col min="2060" max="2060" width="5.140625" style="1255" customWidth="1"/>
    <col min="2061" max="2062" width="6.28515625" style="1255" customWidth="1"/>
    <col min="2063" max="2063" width="4.42578125" style="1255" customWidth="1"/>
    <col min="2064" max="2065" width="5.28515625" style="1255" customWidth="1"/>
    <col min="2066" max="2066" width="5.42578125" style="1255" customWidth="1"/>
    <col min="2067" max="2067" width="4.7109375" style="1255" customWidth="1"/>
    <col min="2068" max="2068" width="6.28515625" style="1255" customWidth="1"/>
    <col min="2069" max="2069" width="4.7109375" style="1255" customWidth="1"/>
    <col min="2070" max="2106" width="0" style="1255" hidden="1" customWidth="1"/>
    <col min="2107" max="2285" width="6.85546875" style="1255"/>
    <col min="2286" max="2286" width="4.28515625" style="1255" customWidth="1"/>
    <col min="2287" max="2287" width="25.28515625" style="1255" customWidth="1"/>
    <col min="2288" max="2288" width="5.42578125" style="1255" customWidth="1"/>
    <col min="2289" max="2289" width="7.140625" style="1255" customWidth="1"/>
    <col min="2290" max="2301" width="5.42578125" style="1255" customWidth="1"/>
    <col min="2302" max="2302" width="6.42578125" style="1255" customWidth="1"/>
    <col min="2303" max="2303" width="5.28515625" style="1255" customWidth="1"/>
    <col min="2304" max="2304" width="6.42578125" style="1255" customWidth="1"/>
    <col min="2305" max="2305" width="5.28515625" style="1255" customWidth="1"/>
    <col min="2306" max="2306" width="5.42578125" style="1255" customWidth="1"/>
    <col min="2307" max="2308" width="5.140625" style="1255" customWidth="1"/>
    <col min="2309" max="2312" width="5.42578125" style="1255" customWidth="1"/>
    <col min="2313" max="2314" width="6.28515625" style="1255" customWidth="1"/>
    <col min="2315" max="2315" width="5.28515625" style="1255" customWidth="1"/>
    <col min="2316" max="2316" width="5.140625" style="1255" customWidth="1"/>
    <col min="2317" max="2318" width="6.28515625" style="1255" customWidth="1"/>
    <col min="2319" max="2319" width="4.42578125" style="1255" customWidth="1"/>
    <col min="2320" max="2321" width="5.28515625" style="1255" customWidth="1"/>
    <col min="2322" max="2322" width="5.42578125" style="1255" customWidth="1"/>
    <col min="2323" max="2323" width="4.7109375" style="1255" customWidth="1"/>
    <col min="2324" max="2324" width="6.28515625" style="1255" customWidth="1"/>
    <col min="2325" max="2325" width="4.7109375" style="1255" customWidth="1"/>
    <col min="2326" max="2362" width="0" style="1255" hidden="1" customWidth="1"/>
    <col min="2363" max="2541" width="6.85546875" style="1255"/>
    <col min="2542" max="2542" width="4.28515625" style="1255" customWidth="1"/>
    <col min="2543" max="2543" width="25.28515625" style="1255" customWidth="1"/>
    <col min="2544" max="2544" width="5.42578125" style="1255" customWidth="1"/>
    <col min="2545" max="2545" width="7.140625" style="1255" customWidth="1"/>
    <col min="2546" max="2557" width="5.42578125" style="1255" customWidth="1"/>
    <col min="2558" max="2558" width="6.42578125" style="1255" customWidth="1"/>
    <col min="2559" max="2559" width="5.28515625" style="1255" customWidth="1"/>
    <col min="2560" max="2560" width="6.42578125" style="1255" customWidth="1"/>
    <col min="2561" max="2561" width="5.28515625" style="1255" customWidth="1"/>
    <col min="2562" max="2562" width="5.42578125" style="1255" customWidth="1"/>
    <col min="2563" max="2564" width="5.140625" style="1255" customWidth="1"/>
    <col min="2565" max="2568" width="5.42578125" style="1255" customWidth="1"/>
    <col min="2569" max="2570" width="6.28515625" style="1255" customWidth="1"/>
    <col min="2571" max="2571" width="5.28515625" style="1255" customWidth="1"/>
    <col min="2572" max="2572" width="5.140625" style="1255" customWidth="1"/>
    <col min="2573" max="2574" width="6.28515625" style="1255" customWidth="1"/>
    <col min="2575" max="2575" width="4.42578125" style="1255" customWidth="1"/>
    <col min="2576" max="2577" width="5.28515625" style="1255" customWidth="1"/>
    <col min="2578" max="2578" width="5.42578125" style="1255" customWidth="1"/>
    <col min="2579" max="2579" width="4.7109375" style="1255" customWidth="1"/>
    <col min="2580" max="2580" width="6.28515625" style="1255" customWidth="1"/>
    <col min="2581" max="2581" width="4.7109375" style="1255" customWidth="1"/>
    <col min="2582" max="2618" width="0" style="1255" hidden="1" customWidth="1"/>
    <col min="2619" max="2797" width="6.85546875" style="1255"/>
    <col min="2798" max="2798" width="4.28515625" style="1255" customWidth="1"/>
    <col min="2799" max="2799" width="25.28515625" style="1255" customWidth="1"/>
    <col min="2800" max="2800" width="5.42578125" style="1255" customWidth="1"/>
    <col min="2801" max="2801" width="7.140625" style="1255" customWidth="1"/>
    <col min="2802" max="2813" width="5.42578125" style="1255" customWidth="1"/>
    <col min="2814" max="2814" width="6.42578125" style="1255" customWidth="1"/>
    <col min="2815" max="2815" width="5.28515625" style="1255" customWidth="1"/>
    <col min="2816" max="2816" width="6.42578125" style="1255" customWidth="1"/>
    <col min="2817" max="2817" width="5.28515625" style="1255" customWidth="1"/>
    <col min="2818" max="2818" width="5.42578125" style="1255" customWidth="1"/>
    <col min="2819" max="2820" width="5.140625" style="1255" customWidth="1"/>
    <col min="2821" max="2824" width="5.42578125" style="1255" customWidth="1"/>
    <col min="2825" max="2826" width="6.28515625" style="1255" customWidth="1"/>
    <col min="2827" max="2827" width="5.28515625" style="1255" customWidth="1"/>
    <col min="2828" max="2828" width="5.140625" style="1255" customWidth="1"/>
    <col min="2829" max="2830" width="6.28515625" style="1255" customWidth="1"/>
    <col min="2831" max="2831" width="4.42578125" style="1255" customWidth="1"/>
    <col min="2832" max="2833" width="5.28515625" style="1255" customWidth="1"/>
    <col min="2834" max="2834" width="5.42578125" style="1255" customWidth="1"/>
    <col min="2835" max="2835" width="4.7109375" style="1255" customWidth="1"/>
    <col min="2836" max="2836" width="6.28515625" style="1255" customWidth="1"/>
    <col min="2837" max="2837" width="4.7109375" style="1255" customWidth="1"/>
    <col min="2838" max="2874" width="0" style="1255" hidden="1" customWidth="1"/>
    <col min="2875" max="3053" width="6.85546875" style="1255"/>
    <col min="3054" max="3054" width="4.28515625" style="1255" customWidth="1"/>
    <col min="3055" max="3055" width="25.28515625" style="1255" customWidth="1"/>
    <col min="3056" max="3056" width="5.42578125" style="1255" customWidth="1"/>
    <col min="3057" max="3057" width="7.140625" style="1255" customWidth="1"/>
    <col min="3058" max="3069" width="5.42578125" style="1255" customWidth="1"/>
    <col min="3070" max="3070" width="6.42578125" style="1255" customWidth="1"/>
    <col min="3071" max="3071" width="5.28515625" style="1255" customWidth="1"/>
    <col min="3072" max="3072" width="6.42578125" style="1255" customWidth="1"/>
    <col min="3073" max="3073" width="5.28515625" style="1255" customWidth="1"/>
    <col min="3074" max="3074" width="5.42578125" style="1255" customWidth="1"/>
    <col min="3075" max="3076" width="5.140625" style="1255" customWidth="1"/>
    <col min="3077" max="3080" width="5.42578125" style="1255" customWidth="1"/>
    <col min="3081" max="3082" width="6.28515625" style="1255" customWidth="1"/>
    <col min="3083" max="3083" width="5.28515625" style="1255" customWidth="1"/>
    <col min="3084" max="3084" width="5.140625" style="1255" customWidth="1"/>
    <col min="3085" max="3086" width="6.28515625" style="1255" customWidth="1"/>
    <col min="3087" max="3087" width="4.42578125" style="1255" customWidth="1"/>
    <col min="3088" max="3089" width="5.28515625" style="1255" customWidth="1"/>
    <col min="3090" max="3090" width="5.42578125" style="1255" customWidth="1"/>
    <col min="3091" max="3091" width="4.7109375" style="1255" customWidth="1"/>
    <col min="3092" max="3092" width="6.28515625" style="1255" customWidth="1"/>
    <col min="3093" max="3093" width="4.7109375" style="1255" customWidth="1"/>
    <col min="3094" max="3130" width="0" style="1255" hidden="1" customWidth="1"/>
    <col min="3131" max="3309" width="6.85546875" style="1255"/>
    <col min="3310" max="3310" width="4.28515625" style="1255" customWidth="1"/>
    <col min="3311" max="3311" width="25.28515625" style="1255" customWidth="1"/>
    <col min="3312" max="3312" width="5.42578125" style="1255" customWidth="1"/>
    <col min="3313" max="3313" width="7.140625" style="1255" customWidth="1"/>
    <col min="3314" max="3325" width="5.42578125" style="1255" customWidth="1"/>
    <col min="3326" max="3326" width="6.42578125" style="1255" customWidth="1"/>
    <col min="3327" max="3327" width="5.28515625" style="1255" customWidth="1"/>
    <col min="3328" max="3328" width="6.42578125" style="1255" customWidth="1"/>
    <col min="3329" max="3329" width="5.28515625" style="1255" customWidth="1"/>
    <col min="3330" max="3330" width="5.42578125" style="1255" customWidth="1"/>
    <col min="3331" max="3332" width="5.140625" style="1255" customWidth="1"/>
    <col min="3333" max="3336" width="5.42578125" style="1255" customWidth="1"/>
    <col min="3337" max="3338" width="6.28515625" style="1255" customWidth="1"/>
    <col min="3339" max="3339" width="5.28515625" style="1255" customWidth="1"/>
    <col min="3340" max="3340" width="5.140625" style="1255" customWidth="1"/>
    <col min="3341" max="3342" width="6.28515625" style="1255" customWidth="1"/>
    <col min="3343" max="3343" width="4.42578125" style="1255" customWidth="1"/>
    <col min="3344" max="3345" width="5.28515625" style="1255" customWidth="1"/>
    <col min="3346" max="3346" width="5.42578125" style="1255" customWidth="1"/>
    <col min="3347" max="3347" width="4.7109375" style="1255" customWidth="1"/>
    <col min="3348" max="3348" width="6.28515625" style="1255" customWidth="1"/>
    <col min="3349" max="3349" width="4.7109375" style="1255" customWidth="1"/>
    <col min="3350" max="3386" width="0" style="1255" hidden="1" customWidth="1"/>
    <col min="3387" max="3565" width="6.85546875" style="1255"/>
    <col min="3566" max="3566" width="4.28515625" style="1255" customWidth="1"/>
    <col min="3567" max="3567" width="25.28515625" style="1255" customWidth="1"/>
    <col min="3568" max="3568" width="5.42578125" style="1255" customWidth="1"/>
    <col min="3569" max="3569" width="7.140625" style="1255" customWidth="1"/>
    <col min="3570" max="3581" width="5.42578125" style="1255" customWidth="1"/>
    <col min="3582" max="3582" width="6.42578125" style="1255" customWidth="1"/>
    <col min="3583" max="3583" width="5.28515625" style="1255" customWidth="1"/>
    <col min="3584" max="3584" width="6.42578125" style="1255" customWidth="1"/>
    <col min="3585" max="3585" width="5.28515625" style="1255" customWidth="1"/>
    <col min="3586" max="3586" width="5.42578125" style="1255" customWidth="1"/>
    <col min="3587" max="3588" width="5.140625" style="1255" customWidth="1"/>
    <col min="3589" max="3592" width="5.42578125" style="1255" customWidth="1"/>
    <col min="3593" max="3594" width="6.28515625" style="1255" customWidth="1"/>
    <col min="3595" max="3595" width="5.28515625" style="1255" customWidth="1"/>
    <col min="3596" max="3596" width="5.140625" style="1255" customWidth="1"/>
    <col min="3597" max="3598" width="6.28515625" style="1255" customWidth="1"/>
    <col min="3599" max="3599" width="4.42578125" style="1255" customWidth="1"/>
    <col min="3600" max="3601" width="5.28515625" style="1255" customWidth="1"/>
    <col min="3602" max="3602" width="5.42578125" style="1255" customWidth="1"/>
    <col min="3603" max="3603" width="4.7109375" style="1255" customWidth="1"/>
    <col min="3604" max="3604" width="6.28515625" style="1255" customWidth="1"/>
    <col min="3605" max="3605" width="4.7109375" style="1255" customWidth="1"/>
    <col min="3606" max="3642" width="0" style="1255" hidden="1" customWidth="1"/>
    <col min="3643" max="3821" width="6.85546875" style="1255"/>
    <col min="3822" max="3822" width="4.28515625" style="1255" customWidth="1"/>
    <col min="3823" max="3823" width="25.28515625" style="1255" customWidth="1"/>
    <col min="3824" max="3824" width="5.42578125" style="1255" customWidth="1"/>
    <col min="3825" max="3825" width="7.140625" style="1255" customWidth="1"/>
    <col min="3826" max="3837" width="5.42578125" style="1255" customWidth="1"/>
    <col min="3838" max="3838" width="6.42578125" style="1255" customWidth="1"/>
    <col min="3839" max="3839" width="5.28515625" style="1255" customWidth="1"/>
    <col min="3840" max="3840" width="6.42578125" style="1255" customWidth="1"/>
    <col min="3841" max="3841" width="5.28515625" style="1255" customWidth="1"/>
    <col min="3842" max="3842" width="5.42578125" style="1255" customWidth="1"/>
    <col min="3843" max="3844" width="5.140625" style="1255" customWidth="1"/>
    <col min="3845" max="3848" width="5.42578125" style="1255" customWidth="1"/>
    <col min="3849" max="3850" width="6.28515625" style="1255" customWidth="1"/>
    <col min="3851" max="3851" width="5.28515625" style="1255" customWidth="1"/>
    <col min="3852" max="3852" width="5.140625" style="1255" customWidth="1"/>
    <col min="3853" max="3854" width="6.28515625" style="1255" customWidth="1"/>
    <col min="3855" max="3855" width="4.42578125" style="1255" customWidth="1"/>
    <col min="3856" max="3857" width="5.28515625" style="1255" customWidth="1"/>
    <col min="3858" max="3858" width="5.42578125" style="1255" customWidth="1"/>
    <col min="3859" max="3859" width="4.7109375" style="1255" customWidth="1"/>
    <col min="3860" max="3860" width="6.28515625" style="1255" customWidth="1"/>
    <col min="3861" max="3861" width="4.7109375" style="1255" customWidth="1"/>
    <col min="3862" max="3898" width="0" style="1255" hidden="1" customWidth="1"/>
    <col min="3899" max="4077" width="6.85546875" style="1255"/>
    <col min="4078" max="4078" width="4.28515625" style="1255" customWidth="1"/>
    <col min="4079" max="4079" width="25.28515625" style="1255" customWidth="1"/>
    <col min="4080" max="4080" width="5.42578125" style="1255" customWidth="1"/>
    <col min="4081" max="4081" width="7.140625" style="1255" customWidth="1"/>
    <col min="4082" max="4093" width="5.42578125" style="1255" customWidth="1"/>
    <col min="4094" max="4094" width="6.42578125" style="1255" customWidth="1"/>
    <col min="4095" max="4095" width="5.28515625" style="1255" customWidth="1"/>
    <col min="4096" max="4096" width="6.42578125" style="1255" customWidth="1"/>
    <col min="4097" max="4097" width="5.28515625" style="1255" customWidth="1"/>
    <col min="4098" max="4098" width="5.42578125" style="1255" customWidth="1"/>
    <col min="4099" max="4100" width="5.140625" style="1255" customWidth="1"/>
    <col min="4101" max="4104" width="5.42578125" style="1255" customWidth="1"/>
    <col min="4105" max="4106" width="6.28515625" style="1255" customWidth="1"/>
    <col min="4107" max="4107" width="5.28515625" style="1255" customWidth="1"/>
    <col min="4108" max="4108" width="5.140625" style="1255" customWidth="1"/>
    <col min="4109" max="4110" width="6.28515625" style="1255" customWidth="1"/>
    <col min="4111" max="4111" width="4.42578125" style="1255" customWidth="1"/>
    <col min="4112" max="4113" width="5.28515625" style="1255" customWidth="1"/>
    <col min="4114" max="4114" width="5.42578125" style="1255" customWidth="1"/>
    <col min="4115" max="4115" width="4.7109375" style="1255" customWidth="1"/>
    <col min="4116" max="4116" width="6.28515625" style="1255" customWidth="1"/>
    <col min="4117" max="4117" width="4.7109375" style="1255" customWidth="1"/>
    <col min="4118" max="4154" width="0" style="1255" hidden="1" customWidth="1"/>
    <col min="4155" max="4333" width="6.85546875" style="1255"/>
    <col min="4334" max="4334" width="4.28515625" style="1255" customWidth="1"/>
    <col min="4335" max="4335" width="25.28515625" style="1255" customWidth="1"/>
    <col min="4336" max="4336" width="5.42578125" style="1255" customWidth="1"/>
    <col min="4337" max="4337" width="7.140625" style="1255" customWidth="1"/>
    <col min="4338" max="4349" width="5.42578125" style="1255" customWidth="1"/>
    <col min="4350" max="4350" width="6.42578125" style="1255" customWidth="1"/>
    <col min="4351" max="4351" width="5.28515625" style="1255" customWidth="1"/>
    <col min="4352" max="4352" width="6.42578125" style="1255" customWidth="1"/>
    <col min="4353" max="4353" width="5.28515625" style="1255" customWidth="1"/>
    <col min="4354" max="4354" width="5.42578125" style="1255" customWidth="1"/>
    <col min="4355" max="4356" width="5.140625" style="1255" customWidth="1"/>
    <col min="4357" max="4360" width="5.42578125" style="1255" customWidth="1"/>
    <col min="4361" max="4362" width="6.28515625" style="1255" customWidth="1"/>
    <col min="4363" max="4363" width="5.28515625" style="1255" customWidth="1"/>
    <col min="4364" max="4364" width="5.140625" style="1255" customWidth="1"/>
    <col min="4365" max="4366" width="6.28515625" style="1255" customWidth="1"/>
    <col min="4367" max="4367" width="4.42578125" style="1255" customWidth="1"/>
    <col min="4368" max="4369" width="5.28515625" style="1255" customWidth="1"/>
    <col min="4370" max="4370" width="5.42578125" style="1255" customWidth="1"/>
    <col min="4371" max="4371" width="4.7109375" style="1255" customWidth="1"/>
    <col min="4372" max="4372" width="6.28515625" style="1255" customWidth="1"/>
    <col min="4373" max="4373" width="4.7109375" style="1255" customWidth="1"/>
    <col min="4374" max="4410" width="0" style="1255" hidden="1" customWidth="1"/>
    <col min="4411" max="4589" width="6.85546875" style="1255"/>
    <col min="4590" max="4590" width="4.28515625" style="1255" customWidth="1"/>
    <col min="4591" max="4591" width="25.28515625" style="1255" customWidth="1"/>
    <col min="4592" max="4592" width="5.42578125" style="1255" customWidth="1"/>
    <col min="4593" max="4593" width="7.140625" style="1255" customWidth="1"/>
    <col min="4594" max="4605" width="5.42578125" style="1255" customWidth="1"/>
    <col min="4606" max="4606" width="6.42578125" style="1255" customWidth="1"/>
    <col min="4607" max="4607" width="5.28515625" style="1255" customWidth="1"/>
    <col min="4608" max="4608" width="6.42578125" style="1255" customWidth="1"/>
    <col min="4609" max="4609" width="5.28515625" style="1255" customWidth="1"/>
    <col min="4610" max="4610" width="5.42578125" style="1255" customWidth="1"/>
    <col min="4611" max="4612" width="5.140625" style="1255" customWidth="1"/>
    <col min="4613" max="4616" width="5.42578125" style="1255" customWidth="1"/>
    <col min="4617" max="4618" width="6.28515625" style="1255" customWidth="1"/>
    <col min="4619" max="4619" width="5.28515625" style="1255" customWidth="1"/>
    <col min="4620" max="4620" width="5.140625" style="1255" customWidth="1"/>
    <col min="4621" max="4622" width="6.28515625" style="1255" customWidth="1"/>
    <col min="4623" max="4623" width="4.42578125" style="1255" customWidth="1"/>
    <col min="4624" max="4625" width="5.28515625" style="1255" customWidth="1"/>
    <col min="4626" max="4626" width="5.42578125" style="1255" customWidth="1"/>
    <col min="4627" max="4627" width="4.7109375" style="1255" customWidth="1"/>
    <col min="4628" max="4628" width="6.28515625" style="1255" customWidth="1"/>
    <col min="4629" max="4629" width="4.7109375" style="1255" customWidth="1"/>
    <col min="4630" max="4666" width="0" style="1255" hidden="1" customWidth="1"/>
    <col min="4667" max="4845" width="6.85546875" style="1255"/>
    <col min="4846" max="4846" width="4.28515625" style="1255" customWidth="1"/>
    <col min="4847" max="4847" width="25.28515625" style="1255" customWidth="1"/>
    <col min="4848" max="4848" width="5.42578125" style="1255" customWidth="1"/>
    <col min="4849" max="4849" width="7.140625" style="1255" customWidth="1"/>
    <col min="4850" max="4861" width="5.42578125" style="1255" customWidth="1"/>
    <col min="4862" max="4862" width="6.42578125" style="1255" customWidth="1"/>
    <col min="4863" max="4863" width="5.28515625" style="1255" customWidth="1"/>
    <col min="4864" max="4864" width="6.42578125" style="1255" customWidth="1"/>
    <col min="4865" max="4865" width="5.28515625" style="1255" customWidth="1"/>
    <col min="4866" max="4866" width="5.42578125" style="1255" customWidth="1"/>
    <col min="4867" max="4868" width="5.140625" style="1255" customWidth="1"/>
    <col min="4869" max="4872" width="5.42578125" style="1255" customWidth="1"/>
    <col min="4873" max="4874" width="6.28515625" style="1255" customWidth="1"/>
    <col min="4875" max="4875" width="5.28515625" style="1255" customWidth="1"/>
    <col min="4876" max="4876" width="5.140625" style="1255" customWidth="1"/>
    <col min="4877" max="4878" width="6.28515625" style="1255" customWidth="1"/>
    <col min="4879" max="4879" width="4.42578125" style="1255" customWidth="1"/>
    <col min="4880" max="4881" width="5.28515625" style="1255" customWidth="1"/>
    <col min="4882" max="4882" width="5.42578125" style="1255" customWidth="1"/>
    <col min="4883" max="4883" width="4.7109375" style="1255" customWidth="1"/>
    <col min="4884" max="4884" width="6.28515625" style="1255" customWidth="1"/>
    <col min="4885" max="4885" width="4.7109375" style="1255" customWidth="1"/>
    <col min="4886" max="4922" width="0" style="1255" hidden="1" customWidth="1"/>
    <col min="4923" max="5101" width="6.85546875" style="1255"/>
    <col min="5102" max="5102" width="4.28515625" style="1255" customWidth="1"/>
    <col min="5103" max="5103" width="25.28515625" style="1255" customWidth="1"/>
    <col min="5104" max="5104" width="5.42578125" style="1255" customWidth="1"/>
    <col min="5105" max="5105" width="7.140625" style="1255" customWidth="1"/>
    <col min="5106" max="5117" width="5.42578125" style="1255" customWidth="1"/>
    <col min="5118" max="5118" width="6.42578125" style="1255" customWidth="1"/>
    <col min="5119" max="5119" width="5.28515625" style="1255" customWidth="1"/>
    <col min="5120" max="5120" width="6.42578125" style="1255" customWidth="1"/>
    <col min="5121" max="5121" width="5.28515625" style="1255" customWidth="1"/>
    <col min="5122" max="5122" width="5.42578125" style="1255" customWidth="1"/>
    <col min="5123" max="5124" width="5.140625" style="1255" customWidth="1"/>
    <col min="5125" max="5128" width="5.42578125" style="1255" customWidth="1"/>
    <col min="5129" max="5130" width="6.28515625" style="1255" customWidth="1"/>
    <col min="5131" max="5131" width="5.28515625" style="1255" customWidth="1"/>
    <col min="5132" max="5132" width="5.140625" style="1255" customWidth="1"/>
    <col min="5133" max="5134" width="6.28515625" style="1255" customWidth="1"/>
    <col min="5135" max="5135" width="4.42578125" style="1255" customWidth="1"/>
    <col min="5136" max="5137" width="5.28515625" style="1255" customWidth="1"/>
    <col min="5138" max="5138" width="5.42578125" style="1255" customWidth="1"/>
    <col min="5139" max="5139" width="4.7109375" style="1255" customWidth="1"/>
    <col min="5140" max="5140" width="6.28515625" style="1255" customWidth="1"/>
    <col min="5141" max="5141" width="4.7109375" style="1255" customWidth="1"/>
    <col min="5142" max="5178" width="0" style="1255" hidden="1" customWidth="1"/>
    <col min="5179" max="5357" width="6.85546875" style="1255"/>
    <col min="5358" max="5358" width="4.28515625" style="1255" customWidth="1"/>
    <col min="5359" max="5359" width="25.28515625" style="1255" customWidth="1"/>
    <col min="5360" max="5360" width="5.42578125" style="1255" customWidth="1"/>
    <col min="5361" max="5361" width="7.140625" style="1255" customWidth="1"/>
    <col min="5362" max="5373" width="5.42578125" style="1255" customWidth="1"/>
    <col min="5374" max="5374" width="6.42578125" style="1255" customWidth="1"/>
    <col min="5375" max="5375" width="5.28515625" style="1255" customWidth="1"/>
    <col min="5376" max="5376" width="6.42578125" style="1255" customWidth="1"/>
    <col min="5377" max="5377" width="5.28515625" style="1255" customWidth="1"/>
    <col min="5378" max="5378" width="5.42578125" style="1255" customWidth="1"/>
    <col min="5379" max="5380" width="5.140625" style="1255" customWidth="1"/>
    <col min="5381" max="5384" width="5.42578125" style="1255" customWidth="1"/>
    <col min="5385" max="5386" width="6.28515625" style="1255" customWidth="1"/>
    <col min="5387" max="5387" width="5.28515625" style="1255" customWidth="1"/>
    <col min="5388" max="5388" width="5.140625" style="1255" customWidth="1"/>
    <col min="5389" max="5390" width="6.28515625" style="1255" customWidth="1"/>
    <col min="5391" max="5391" width="4.42578125" style="1255" customWidth="1"/>
    <col min="5392" max="5393" width="5.28515625" style="1255" customWidth="1"/>
    <col min="5394" max="5394" width="5.42578125" style="1255" customWidth="1"/>
    <col min="5395" max="5395" width="4.7109375" style="1255" customWidth="1"/>
    <col min="5396" max="5396" width="6.28515625" style="1255" customWidth="1"/>
    <col min="5397" max="5397" width="4.7109375" style="1255" customWidth="1"/>
    <col min="5398" max="5434" width="0" style="1255" hidden="1" customWidth="1"/>
    <col min="5435" max="5613" width="6.85546875" style="1255"/>
    <col min="5614" max="5614" width="4.28515625" style="1255" customWidth="1"/>
    <col min="5615" max="5615" width="25.28515625" style="1255" customWidth="1"/>
    <col min="5616" max="5616" width="5.42578125" style="1255" customWidth="1"/>
    <col min="5617" max="5617" width="7.140625" style="1255" customWidth="1"/>
    <col min="5618" max="5629" width="5.42578125" style="1255" customWidth="1"/>
    <col min="5630" max="5630" width="6.42578125" style="1255" customWidth="1"/>
    <col min="5631" max="5631" width="5.28515625" style="1255" customWidth="1"/>
    <col min="5632" max="5632" width="6.42578125" style="1255" customWidth="1"/>
    <col min="5633" max="5633" width="5.28515625" style="1255" customWidth="1"/>
    <col min="5634" max="5634" width="5.42578125" style="1255" customWidth="1"/>
    <col min="5635" max="5636" width="5.140625" style="1255" customWidth="1"/>
    <col min="5637" max="5640" width="5.42578125" style="1255" customWidth="1"/>
    <col min="5641" max="5642" width="6.28515625" style="1255" customWidth="1"/>
    <col min="5643" max="5643" width="5.28515625" style="1255" customWidth="1"/>
    <col min="5644" max="5644" width="5.140625" style="1255" customWidth="1"/>
    <col min="5645" max="5646" width="6.28515625" style="1255" customWidth="1"/>
    <col min="5647" max="5647" width="4.42578125" style="1255" customWidth="1"/>
    <col min="5648" max="5649" width="5.28515625" style="1255" customWidth="1"/>
    <col min="5650" max="5650" width="5.42578125" style="1255" customWidth="1"/>
    <col min="5651" max="5651" width="4.7109375" style="1255" customWidth="1"/>
    <col min="5652" max="5652" width="6.28515625" style="1255" customWidth="1"/>
    <col min="5653" max="5653" width="4.7109375" style="1255" customWidth="1"/>
    <col min="5654" max="5690" width="0" style="1255" hidden="1" customWidth="1"/>
    <col min="5691" max="5869" width="6.85546875" style="1255"/>
    <col min="5870" max="5870" width="4.28515625" style="1255" customWidth="1"/>
    <col min="5871" max="5871" width="25.28515625" style="1255" customWidth="1"/>
    <col min="5872" max="5872" width="5.42578125" style="1255" customWidth="1"/>
    <col min="5873" max="5873" width="7.140625" style="1255" customWidth="1"/>
    <col min="5874" max="5885" width="5.42578125" style="1255" customWidth="1"/>
    <col min="5886" max="5886" width="6.42578125" style="1255" customWidth="1"/>
    <col min="5887" max="5887" width="5.28515625" style="1255" customWidth="1"/>
    <col min="5888" max="5888" width="6.42578125" style="1255" customWidth="1"/>
    <col min="5889" max="5889" width="5.28515625" style="1255" customWidth="1"/>
    <col min="5890" max="5890" width="5.42578125" style="1255" customWidth="1"/>
    <col min="5891" max="5892" width="5.140625" style="1255" customWidth="1"/>
    <col min="5893" max="5896" width="5.42578125" style="1255" customWidth="1"/>
    <col min="5897" max="5898" width="6.28515625" style="1255" customWidth="1"/>
    <col min="5899" max="5899" width="5.28515625" style="1255" customWidth="1"/>
    <col min="5900" max="5900" width="5.140625" style="1255" customWidth="1"/>
    <col min="5901" max="5902" width="6.28515625" style="1255" customWidth="1"/>
    <col min="5903" max="5903" width="4.42578125" style="1255" customWidth="1"/>
    <col min="5904" max="5905" width="5.28515625" style="1255" customWidth="1"/>
    <col min="5906" max="5906" width="5.42578125" style="1255" customWidth="1"/>
    <col min="5907" max="5907" width="4.7109375" style="1255" customWidth="1"/>
    <col min="5908" max="5908" width="6.28515625" style="1255" customWidth="1"/>
    <col min="5909" max="5909" width="4.7109375" style="1255" customWidth="1"/>
    <col min="5910" max="5946" width="0" style="1255" hidden="1" customWidth="1"/>
    <col min="5947" max="6125" width="6.85546875" style="1255"/>
    <col min="6126" max="6126" width="4.28515625" style="1255" customWidth="1"/>
    <col min="6127" max="6127" width="25.28515625" style="1255" customWidth="1"/>
    <col min="6128" max="6128" width="5.42578125" style="1255" customWidth="1"/>
    <col min="6129" max="6129" width="7.140625" style="1255" customWidth="1"/>
    <col min="6130" max="6141" width="5.42578125" style="1255" customWidth="1"/>
    <col min="6142" max="6142" width="6.42578125" style="1255" customWidth="1"/>
    <col min="6143" max="6143" width="5.28515625" style="1255" customWidth="1"/>
    <col min="6144" max="6144" width="6.42578125" style="1255" customWidth="1"/>
    <col min="6145" max="6145" width="5.28515625" style="1255" customWidth="1"/>
    <col min="6146" max="6146" width="5.42578125" style="1255" customWidth="1"/>
    <col min="6147" max="6148" width="5.140625" style="1255" customWidth="1"/>
    <col min="6149" max="6152" width="5.42578125" style="1255" customWidth="1"/>
    <col min="6153" max="6154" width="6.28515625" style="1255" customWidth="1"/>
    <col min="6155" max="6155" width="5.28515625" style="1255" customWidth="1"/>
    <col min="6156" max="6156" width="5.140625" style="1255" customWidth="1"/>
    <col min="6157" max="6158" width="6.28515625" style="1255" customWidth="1"/>
    <col min="6159" max="6159" width="4.42578125" style="1255" customWidth="1"/>
    <col min="6160" max="6161" width="5.28515625" style="1255" customWidth="1"/>
    <col min="6162" max="6162" width="5.42578125" style="1255" customWidth="1"/>
    <col min="6163" max="6163" width="4.7109375" style="1255" customWidth="1"/>
    <col min="6164" max="6164" width="6.28515625" style="1255" customWidth="1"/>
    <col min="6165" max="6165" width="4.7109375" style="1255" customWidth="1"/>
    <col min="6166" max="6202" width="0" style="1255" hidden="1" customWidth="1"/>
    <col min="6203" max="6381" width="6.85546875" style="1255"/>
    <col min="6382" max="6382" width="4.28515625" style="1255" customWidth="1"/>
    <col min="6383" max="6383" width="25.28515625" style="1255" customWidth="1"/>
    <col min="6384" max="6384" width="5.42578125" style="1255" customWidth="1"/>
    <col min="6385" max="6385" width="7.140625" style="1255" customWidth="1"/>
    <col min="6386" max="6397" width="5.42578125" style="1255" customWidth="1"/>
    <col min="6398" max="6398" width="6.42578125" style="1255" customWidth="1"/>
    <col min="6399" max="6399" width="5.28515625" style="1255" customWidth="1"/>
    <col min="6400" max="6400" width="6.42578125" style="1255" customWidth="1"/>
    <col min="6401" max="6401" width="5.28515625" style="1255" customWidth="1"/>
    <col min="6402" max="6402" width="5.42578125" style="1255" customWidth="1"/>
    <col min="6403" max="6404" width="5.140625" style="1255" customWidth="1"/>
    <col min="6405" max="6408" width="5.42578125" style="1255" customWidth="1"/>
    <col min="6409" max="6410" width="6.28515625" style="1255" customWidth="1"/>
    <col min="6411" max="6411" width="5.28515625" style="1255" customWidth="1"/>
    <col min="6412" max="6412" width="5.140625" style="1255" customWidth="1"/>
    <col min="6413" max="6414" width="6.28515625" style="1255" customWidth="1"/>
    <col min="6415" max="6415" width="4.42578125" style="1255" customWidth="1"/>
    <col min="6416" max="6417" width="5.28515625" style="1255" customWidth="1"/>
    <col min="6418" max="6418" width="5.42578125" style="1255" customWidth="1"/>
    <col min="6419" max="6419" width="4.7109375" style="1255" customWidth="1"/>
    <col min="6420" max="6420" width="6.28515625" style="1255" customWidth="1"/>
    <col min="6421" max="6421" width="4.7109375" style="1255" customWidth="1"/>
    <col min="6422" max="6458" width="0" style="1255" hidden="1" customWidth="1"/>
    <col min="6459" max="6637" width="6.85546875" style="1255"/>
    <col min="6638" max="6638" width="4.28515625" style="1255" customWidth="1"/>
    <col min="6639" max="6639" width="25.28515625" style="1255" customWidth="1"/>
    <col min="6640" max="6640" width="5.42578125" style="1255" customWidth="1"/>
    <col min="6641" max="6641" width="7.140625" style="1255" customWidth="1"/>
    <col min="6642" max="6653" width="5.42578125" style="1255" customWidth="1"/>
    <col min="6654" max="6654" width="6.42578125" style="1255" customWidth="1"/>
    <col min="6655" max="6655" width="5.28515625" style="1255" customWidth="1"/>
    <col min="6656" max="6656" width="6.42578125" style="1255" customWidth="1"/>
    <col min="6657" max="6657" width="5.28515625" style="1255" customWidth="1"/>
    <col min="6658" max="6658" width="5.42578125" style="1255" customWidth="1"/>
    <col min="6659" max="6660" width="5.140625" style="1255" customWidth="1"/>
    <col min="6661" max="6664" width="5.42578125" style="1255" customWidth="1"/>
    <col min="6665" max="6666" width="6.28515625" style="1255" customWidth="1"/>
    <col min="6667" max="6667" width="5.28515625" style="1255" customWidth="1"/>
    <col min="6668" max="6668" width="5.140625" style="1255" customWidth="1"/>
    <col min="6669" max="6670" width="6.28515625" style="1255" customWidth="1"/>
    <col min="6671" max="6671" width="4.42578125" style="1255" customWidth="1"/>
    <col min="6672" max="6673" width="5.28515625" style="1255" customWidth="1"/>
    <col min="6674" max="6674" width="5.42578125" style="1255" customWidth="1"/>
    <col min="6675" max="6675" width="4.7109375" style="1255" customWidth="1"/>
    <col min="6676" max="6676" width="6.28515625" style="1255" customWidth="1"/>
    <col min="6677" max="6677" width="4.7109375" style="1255" customWidth="1"/>
    <col min="6678" max="6714" width="0" style="1255" hidden="1" customWidth="1"/>
    <col min="6715" max="6893" width="6.85546875" style="1255"/>
    <col min="6894" max="6894" width="4.28515625" style="1255" customWidth="1"/>
    <col min="6895" max="6895" width="25.28515625" style="1255" customWidth="1"/>
    <col min="6896" max="6896" width="5.42578125" style="1255" customWidth="1"/>
    <col min="6897" max="6897" width="7.140625" style="1255" customWidth="1"/>
    <col min="6898" max="6909" width="5.42578125" style="1255" customWidth="1"/>
    <col min="6910" max="6910" width="6.42578125" style="1255" customWidth="1"/>
    <col min="6911" max="6911" width="5.28515625" style="1255" customWidth="1"/>
    <col min="6912" max="6912" width="6.42578125" style="1255" customWidth="1"/>
    <col min="6913" max="6913" width="5.28515625" style="1255" customWidth="1"/>
    <col min="6914" max="6914" width="5.42578125" style="1255" customWidth="1"/>
    <col min="6915" max="6916" width="5.140625" style="1255" customWidth="1"/>
    <col min="6917" max="6920" width="5.42578125" style="1255" customWidth="1"/>
    <col min="6921" max="6922" width="6.28515625" style="1255" customWidth="1"/>
    <col min="6923" max="6923" width="5.28515625" style="1255" customWidth="1"/>
    <col min="6924" max="6924" width="5.140625" style="1255" customWidth="1"/>
    <col min="6925" max="6926" width="6.28515625" style="1255" customWidth="1"/>
    <col min="6927" max="6927" width="4.42578125" style="1255" customWidth="1"/>
    <col min="6928" max="6929" width="5.28515625" style="1255" customWidth="1"/>
    <col min="6930" max="6930" width="5.42578125" style="1255" customWidth="1"/>
    <col min="6931" max="6931" width="4.7109375" style="1255" customWidth="1"/>
    <col min="6932" max="6932" width="6.28515625" style="1255" customWidth="1"/>
    <col min="6933" max="6933" width="4.7109375" style="1255" customWidth="1"/>
    <col min="6934" max="6970" width="0" style="1255" hidden="1" customWidth="1"/>
    <col min="6971" max="7149" width="6.85546875" style="1255"/>
    <col min="7150" max="7150" width="4.28515625" style="1255" customWidth="1"/>
    <col min="7151" max="7151" width="25.28515625" style="1255" customWidth="1"/>
    <col min="7152" max="7152" width="5.42578125" style="1255" customWidth="1"/>
    <col min="7153" max="7153" width="7.140625" style="1255" customWidth="1"/>
    <col min="7154" max="7165" width="5.42578125" style="1255" customWidth="1"/>
    <col min="7166" max="7166" width="6.42578125" style="1255" customWidth="1"/>
    <col min="7167" max="7167" width="5.28515625" style="1255" customWidth="1"/>
    <col min="7168" max="7168" width="6.42578125" style="1255" customWidth="1"/>
    <col min="7169" max="7169" width="5.28515625" style="1255" customWidth="1"/>
    <col min="7170" max="7170" width="5.42578125" style="1255" customWidth="1"/>
    <col min="7171" max="7172" width="5.140625" style="1255" customWidth="1"/>
    <col min="7173" max="7176" width="5.42578125" style="1255" customWidth="1"/>
    <col min="7177" max="7178" width="6.28515625" style="1255" customWidth="1"/>
    <col min="7179" max="7179" width="5.28515625" style="1255" customWidth="1"/>
    <col min="7180" max="7180" width="5.140625" style="1255" customWidth="1"/>
    <col min="7181" max="7182" width="6.28515625" style="1255" customWidth="1"/>
    <col min="7183" max="7183" width="4.42578125" style="1255" customWidth="1"/>
    <col min="7184" max="7185" width="5.28515625" style="1255" customWidth="1"/>
    <col min="7186" max="7186" width="5.42578125" style="1255" customWidth="1"/>
    <col min="7187" max="7187" width="4.7109375" style="1255" customWidth="1"/>
    <col min="7188" max="7188" width="6.28515625" style="1255" customWidth="1"/>
    <col min="7189" max="7189" width="4.7109375" style="1255" customWidth="1"/>
    <col min="7190" max="7226" width="0" style="1255" hidden="1" customWidth="1"/>
    <col min="7227" max="7405" width="6.85546875" style="1255"/>
    <col min="7406" max="7406" width="4.28515625" style="1255" customWidth="1"/>
    <col min="7407" max="7407" width="25.28515625" style="1255" customWidth="1"/>
    <col min="7408" max="7408" width="5.42578125" style="1255" customWidth="1"/>
    <col min="7409" max="7409" width="7.140625" style="1255" customWidth="1"/>
    <col min="7410" max="7421" width="5.42578125" style="1255" customWidth="1"/>
    <col min="7422" max="7422" width="6.42578125" style="1255" customWidth="1"/>
    <col min="7423" max="7423" width="5.28515625" style="1255" customWidth="1"/>
    <col min="7424" max="7424" width="6.42578125" style="1255" customWidth="1"/>
    <col min="7425" max="7425" width="5.28515625" style="1255" customWidth="1"/>
    <col min="7426" max="7426" width="5.42578125" style="1255" customWidth="1"/>
    <col min="7427" max="7428" width="5.140625" style="1255" customWidth="1"/>
    <col min="7429" max="7432" width="5.42578125" style="1255" customWidth="1"/>
    <col min="7433" max="7434" width="6.28515625" style="1255" customWidth="1"/>
    <col min="7435" max="7435" width="5.28515625" style="1255" customWidth="1"/>
    <col min="7436" max="7436" width="5.140625" style="1255" customWidth="1"/>
    <col min="7437" max="7438" width="6.28515625" style="1255" customWidth="1"/>
    <col min="7439" max="7439" width="4.42578125" style="1255" customWidth="1"/>
    <col min="7440" max="7441" width="5.28515625" style="1255" customWidth="1"/>
    <col min="7442" max="7442" width="5.42578125" style="1255" customWidth="1"/>
    <col min="7443" max="7443" width="4.7109375" style="1255" customWidth="1"/>
    <col min="7444" max="7444" width="6.28515625" style="1255" customWidth="1"/>
    <col min="7445" max="7445" width="4.7109375" style="1255" customWidth="1"/>
    <col min="7446" max="7482" width="0" style="1255" hidden="1" customWidth="1"/>
    <col min="7483" max="7661" width="6.85546875" style="1255"/>
    <col min="7662" max="7662" width="4.28515625" style="1255" customWidth="1"/>
    <col min="7663" max="7663" width="25.28515625" style="1255" customWidth="1"/>
    <col min="7664" max="7664" width="5.42578125" style="1255" customWidth="1"/>
    <col min="7665" max="7665" width="7.140625" style="1255" customWidth="1"/>
    <col min="7666" max="7677" width="5.42578125" style="1255" customWidth="1"/>
    <col min="7678" max="7678" width="6.42578125" style="1255" customWidth="1"/>
    <col min="7679" max="7679" width="5.28515625" style="1255" customWidth="1"/>
    <col min="7680" max="7680" width="6.42578125" style="1255" customWidth="1"/>
    <col min="7681" max="7681" width="5.28515625" style="1255" customWidth="1"/>
    <col min="7682" max="7682" width="5.42578125" style="1255" customWidth="1"/>
    <col min="7683" max="7684" width="5.140625" style="1255" customWidth="1"/>
    <col min="7685" max="7688" width="5.42578125" style="1255" customWidth="1"/>
    <col min="7689" max="7690" width="6.28515625" style="1255" customWidth="1"/>
    <col min="7691" max="7691" width="5.28515625" style="1255" customWidth="1"/>
    <col min="7692" max="7692" width="5.140625" style="1255" customWidth="1"/>
    <col min="7693" max="7694" width="6.28515625" style="1255" customWidth="1"/>
    <col min="7695" max="7695" width="4.42578125" style="1255" customWidth="1"/>
    <col min="7696" max="7697" width="5.28515625" style="1255" customWidth="1"/>
    <col min="7698" max="7698" width="5.42578125" style="1255" customWidth="1"/>
    <col min="7699" max="7699" width="4.7109375" style="1255" customWidth="1"/>
    <col min="7700" max="7700" width="6.28515625" style="1255" customWidth="1"/>
    <col min="7701" max="7701" width="4.7109375" style="1255" customWidth="1"/>
    <col min="7702" max="7738" width="0" style="1255" hidden="1" customWidth="1"/>
    <col min="7739" max="7917" width="6.85546875" style="1255"/>
    <col min="7918" max="7918" width="4.28515625" style="1255" customWidth="1"/>
    <col min="7919" max="7919" width="25.28515625" style="1255" customWidth="1"/>
    <col min="7920" max="7920" width="5.42578125" style="1255" customWidth="1"/>
    <col min="7921" max="7921" width="7.140625" style="1255" customWidth="1"/>
    <col min="7922" max="7933" width="5.42578125" style="1255" customWidth="1"/>
    <col min="7934" max="7934" width="6.42578125" style="1255" customWidth="1"/>
    <col min="7935" max="7935" width="5.28515625" style="1255" customWidth="1"/>
    <col min="7936" max="7936" width="6.42578125" style="1255" customWidth="1"/>
    <col min="7937" max="7937" width="5.28515625" style="1255" customWidth="1"/>
    <col min="7938" max="7938" width="5.42578125" style="1255" customWidth="1"/>
    <col min="7939" max="7940" width="5.140625" style="1255" customWidth="1"/>
    <col min="7941" max="7944" width="5.42578125" style="1255" customWidth="1"/>
    <col min="7945" max="7946" width="6.28515625" style="1255" customWidth="1"/>
    <col min="7947" max="7947" width="5.28515625" style="1255" customWidth="1"/>
    <col min="7948" max="7948" width="5.140625" style="1255" customWidth="1"/>
    <col min="7949" max="7950" width="6.28515625" style="1255" customWidth="1"/>
    <col min="7951" max="7951" width="4.42578125" style="1255" customWidth="1"/>
    <col min="7952" max="7953" width="5.28515625" style="1255" customWidth="1"/>
    <col min="7954" max="7954" width="5.42578125" style="1255" customWidth="1"/>
    <col min="7955" max="7955" width="4.7109375" style="1255" customWidth="1"/>
    <col min="7956" max="7956" width="6.28515625" style="1255" customWidth="1"/>
    <col min="7957" max="7957" width="4.7109375" style="1255" customWidth="1"/>
    <col min="7958" max="7994" width="0" style="1255" hidden="1" customWidth="1"/>
    <col min="7995" max="8173" width="6.85546875" style="1255"/>
    <col min="8174" max="8174" width="4.28515625" style="1255" customWidth="1"/>
    <col min="8175" max="8175" width="25.28515625" style="1255" customWidth="1"/>
    <col min="8176" max="8176" width="5.42578125" style="1255" customWidth="1"/>
    <col min="8177" max="8177" width="7.140625" style="1255" customWidth="1"/>
    <col min="8178" max="8189" width="5.42578125" style="1255" customWidth="1"/>
    <col min="8190" max="8190" width="6.42578125" style="1255" customWidth="1"/>
    <col min="8191" max="8191" width="5.28515625" style="1255" customWidth="1"/>
    <col min="8192" max="8192" width="6.42578125" style="1255" customWidth="1"/>
    <col min="8193" max="8193" width="5.28515625" style="1255" customWidth="1"/>
    <col min="8194" max="8194" width="5.42578125" style="1255" customWidth="1"/>
    <col min="8195" max="8196" width="5.140625" style="1255" customWidth="1"/>
    <col min="8197" max="8200" width="5.42578125" style="1255" customWidth="1"/>
    <col min="8201" max="8202" width="6.28515625" style="1255" customWidth="1"/>
    <col min="8203" max="8203" width="5.28515625" style="1255" customWidth="1"/>
    <col min="8204" max="8204" width="5.140625" style="1255" customWidth="1"/>
    <col min="8205" max="8206" width="6.28515625" style="1255" customWidth="1"/>
    <col min="8207" max="8207" width="4.42578125" style="1255" customWidth="1"/>
    <col min="8208" max="8209" width="5.28515625" style="1255" customWidth="1"/>
    <col min="8210" max="8210" width="5.42578125" style="1255" customWidth="1"/>
    <col min="8211" max="8211" width="4.7109375" style="1255" customWidth="1"/>
    <col min="8212" max="8212" width="6.28515625" style="1255" customWidth="1"/>
    <col min="8213" max="8213" width="4.7109375" style="1255" customWidth="1"/>
    <col min="8214" max="8250" width="0" style="1255" hidden="1" customWidth="1"/>
    <col min="8251" max="8429" width="6.85546875" style="1255"/>
    <col min="8430" max="8430" width="4.28515625" style="1255" customWidth="1"/>
    <col min="8431" max="8431" width="25.28515625" style="1255" customWidth="1"/>
    <col min="8432" max="8432" width="5.42578125" style="1255" customWidth="1"/>
    <col min="8433" max="8433" width="7.140625" style="1255" customWidth="1"/>
    <col min="8434" max="8445" width="5.42578125" style="1255" customWidth="1"/>
    <col min="8446" max="8446" width="6.42578125" style="1255" customWidth="1"/>
    <col min="8447" max="8447" width="5.28515625" style="1255" customWidth="1"/>
    <col min="8448" max="8448" width="6.42578125" style="1255" customWidth="1"/>
    <col min="8449" max="8449" width="5.28515625" style="1255" customWidth="1"/>
    <col min="8450" max="8450" width="5.42578125" style="1255" customWidth="1"/>
    <col min="8451" max="8452" width="5.140625" style="1255" customWidth="1"/>
    <col min="8453" max="8456" width="5.42578125" style="1255" customWidth="1"/>
    <col min="8457" max="8458" width="6.28515625" style="1255" customWidth="1"/>
    <col min="8459" max="8459" width="5.28515625" style="1255" customWidth="1"/>
    <col min="8460" max="8460" width="5.140625" style="1255" customWidth="1"/>
    <col min="8461" max="8462" width="6.28515625" style="1255" customWidth="1"/>
    <col min="8463" max="8463" width="4.42578125" style="1255" customWidth="1"/>
    <col min="8464" max="8465" width="5.28515625" style="1255" customWidth="1"/>
    <col min="8466" max="8466" width="5.42578125" style="1255" customWidth="1"/>
    <col min="8467" max="8467" width="4.7109375" style="1255" customWidth="1"/>
    <col min="8468" max="8468" width="6.28515625" style="1255" customWidth="1"/>
    <col min="8469" max="8469" width="4.7109375" style="1255" customWidth="1"/>
    <col min="8470" max="8506" width="0" style="1255" hidden="1" customWidth="1"/>
    <col min="8507" max="8685" width="6.85546875" style="1255"/>
    <col min="8686" max="8686" width="4.28515625" style="1255" customWidth="1"/>
    <col min="8687" max="8687" width="25.28515625" style="1255" customWidth="1"/>
    <col min="8688" max="8688" width="5.42578125" style="1255" customWidth="1"/>
    <col min="8689" max="8689" width="7.140625" style="1255" customWidth="1"/>
    <col min="8690" max="8701" width="5.42578125" style="1255" customWidth="1"/>
    <col min="8702" max="8702" width="6.42578125" style="1255" customWidth="1"/>
    <col min="8703" max="8703" width="5.28515625" style="1255" customWidth="1"/>
    <col min="8704" max="8704" width="6.42578125" style="1255" customWidth="1"/>
    <col min="8705" max="8705" width="5.28515625" style="1255" customWidth="1"/>
    <col min="8706" max="8706" width="5.42578125" style="1255" customWidth="1"/>
    <col min="8707" max="8708" width="5.140625" style="1255" customWidth="1"/>
    <col min="8709" max="8712" width="5.42578125" style="1255" customWidth="1"/>
    <col min="8713" max="8714" width="6.28515625" style="1255" customWidth="1"/>
    <col min="8715" max="8715" width="5.28515625" style="1255" customWidth="1"/>
    <col min="8716" max="8716" width="5.140625" style="1255" customWidth="1"/>
    <col min="8717" max="8718" width="6.28515625" style="1255" customWidth="1"/>
    <col min="8719" max="8719" width="4.42578125" style="1255" customWidth="1"/>
    <col min="8720" max="8721" width="5.28515625" style="1255" customWidth="1"/>
    <col min="8722" max="8722" width="5.42578125" style="1255" customWidth="1"/>
    <col min="8723" max="8723" width="4.7109375" style="1255" customWidth="1"/>
    <col min="8724" max="8724" width="6.28515625" style="1255" customWidth="1"/>
    <col min="8725" max="8725" width="4.7109375" style="1255" customWidth="1"/>
    <col min="8726" max="8762" width="0" style="1255" hidden="1" customWidth="1"/>
    <col min="8763" max="8941" width="6.85546875" style="1255"/>
    <col min="8942" max="8942" width="4.28515625" style="1255" customWidth="1"/>
    <col min="8943" max="8943" width="25.28515625" style="1255" customWidth="1"/>
    <col min="8944" max="8944" width="5.42578125" style="1255" customWidth="1"/>
    <col min="8945" max="8945" width="7.140625" style="1255" customWidth="1"/>
    <col min="8946" max="8957" width="5.42578125" style="1255" customWidth="1"/>
    <col min="8958" max="8958" width="6.42578125" style="1255" customWidth="1"/>
    <col min="8959" max="8959" width="5.28515625" style="1255" customWidth="1"/>
    <col min="8960" max="8960" width="6.42578125" style="1255" customWidth="1"/>
    <col min="8961" max="8961" width="5.28515625" style="1255" customWidth="1"/>
    <col min="8962" max="8962" width="5.42578125" style="1255" customWidth="1"/>
    <col min="8963" max="8964" width="5.140625" style="1255" customWidth="1"/>
    <col min="8965" max="8968" width="5.42578125" style="1255" customWidth="1"/>
    <col min="8969" max="8970" width="6.28515625" style="1255" customWidth="1"/>
    <col min="8971" max="8971" width="5.28515625" style="1255" customWidth="1"/>
    <col min="8972" max="8972" width="5.140625" style="1255" customWidth="1"/>
    <col min="8973" max="8974" width="6.28515625" style="1255" customWidth="1"/>
    <col min="8975" max="8975" width="4.42578125" style="1255" customWidth="1"/>
    <col min="8976" max="8977" width="5.28515625" style="1255" customWidth="1"/>
    <col min="8978" max="8978" width="5.42578125" style="1255" customWidth="1"/>
    <col min="8979" max="8979" width="4.7109375" style="1255" customWidth="1"/>
    <col min="8980" max="8980" width="6.28515625" style="1255" customWidth="1"/>
    <col min="8981" max="8981" width="4.7109375" style="1255" customWidth="1"/>
    <col min="8982" max="9018" width="0" style="1255" hidden="1" customWidth="1"/>
    <col min="9019" max="9197" width="6.85546875" style="1255"/>
    <col min="9198" max="9198" width="4.28515625" style="1255" customWidth="1"/>
    <col min="9199" max="9199" width="25.28515625" style="1255" customWidth="1"/>
    <col min="9200" max="9200" width="5.42578125" style="1255" customWidth="1"/>
    <col min="9201" max="9201" width="7.140625" style="1255" customWidth="1"/>
    <col min="9202" max="9213" width="5.42578125" style="1255" customWidth="1"/>
    <col min="9214" max="9214" width="6.42578125" style="1255" customWidth="1"/>
    <col min="9215" max="9215" width="5.28515625" style="1255" customWidth="1"/>
    <col min="9216" max="9216" width="6.42578125" style="1255" customWidth="1"/>
    <col min="9217" max="9217" width="5.28515625" style="1255" customWidth="1"/>
    <col min="9218" max="9218" width="5.42578125" style="1255" customWidth="1"/>
    <col min="9219" max="9220" width="5.140625" style="1255" customWidth="1"/>
    <col min="9221" max="9224" width="5.42578125" style="1255" customWidth="1"/>
    <col min="9225" max="9226" width="6.28515625" style="1255" customWidth="1"/>
    <col min="9227" max="9227" width="5.28515625" style="1255" customWidth="1"/>
    <col min="9228" max="9228" width="5.140625" style="1255" customWidth="1"/>
    <col min="9229" max="9230" width="6.28515625" style="1255" customWidth="1"/>
    <col min="9231" max="9231" width="4.42578125" style="1255" customWidth="1"/>
    <col min="9232" max="9233" width="5.28515625" style="1255" customWidth="1"/>
    <col min="9234" max="9234" width="5.42578125" style="1255" customWidth="1"/>
    <col min="9235" max="9235" width="4.7109375" style="1255" customWidth="1"/>
    <col min="9236" max="9236" width="6.28515625" style="1255" customWidth="1"/>
    <col min="9237" max="9237" width="4.7109375" style="1255" customWidth="1"/>
    <col min="9238" max="9274" width="0" style="1255" hidden="1" customWidth="1"/>
    <col min="9275" max="9453" width="6.85546875" style="1255"/>
    <col min="9454" max="9454" width="4.28515625" style="1255" customWidth="1"/>
    <col min="9455" max="9455" width="25.28515625" style="1255" customWidth="1"/>
    <col min="9456" max="9456" width="5.42578125" style="1255" customWidth="1"/>
    <col min="9457" max="9457" width="7.140625" style="1255" customWidth="1"/>
    <col min="9458" max="9469" width="5.42578125" style="1255" customWidth="1"/>
    <col min="9470" max="9470" width="6.42578125" style="1255" customWidth="1"/>
    <col min="9471" max="9471" width="5.28515625" style="1255" customWidth="1"/>
    <col min="9472" max="9472" width="6.42578125" style="1255" customWidth="1"/>
    <col min="9473" max="9473" width="5.28515625" style="1255" customWidth="1"/>
    <col min="9474" max="9474" width="5.42578125" style="1255" customWidth="1"/>
    <col min="9475" max="9476" width="5.140625" style="1255" customWidth="1"/>
    <col min="9477" max="9480" width="5.42578125" style="1255" customWidth="1"/>
    <col min="9481" max="9482" width="6.28515625" style="1255" customWidth="1"/>
    <col min="9483" max="9483" width="5.28515625" style="1255" customWidth="1"/>
    <col min="9484" max="9484" width="5.140625" style="1255" customWidth="1"/>
    <col min="9485" max="9486" width="6.28515625" style="1255" customWidth="1"/>
    <col min="9487" max="9487" width="4.42578125" style="1255" customWidth="1"/>
    <col min="9488" max="9489" width="5.28515625" style="1255" customWidth="1"/>
    <col min="9490" max="9490" width="5.42578125" style="1255" customWidth="1"/>
    <col min="9491" max="9491" width="4.7109375" style="1255" customWidth="1"/>
    <col min="9492" max="9492" width="6.28515625" style="1255" customWidth="1"/>
    <col min="9493" max="9493" width="4.7109375" style="1255" customWidth="1"/>
    <col min="9494" max="9530" width="0" style="1255" hidden="1" customWidth="1"/>
    <col min="9531" max="9709" width="6.85546875" style="1255"/>
    <col min="9710" max="9710" width="4.28515625" style="1255" customWidth="1"/>
    <col min="9711" max="9711" width="25.28515625" style="1255" customWidth="1"/>
    <col min="9712" max="9712" width="5.42578125" style="1255" customWidth="1"/>
    <col min="9713" max="9713" width="7.140625" style="1255" customWidth="1"/>
    <col min="9714" max="9725" width="5.42578125" style="1255" customWidth="1"/>
    <col min="9726" max="9726" width="6.42578125" style="1255" customWidth="1"/>
    <col min="9727" max="9727" width="5.28515625" style="1255" customWidth="1"/>
    <col min="9728" max="9728" width="6.42578125" style="1255" customWidth="1"/>
    <col min="9729" max="9729" width="5.28515625" style="1255" customWidth="1"/>
    <col min="9730" max="9730" width="5.42578125" style="1255" customWidth="1"/>
    <col min="9731" max="9732" width="5.140625" style="1255" customWidth="1"/>
    <col min="9733" max="9736" width="5.42578125" style="1255" customWidth="1"/>
    <col min="9737" max="9738" width="6.28515625" style="1255" customWidth="1"/>
    <col min="9739" max="9739" width="5.28515625" style="1255" customWidth="1"/>
    <col min="9740" max="9740" width="5.140625" style="1255" customWidth="1"/>
    <col min="9741" max="9742" width="6.28515625" style="1255" customWidth="1"/>
    <col min="9743" max="9743" width="4.42578125" style="1255" customWidth="1"/>
    <col min="9744" max="9745" width="5.28515625" style="1255" customWidth="1"/>
    <col min="9746" max="9746" width="5.42578125" style="1255" customWidth="1"/>
    <col min="9747" max="9747" width="4.7109375" style="1255" customWidth="1"/>
    <col min="9748" max="9748" width="6.28515625" style="1255" customWidth="1"/>
    <col min="9749" max="9749" width="4.7109375" style="1255" customWidth="1"/>
    <col min="9750" max="9786" width="0" style="1255" hidden="1" customWidth="1"/>
    <col min="9787" max="9965" width="6.85546875" style="1255"/>
    <col min="9966" max="9966" width="4.28515625" style="1255" customWidth="1"/>
    <col min="9967" max="9967" width="25.28515625" style="1255" customWidth="1"/>
    <col min="9968" max="9968" width="5.42578125" style="1255" customWidth="1"/>
    <col min="9969" max="9969" width="7.140625" style="1255" customWidth="1"/>
    <col min="9970" max="9981" width="5.42578125" style="1255" customWidth="1"/>
    <col min="9982" max="9982" width="6.42578125" style="1255" customWidth="1"/>
    <col min="9983" max="9983" width="5.28515625" style="1255" customWidth="1"/>
    <col min="9984" max="9984" width="6.42578125" style="1255" customWidth="1"/>
    <col min="9985" max="9985" width="5.28515625" style="1255" customWidth="1"/>
    <col min="9986" max="9986" width="5.42578125" style="1255" customWidth="1"/>
    <col min="9987" max="9988" width="5.140625" style="1255" customWidth="1"/>
    <col min="9989" max="9992" width="5.42578125" style="1255" customWidth="1"/>
    <col min="9993" max="9994" width="6.28515625" style="1255" customWidth="1"/>
    <col min="9995" max="9995" width="5.28515625" style="1255" customWidth="1"/>
    <col min="9996" max="9996" width="5.140625" style="1255" customWidth="1"/>
    <col min="9997" max="9998" width="6.28515625" style="1255" customWidth="1"/>
    <col min="9999" max="9999" width="4.42578125" style="1255" customWidth="1"/>
    <col min="10000" max="10001" width="5.28515625" style="1255" customWidth="1"/>
    <col min="10002" max="10002" width="5.42578125" style="1255" customWidth="1"/>
    <col min="10003" max="10003" width="4.7109375" style="1255" customWidth="1"/>
    <col min="10004" max="10004" width="6.28515625" style="1255" customWidth="1"/>
    <col min="10005" max="10005" width="4.7109375" style="1255" customWidth="1"/>
    <col min="10006" max="10042" width="0" style="1255" hidden="1" customWidth="1"/>
    <col min="10043" max="10221" width="6.85546875" style="1255"/>
    <col min="10222" max="10222" width="4.28515625" style="1255" customWidth="1"/>
    <col min="10223" max="10223" width="25.28515625" style="1255" customWidth="1"/>
    <col min="10224" max="10224" width="5.42578125" style="1255" customWidth="1"/>
    <col min="10225" max="10225" width="7.140625" style="1255" customWidth="1"/>
    <col min="10226" max="10237" width="5.42578125" style="1255" customWidth="1"/>
    <col min="10238" max="10238" width="6.42578125" style="1255" customWidth="1"/>
    <col min="10239" max="10239" width="5.28515625" style="1255" customWidth="1"/>
    <col min="10240" max="10240" width="6.42578125" style="1255" customWidth="1"/>
    <col min="10241" max="10241" width="5.28515625" style="1255" customWidth="1"/>
    <col min="10242" max="10242" width="5.42578125" style="1255" customWidth="1"/>
    <col min="10243" max="10244" width="5.140625" style="1255" customWidth="1"/>
    <col min="10245" max="10248" width="5.42578125" style="1255" customWidth="1"/>
    <col min="10249" max="10250" width="6.28515625" style="1255" customWidth="1"/>
    <col min="10251" max="10251" width="5.28515625" style="1255" customWidth="1"/>
    <col min="10252" max="10252" width="5.140625" style="1255" customWidth="1"/>
    <col min="10253" max="10254" width="6.28515625" style="1255" customWidth="1"/>
    <col min="10255" max="10255" width="4.42578125" style="1255" customWidth="1"/>
    <col min="10256" max="10257" width="5.28515625" style="1255" customWidth="1"/>
    <col min="10258" max="10258" width="5.42578125" style="1255" customWidth="1"/>
    <col min="10259" max="10259" width="4.7109375" style="1255" customWidth="1"/>
    <col min="10260" max="10260" width="6.28515625" style="1255" customWidth="1"/>
    <col min="10261" max="10261" width="4.7109375" style="1255" customWidth="1"/>
    <col min="10262" max="10298" width="0" style="1255" hidden="1" customWidth="1"/>
    <col min="10299" max="10477" width="6.85546875" style="1255"/>
    <col min="10478" max="10478" width="4.28515625" style="1255" customWidth="1"/>
    <col min="10479" max="10479" width="25.28515625" style="1255" customWidth="1"/>
    <col min="10480" max="10480" width="5.42578125" style="1255" customWidth="1"/>
    <col min="10481" max="10481" width="7.140625" style="1255" customWidth="1"/>
    <col min="10482" max="10493" width="5.42578125" style="1255" customWidth="1"/>
    <col min="10494" max="10494" width="6.42578125" style="1255" customWidth="1"/>
    <col min="10495" max="10495" width="5.28515625" style="1255" customWidth="1"/>
    <col min="10496" max="10496" width="6.42578125" style="1255" customWidth="1"/>
    <col min="10497" max="10497" width="5.28515625" style="1255" customWidth="1"/>
    <col min="10498" max="10498" width="5.42578125" style="1255" customWidth="1"/>
    <col min="10499" max="10500" width="5.140625" style="1255" customWidth="1"/>
    <col min="10501" max="10504" width="5.42578125" style="1255" customWidth="1"/>
    <col min="10505" max="10506" width="6.28515625" style="1255" customWidth="1"/>
    <col min="10507" max="10507" width="5.28515625" style="1255" customWidth="1"/>
    <col min="10508" max="10508" width="5.140625" style="1255" customWidth="1"/>
    <col min="10509" max="10510" width="6.28515625" style="1255" customWidth="1"/>
    <col min="10511" max="10511" width="4.42578125" style="1255" customWidth="1"/>
    <col min="10512" max="10513" width="5.28515625" style="1255" customWidth="1"/>
    <col min="10514" max="10514" width="5.42578125" style="1255" customWidth="1"/>
    <col min="10515" max="10515" width="4.7109375" style="1255" customWidth="1"/>
    <col min="10516" max="10516" width="6.28515625" style="1255" customWidth="1"/>
    <col min="10517" max="10517" width="4.7109375" style="1255" customWidth="1"/>
    <col min="10518" max="10554" width="0" style="1255" hidden="1" customWidth="1"/>
    <col min="10555" max="10733" width="6.85546875" style="1255"/>
    <col min="10734" max="10734" width="4.28515625" style="1255" customWidth="1"/>
    <col min="10735" max="10735" width="25.28515625" style="1255" customWidth="1"/>
    <col min="10736" max="10736" width="5.42578125" style="1255" customWidth="1"/>
    <col min="10737" max="10737" width="7.140625" style="1255" customWidth="1"/>
    <col min="10738" max="10749" width="5.42578125" style="1255" customWidth="1"/>
    <col min="10750" max="10750" width="6.42578125" style="1255" customWidth="1"/>
    <col min="10751" max="10751" width="5.28515625" style="1255" customWidth="1"/>
    <col min="10752" max="10752" width="6.42578125" style="1255" customWidth="1"/>
    <col min="10753" max="10753" width="5.28515625" style="1255" customWidth="1"/>
    <col min="10754" max="10754" width="5.42578125" style="1255" customWidth="1"/>
    <col min="10755" max="10756" width="5.140625" style="1255" customWidth="1"/>
    <col min="10757" max="10760" width="5.42578125" style="1255" customWidth="1"/>
    <col min="10761" max="10762" width="6.28515625" style="1255" customWidth="1"/>
    <col min="10763" max="10763" width="5.28515625" style="1255" customWidth="1"/>
    <col min="10764" max="10764" width="5.140625" style="1255" customWidth="1"/>
    <col min="10765" max="10766" width="6.28515625" style="1255" customWidth="1"/>
    <col min="10767" max="10767" width="4.42578125" style="1255" customWidth="1"/>
    <col min="10768" max="10769" width="5.28515625" style="1255" customWidth="1"/>
    <col min="10770" max="10770" width="5.42578125" style="1255" customWidth="1"/>
    <col min="10771" max="10771" width="4.7109375" style="1255" customWidth="1"/>
    <col min="10772" max="10772" width="6.28515625" style="1255" customWidth="1"/>
    <col min="10773" max="10773" width="4.7109375" style="1255" customWidth="1"/>
    <col min="10774" max="10810" width="0" style="1255" hidden="1" customWidth="1"/>
    <col min="10811" max="10989" width="6.85546875" style="1255"/>
    <col min="10990" max="10990" width="4.28515625" style="1255" customWidth="1"/>
    <col min="10991" max="10991" width="25.28515625" style="1255" customWidth="1"/>
    <col min="10992" max="10992" width="5.42578125" style="1255" customWidth="1"/>
    <col min="10993" max="10993" width="7.140625" style="1255" customWidth="1"/>
    <col min="10994" max="11005" width="5.42578125" style="1255" customWidth="1"/>
    <col min="11006" max="11006" width="6.42578125" style="1255" customWidth="1"/>
    <col min="11007" max="11007" width="5.28515625" style="1255" customWidth="1"/>
    <col min="11008" max="11008" width="6.42578125" style="1255" customWidth="1"/>
    <col min="11009" max="11009" width="5.28515625" style="1255" customWidth="1"/>
    <col min="11010" max="11010" width="5.42578125" style="1255" customWidth="1"/>
    <col min="11011" max="11012" width="5.140625" style="1255" customWidth="1"/>
    <col min="11013" max="11016" width="5.42578125" style="1255" customWidth="1"/>
    <col min="11017" max="11018" width="6.28515625" style="1255" customWidth="1"/>
    <col min="11019" max="11019" width="5.28515625" style="1255" customWidth="1"/>
    <col min="11020" max="11020" width="5.140625" style="1255" customWidth="1"/>
    <col min="11021" max="11022" width="6.28515625" style="1255" customWidth="1"/>
    <col min="11023" max="11023" width="4.42578125" style="1255" customWidth="1"/>
    <col min="11024" max="11025" width="5.28515625" style="1255" customWidth="1"/>
    <col min="11026" max="11026" width="5.42578125" style="1255" customWidth="1"/>
    <col min="11027" max="11027" width="4.7109375" style="1255" customWidth="1"/>
    <col min="11028" max="11028" width="6.28515625" style="1255" customWidth="1"/>
    <col min="11029" max="11029" width="4.7109375" style="1255" customWidth="1"/>
    <col min="11030" max="11066" width="0" style="1255" hidden="1" customWidth="1"/>
    <col min="11067" max="11245" width="6.85546875" style="1255"/>
    <col min="11246" max="11246" width="4.28515625" style="1255" customWidth="1"/>
    <col min="11247" max="11247" width="25.28515625" style="1255" customWidth="1"/>
    <col min="11248" max="11248" width="5.42578125" style="1255" customWidth="1"/>
    <col min="11249" max="11249" width="7.140625" style="1255" customWidth="1"/>
    <col min="11250" max="11261" width="5.42578125" style="1255" customWidth="1"/>
    <col min="11262" max="11262" width="6.42578125" style="1255" customWidth="1"/>
    <col min="11263" max="11263" width="5.28515625" style="1255" customWidth="1"/>
    <col min="11264" max="11264" width="6.42578125" style="1255" customWidth="1"/>
    <col min="11265" max="11265" width="5.28515625" style="1255" customWidth="1"/>
    <col min="11266" max="11266" width="5.42578125" style="1255" customWidth="1"/>
    <col min="11267" max="11268" width="5.140625" style="1255" customWidth="1"/>
    <col min="11269" max="11272" width="5.42578125" style="1255" customWidth="1"/>
    <col min="11273" max="11274" width="6.28515625" style="1255" customWidth="1"/>
    <col min="11275" max="11275" width="5.28515625" style="1255" customWidth="1"/>
    <col min="11276" max="11276" width="5.140625" style="1255" customWidth="1"/>
    <col min="11277" max="11278" width="6.28515625" style="1255" customWidth="1"/>
    <col min="11279" max="11279" width="4.42578125" style="1255" customWidth="1"/>
    <col min="11280" max="11281" width="5.28515625" style="1255" customWidth="1"/>
    <col min="11282" max="11282" width="5.42578125" style="1255" customWidth="1"/>
    <col min="11283" max="11283" width="4.7109375" style="1255" customWidth="1"/>
    <col min="11284" max="11284" width="6.28515625" style="1255" customWidth="1"/>
    <col min="11285" max="11285" width="4.7109375" style="1255" customWidth="1"/>
    <col min="11286" max="11322" width="0" style="1255" hidden="1" customWidth="1"/>
    <col min="11323" max="11501" width="6.85546875" style="1255"/>
    <col min="11502" max="11502" width="4.28515625" style="1255" customWidth="1"/>
    <col min="11503" max="11503" width="25.28515625" style="1255" customWidth="1"/>
    <col min="11504" max="11504" width="5.42578125" style="1255" customWidth="1"/>
    <col min="11505" max="11505" width="7.140625" style="1255" customWidth="1"/>
    <col min="11506" max="11517" width="5.42578125" style="1255" customWidth="1"/>
    <col min="11518" max="11518" width="6.42578125" style="1255" customWidth="1"/>
    <col min="11519" max="11519" width="5.28515625" style="1255" customWidth="1"/>
    <col min="11520" max="11520" width="6.42578125" style="1255" customWidth="1"/>
    <col min="11521" max="11521" width="5.28515625" style="1255" customWidth="1"/>
    <col min="11522" max="11522" width="5.42578125" style="1255" customWidth="1"/>
    <col min="11523" max="11524" width="5.140625" style="1255" customWidth="1"/>
    <col min="11525" max="11528" width="5.42578125" style="1255" customWidth="1"/>
    <col min="11529" max="11530" width="6.28515625" style="1255" customWidth="1"/>
    <col min="11531" max="11531" width="5.28515625" style="1255" customWidth="1"/>
    <col min="11532" max="11532" width="5.140625" style="1255" customWidth="1"/>
    <col min="11533" max="11534" width="6.28515625" style="1255" customWidth="1"/>
    <col min="11535" max="11535" width="4.42578125" style="1255" customWidth="1"/>
    <col min="11536" max="11537" width="5.28515625" style="1255" customWidth="1"/>
    <col min="11538" max="11538" width="5.42578125" style="1255" customWidth="1"/>
    <col min="11539" max="11539" width="4.7109375" style="1255" customWidth="1"/>
    <col min="11540" max="11540" width="6.28515625" style="1255" customWidth="1"/>
    <col min="11541" max="11541" width="4.7109375" style="1255" customWidth="1"/>
    <col min="11542" max="11578" width="0" style="1255" hidden="1" customWidth="1"/>
    <col min="11579" max="11757" width="6.85546875" style="1255"/>
    <col min="11758" max="11758" width="4.28515625" style="1255" customWidth="1"/>
    <col min="11759" max="11759" width="25.28515625" style="1255" customWidth="1"/>
    <col min="11760" max="11760" width="5.42578125" style="1255" customWidth="1"/>
    <col min="11761" max="11761" width="7.140625" style="1255" customWidth="1"/>
    <col min="11762" max="11773" width="5.42578125" style="1255" customWidth="1"/>
    <col min="11774" max="11774" width="6.42578125" style="1255" customWidth="1"/>
    <col min="11775" max="11775" width="5.28515625" style="1255" customWidth="1"/>
    <col min="11776" max="11776" width="6.42578125" style="1255" customWidth="1"/>
    <col min="11777" max="11777" width="5.28515625" style="1255" customWidth="1"/>
    <col min="11778" max="11778" width="5.42578125" style="1255" customWidth="1"/>
    <col min="11779" max="11780" width="5.140625" style="1255" customWidth="1"/>
    <col min="11781" max="11784" width="5.42578125" style="1255" customWidth="1"/>
    <col min="11785" max="11786" width="6.28515625" style="1255" customWidth="1"/>
    <col min="11787" max="11787" width="5.28515625" style="1255" customWidth="1"/>
    <col min="11788" max="11788" width="5.140625" style="1255" customWidth="1"/>
    <col min="11789" max="11790" width="6.28515625" style="1255" customWidth="1"/>
    <col min="11791" max="11791" width="4.42578125" style="1255" customWidth="1"/>
    <col min="11792" max="11793" width="5.28515625" style="1255" customWidth="1"/>
    <col min="11794" max="11794" width="5.42578125" style="1255" customWidth="1"/>
    <col min="11795" max="11795" width="4.7109375" style="1255" customWidth="1"/>
    <col min="11796" max="11796" width="6.28515625" style="1255" customWidth="1"/>
    <col min="11797" max="11797" width="4.7109375" style="1255" customWidth="1"/>
    <col min="11798" max="11834" width="0" style="1255" hidden="1" customWidth="1"/>
    <col min="11835" max="12013" width="6.85546875" style="1255"/>
    <col min="12014" max="12014" width="4.28515625" style="1255" customWidth="1"/>
    <col min="12015" max="12015" width="25.28515625" style="1255" customWidth="1"/>
    <col min="12016" max="12016" width="5.42578125" style="1255" customWidth="1"/>
    <col min="12017" max="12017" width="7.140625" style="1255" customWidth="1"/>
    <col min="12018" max="12029" width="5.42578125" style="1255" customWidth="1"/>
    <col min="12030" max="12030" width="6.42578125" style="1255" customWidth="1"/>
    <col min="12031" max="12031" width="5.28515625" style="1255" customWidth="1"/>
    <col min="12032" max="12032" width="6.42578125" style="1255" customWidth="1"/>
    <col min="12033" max="12033" width="5.28515625" style="1255" customWidth="1"/>
    <col min="12034" max="12034" width="5.42578125" style="1255" customWidth="1"/>
    <col min="12035" max="12036" width="5.140625" style="1255" customWidth="1"/>
    <col min="12037" max="12040" width="5.42578125" style="1255" customWidth="1"/>
    <col min="12041" max="12042" width="6.28515625" style="1255" customWidth="1"/>
    <col min="12043" max="12043" width="5.28515625" style="1255" customWidth="1"/>
    <col min="12044" max="12044" width="5.140625" style="1255" customWidth="1"/>
    <col min="12045" max="12046" width="6.28515625" style="1255" customWidth="1"/>
    <col min="12047" max="12047" width="4.42578125" style="1255" customWidth="1"/>
    <col min="12048" max="12049" width="5.28515625" style="1255" customWidth="1"/>
    <col min="12050" max="12050" width="5.42578125" style="1255" customWidth="1"/>
    <col min="12051" max="12051" width="4.7109375" style="1255" customWidth="1"/>
    <col min="12052" max="12052" width="6.28515625" style="1255" customWidth="1"/>
    <col min="12053" max="12053" width="4.7109375" style="1255" customWidth="1"/>
    <col min="12054" max="12090" width="0" style="1255" hidden="1" customWidth="1"/>
    <col min="12091" max="12269" width="6.85546875" style="1255"/>
    <col min="12270" max="12270" width="4.28515625" style="1255" customWidth="1"/>
    <col min="12271" max="12271" width="25.28515625" style="1255" customWidth="1"/>
    <col min="12272" max="12272" width="5.42578125" style="1255" customWidth="1"/>
    <col min="12273" max="12273" width="7.140625" style="1255" customWidth="1"/>
    <col min="12274" max="12285" width="5.42578125" style="1255" customWidth="1"/>
    <col min="12286" max="12286" width="6.42578125" style="1255" customWidth="1"/>
    <col min="12287" max="12287" width="5.28515625" style="1255" customWidth="1"/>
    <col min="12288" max="12288" width="6.42578125" style="1255" customWidth="1"/>
    <col min="12289" max="12289" width="5.28515625" style="1255" customWidth="1"/>
    <col min="12290" max="12290" width="5.42578125" style="1255" customWidth="1"/>
    <col min="12291" max="12292" width="5.140625" style="1255" customWidth="1"/>
    <col min="12293" max="12296" width="5.42578125" style="1255" customWidth="1"/>
    <col min="12297" max="12298" width="6.28515625" style="1255" customWidth="1"/>
    <col min="12299" max="12299" width="5.28515625" style="1255" customWidth="1"/>
    <col min="12300" max="12300" width="5.140625" style="1255" customWidth="1"/>
    <col min="12301" max="12302" width="6.28515625" style="1255" customWidth="1"/>
    <col min="12303" max="12303" width="4.42578125" style="1255" customWidth="1"/>
    <col min="12304" max="12305" width="5.28515625" style="1255" customWidth="1"/>
    <col min="12306" max="12306" width="5.42578125" style="1255" customWidth="1"/>
    <col min="12307" max="12307" width="4.7109375" style="1255" customWidth="1"/>
    <col min="12308" max="12308" width="6.28515625" style="1255" customWidth="1"/>
    <col min="12309" max="12309" width="4.7109375" style="1255" customWidth="1"/>
    <col min="12310" max="12346" width="0" style="1255" hidden="1" customWidth="1"/>
    <col min="12347" max="12525" width="6.85546875" style="1255"/>
    <col min="12526" max="12526" width="4.28515625" style="1255" customWidth="1"/>
    <col min="12527" max="12527" width="25.28515625" style="1255" customWidth="1"/>
    <col min="12528" max="12528" width="5.42578125" style="1255" customWidth="1"/>
    <col min="12529" max="12529" width="7.140625" style="1255" customWidth="1"/>
    <col min="12530" max="12541" width="5.42578125" style="1255" customWidth="1"/>
    <col min="12542" max="12542" width="6.42578125" style="1255" customWidth="1"/>
    <col min="12543" max="12543" width="5.28515625" style="1255" customWidth="1"/>
    <col min="12544" max="12544" width="6.42578125" style="1255" customWidth="1"/>
    <col min="12545" max="12545" width="5.28515625" style="1255" customWidth="1"/>
    <col min="12546" max="12546" width="5.42578125" style="1255" customWidth="1"/>
    <col min="12547" max="12548" width="5.140625" style="1255" customWidth="1"/>
    <col min="12549" max="12552" width="5.42578125" style="1255" customWidth="1"/>
    <col min="12553" max="12554" width="6.28515625" style="1255" customWidth="1"/>
    <col min="12555" max="12555" width="5.28515625" style="1255" customWidth="1"/>
    <col min="12556" max="12556" width="5.140625" style="1255" customWidth="1"/>
    <col min="12557" max="12558" width="6.28515625" style="1255" customWidth="1"/>
    <col min="12559" max="12559" width="4.42578125" style="1255" customWidth="1"/>
    <col min="12560" max="12561" width="5.28515625" style="1255" customWidth="1"/>
    <col min="12562" max="12562" width="5.42578125" style="1255" customWidth="1"/>
    <col min="12563" max="12563" width="4.7109375" style="1255" customWidth="1"/>
    <col min="12564" max="12564" width="6.28515625" style="1255" customWidth="1"/>
    <col min="12565" max="12565" width="4.7109375" style="1255" customWidth="1"/>
    <col min="12566" max="12602" width="0" style="1255" hidden="1" customWidth="1"/>
    <col min="12603" max="12781" width="6.85546875" style="1255"/>
    <col min="12782" max="12782" width="4.28515625" style="1255" customWidth="1"/>
    <col min="12783" max="12783" width="25.28515625" style="1255" customWidth="1"/>
    <col min="12784" max="12784" width="5.42578125" style="1255" customWidth="1"/>
    <col min="12785" max="12785" width="7.140625" style="1255" customWidth="1"/>
    <col min="12786" max="12797" width="5.42578125" style="1255" customWidth="1"/>
    <col min="12798" max="12798" width="6.42578125" style="1255" customWidth="1"/>
    <col min="12799" max="12799" width="5.28515625" style="1255" customWidth="1"/>
    <col min="12800" max="12800" width="6.42578125" style="1255" customWidth="1"/>
    <col min="12801" max="12801" width="5.28515625" style="1255" customWidth="1"/>
    <col min="12802" max="12802" width="5.42578125" style="1255" customWidth="1"/>
    <col min="12803" max="12804" width="5.140625" style="1255" customWidth="1"/>
    <col min="12805" max="12808" width="5.42578125" style="1255" customWidth="1"/>
    <col min="12809" max="12810" width="6.28515625" style="1255" customWidth="1"/>
    <col min="12811" max="12811" width="5.28515625" style="1255" customWidth="1"/>
    <col min="12812" max="12812" width="5.140625" style="1255" customWidth="1"/>
    <col min="12813" max="12814" width="6.28515625" style="1255" customWidth="1"/>
    <col min="12815" max="12815" width="4.42578125" style="1255" customWidth="1"/>
    <col min="12816" max="12817" width="5.28515625" style="1255" customWidth="1"/>
    <col min="12818" max="12818" width="5.42578125" style="1255" customWidth="1"/>
    <col min="12819" max="12819" width="4.7109375" style="1255" customWidth="1"/>
    <col min="12820" max="12820" width="6.28515625" style="1255" customWidth="1"/>
    <col min="12821" max="12821" width="4.7109375" style="1255" customWidth="1"/>
    <col min="12822" max="12858" width="0" style="1255" hidden="1" customWidth="1"/>
    <col min="12859" max="13037" width="6.85546875" style="1255"/>
    <col min="13038" max="13038" width="4.28515625" style="1255" customWidth="1"/>
    <col min="13039" max="13039" width="25.28515625" style="1255" customWidth="1"/>
    <col min="13040" max="13040" width="5.42578125" style="1255" customWidth="1"/>
    <col min="13041" max="13041" width="7.140625" style="1255" customWidth="1"/>
    <col min="13042" max="13053" width="5.42578125" style="1255" customWidth="1"/>
    <col min="13054" max="13054" width="6.42578125" style="1255" customWidth="1"/>
    <col min="13055" max="13055" width="5.28515625" style="1255" customWidth="1"/>
    <col min="13056" max="13056" width="6.42578125" style="1255" customWidth="1"/>
    <col min="13057" max="13057" width="5.28515625" style="1255" customWidth="1"/>
    <col min="13058" max="13058" width="5.42578125" style="1255" customWidth="1"/>
    <col min="13059" max="13060" width="5.140625" style="1255" customWidth="1"/>
    <col min="13061" max="13064" width="5.42578125" style="1255" customWidth="1"/>
    <col min="13065" max="13066" width="6.28515625" style="1255" customWidth="1"/>
    <col min="13067" max="13067" width="5.28515625" style="1255" customWidth="1"/>
    <col min="13068" max="13068" width="5.140625" style="1255" customWidth="1"/>
    <col min="13069" max="13070" width="6.28515625" style="1255" customWidth="1"/>
    <col min="13071" max="13071" width="4.42578125" style="1255" customWidth="1"/>
    <col min="13072" max="13073" width="5.28515625" style="1255" customWidth="1"/>
    <col min="13074" max="13074" width="5.42578125" style="1255" customWidth="1"/>
    <col min="13075" max="13075" width="4.7109375" style="1255" customWidth="1"/>
    <col min="13076" max="13076" width="6.28515625" style="1255" customWidth="1"/>
    <col min="13077" max="13077" width="4.7109375" style="1255" customWidth="1"/>
    <col min="13078" max="13114" width="0" style="1255" hidden="1" customWidth="1"/>
    <col min="13115" max="13293" width="6.85546875" style="1255"/>
    <col min="13294" max="13294" width="4.28515625" style="1255" customWidth="1"/>
    <col min="13295" max="13295" width="25.28515625" style="1255" customWidth="1"/>
    <col min="13296" max="13296" width="5.42578125" style="1255" customWidth="1"/>
    <col min="13297" max="13297" width="7.140625" style="1255" customWidth="1"/>
    <col min="13298" max="13309" width="5.42578125" style="1255" customWidth="1"/>
    <col min="13310" max="13310" width="6.42578125" style="1255" customWidth="1"/>
    <col min="13311" max="13311" width="5.28515625" style="1255" customWidth="1"/>
    <col min="13312" max="13312" width="6.42578125" style="1255" customWidth="1"/>
    <col min="13313" max="13313" width="5.28515625" style="1255" customWidth="1"/>
    <col min="13314" max="13314" width="5.42578125" style="1255" customWidth="1"/>
    <col min="13315" max="13316" width="5.140625" style="1255" customWidth="1"/>
    <col min="13317" max="13320" width="5.42578125" style="1255" customWidth="1"/>
    <col min="13321" max="13322" width="6.28515625" style="1255" customWidth="1"/>
    <col min="13323" max="13323" width="5.28515625" style="1255" customWidth="1"/>
    <col min="13324" max="13324" width="5.140625" style="1255" customWidth="1"/>
    <col min="13325" max="13326" width="6.28515625" style="1255" customWidth="1"/>
    <col min="13327" max="13327" width="4.42578125" style="1255" customWidth="1"/>
    <col min="13328" max="13329" width="5.28515625" style="1255" customWidth="1"/>
    <col min="13330" max="13330" width="5.42578125" style="1255" customWidth="1"/>
    <col min="13331" max="13331" width="4.7109375" style="1255" customWidth="1"/>
    <col min="13332" max="13332" width="6.28515625" style="1255" customWidth="1"/>
    <col min="13333" max="13333" width="4.7109375" style="1255" customWidth="1"/>
    <col min="13334" max="13370" width="0" style="1255" hidden="1" customWidth="1"/>
    <col min="13371" max="13549" width="6.85546875" style="1255"/>
    <col min="13550" max="13550" width="4.28515625" style="1255" customWidth="1"/>
    <col min="13551" max="13551" width="25.28515625" style="1255" customWidth="1"/>
    <col min="13552" max="13552" width="5.42578125" style="1255" customWidth="1"/>
    <col min="13553" max="13553" width="7.140625" style="1255" customWidth="1"/>
    <col min="13554" max="13565" width="5.42578125" style="1255" customWidth="1"/>
    <col min="13566" max="13566" width="6.42578125" style="1255" customWidth="1"/>
    <col min="13567" max="13567" width="5.28515625" style="1255" customWidth="1"/>
    <col min="13568" max="13568" width="6.42578125" style="1255" customWidth="1"/>
    <col min="13569" max="13569" width="5.28515625" style="1255" customWidth="1"/>
    <col min="13570" max="13570" width="5.42578125" style="1255" customWidth="1"/>
    <col min="13571" max="13572" width="5.140625" style="1255" customWidth="1"/>
    <col min="13573" max="13576" width="5.42578125" style="1255" customWidth="1"/>
    <col min="13577" max="13578" width="6.28515625" style="1255" customWidth="1"/>
    <col min="13579" max="13579" width="5.28515625" style="1255" customWidth="1"/>
    <col min="13580" max="13580" width="5.140625" style="1255" customWidth="1"/>
    <col min="13581" max="13582" width="6.28515625" style="1255" customWidth="1"/>
    <col min="13583" max="13583" width="4.42578125" style="1255" customWidth="1"/>
    <col min="13584" max="13585" width="5.28515625" style="1255" customWidth="1"/>
    <col min="13586" max="13586" width="5.42578125" style="1255" customWidth="1"/>
    <col min="13587" max="13587" width="4.7109375" style="1255" customWidth="1"/>
    <col min="13588" max="13588" width="6.28515625" style="1255" customWidth="1"/>
    <col min="13589" max="13589" width="4.7109375" style="1255" customWidth="1"/>
    <col min="13590" max="13626" width="0" style="1255" hidden="1" customWidth="1"/>
    <col min="13627" max="13805" width="6.85546875" style="1255"/>
    <col min="13806" max="13806" width="4.28515625" style="1255" customWidth="1"/>
    <col min="13807" max="13807" width="25.28515625" style="1255" customWidth="1"/>
    <col min="13808" max="13808" width="5.42578125" style="1255" customWidth="1"/>
    <col min="13809" max="13809" width="7.140625" style="1255" customWidth="1"/>
    <col min="13810" max="13821" width="5.42578125" style="1255" customWidth="1"/>
    <col min="13822" max="13822" width="6.42578125" style="1255" customWidth="1"/>
    <col min="13823" max="13823" width="5.28515625" style="1255" customWidth="1"/>
    <col min="13824" max="13824" width="6.42578125" style="1255" customWidth="1"/>
    <col min="13825" max="13825" width="5.28515625" style="1255" customWidth="1"/>
    <col min="13826" max="13826" width="5.42578125" style="1255" customWidth="1"/>
    <col min="13827" max="13828" width="5.140625" style="1255" customWidth="1"/>
    <col min="13829" max="13832" width="5.42578125" style="1255" customWidth="1"/>
    <col min="13833" max="13834" width="6.28515625" style="1255" customWidth="1"/>
    <col min="13835" max="13835" width="5.28515625" style="1255" customWidth="1"/>
    <col min="13836" max="13836" width="5.140625" style="1255" customWidth="1"/>
    <col min="13837" max="13838" width="6.28515625" style="1255" customWidth="1"/>
    <col min="13839" max="13839" width="4.42578125" style="1255" customWidth="1"/>
    <col min="13840" max="13841" width="5.28515625" style="1255" customWidth="1"/>
    <col min="13842" max="13842" width="5.42578125" style="1255" customWidth="1"/>
    <col min="13843" max="13843" width="4.7109375" style="1255" customWidth="1"/>
    <col min="13844" max="13844" width="6.28515625" style="1255" customWidth="1"/>
    <col min="13845" max="13845" width="4.7109375" style="1255" customWidth="1"/>
    <col min="13846" max="13882" width="0" style="1255" hidden="1" customWidth="1"/>
    <col min="13883" max="14061" width="6.85546875" style="1255"/>
    <col min="14062" max="14062" width="4.28515625" style="1255" customWidth="1"/>
    <col min="14063" max="14063" width="25.28515625" style="1255" customWidth="1"/>
    <col min="14064" max="14064" width="5.42578125" style="1255" customWidth="1"/>
    <col min="14065" max="14065" width="7.140625" style="1255" customWidth="1"/>
    <col min="14066" max="14077" width="5.42578125" style="1255" customWidth="1"/>
    <col min="14078" max="14078" width="6.42578125" style="1255" customWidth="1"/>
    <col min="14079" max="14079" width="5.28515625" style="1255" customWidth="1"/>
    <col min="14080" max="14080" width="6.42578125" style="1255" customWidth="1"/>
    <col min="14081" max="14081" width="5.28515625" style="1255" customWidth="1"/>
    <col min="14082" max="14082" width="5.42578125" style="1255" customWidth="1"/>
    <col min="14083" max="14084" width="5.140625" style="1255" customWidth="1"/>
    <col min="14085" max="14088" width="5.42578125" style="1255" customWidth="1"/>
    <col min="14089" max="14090" width="6.28515625" style="1255" customWidth="1"/>
    <col min="14091" max="14091" width="5.28515625" style="1255" customWidth="1"/>
    <col min="14092" max="14092" width="5.140625" style="1255" customWidth="1"/>
    <col min="14093" max="14094" width="6.28515625" style="1255" customWidth="1"/>
    <col min="14095" max="14095" width="4.42578125" style="1255" customWidth="1"/>
    <col min="14096" max="14097" width="5.28515625" style="1255" customWidth="1"/>
    <col min="14098" max="14098" width="5.42578125" style="1255" customWidth="1"/>
    <col min="14099" max="14099" width="4.7109375" style="1255" customWidth="1"/>
    <col min="14100" max="14100" width="6.28515625" style="1255" customWidth="1"/>
    <col min="14101" max="14101" width="4.7109375" style="1255" customWidth="1"/>
    <col min="14102" max="14138" width="0" style="1255" hidden="1" customWidth="1"/>
    <col min="14139" max="14317" width="6.85546875" style="1255"/>
    <col min="14318" max="14318" width="4.28515625" style="1255" customWidth="1"/>
    <col min="14319" max="14319" width="25.28515625" style="1255" customWidth="1"/>
    <col min="14320" max="14320" width="5.42578125" style="1255" customWidth="1"/>
    <col min="14321" max="14321" width="7.140625" style="1255" customWidth="1"/>
    <col min="14322" max="14333" width="5.42578125" style="1255" customWidth="1"/>
    <col min="14334" max="14334" width="6.42578125" style="1255" customWidth="1"/>
    <col min="14335" max="14335" width="5.28515625" style="1255" customWidth="1"/>
    <col min="14336" max="14336" width="6.42578125" style="1255" customWidth="1"/>
    <col min="14337" max="14337" width="5.28515625" style="1255" customWidth="1"/>
    <col min="14338" max="14338" width="5.42578125" style="1255" customWidth="1"/>
    <col min="14339" max="14340" width="5.140625" style="1255" customWidth="1"/>
    <col min="14341" max="14344" width="5.42578125" style="1255" customWidth="1"/>
    <col min="14345" max="14346" width="6.28515625" style="1255" customWidth="1"/>
    <col min="14347" max="14347" width="5.28515625" style="1255" customWidth="1"/>
    <col min="14348" max="14348" width="5.140625" style="1255" customWidth="1"/>
    <col min="14349" max="14350" width="6.28515625" style="1255" customWidth="1"/>
    <col min="14351" max="14351" width="4.42578125" style="1255" customWidth="1"/>
    <col min="14352" max="14353" width="5.28515625" style="1255" customWidth="1"/>
    <col min="14354" max="14354" width="5.42578125" style="1255" customWidth="1"/>
    <col min="14355" max="14355" width="4.7109375" style="1255" customWidth="1"/>
    <col min="14356" max="14356" width="6.28515625" style="1255" customWidth="1"/>
    <col min="14357" max="14357" width="4.7109375" style="1255" customWidth="1"/>
    <col min="14358" max="14394" width="0" style="1255" hidden="1" customWidth="1"/>
    <col min="14395" max="14573" width="6.85546875" style="1255"/>
    <col min="14574" max="14574" width="4.28515625" style="1255" customWidth="1"/>
    <col min="14575" max="14575" width="25.28515625" style="1255" customWidth="1"/>
    <col min="14576" max="14576" width="5.42578125" style="1255" customWidth="1"/>
    <col min="14577" max="14577" width="7.140625" style="1255" customWidth="1"/>
    <col min="14578" max="14589" width="5.42578125" style="1255" customWidth="1"/>
    <col min="14590" max="14590" width="6.42578125" style="1255" customWidth="1"/>
    <col min="14591" max="14591" width="5.28515625" style="1255" customWidth="1"/>
    <col min="14592" max="14592" width="6.42578125" style="1255" customWidth="1"/>
    <col min="14593" max="14593" width="5.28515625" style="1255" customWidth="1"/>
    <col min="14594" max="14594" width="5.42578125" style="1255" customWidth="1"/>
    <col min="14595" max="14596" width="5.140625" style="1255" customWidth="1"/>
    <col min="14597" max="14600" width="5.42578125" style="1255" customWidth="1"/>
    <col min="14601" max="14602" width="6.28515625" style="1255" customWidth="1"/>
    <col min="14603" max="14603" width="5.28515625" style="1255" customWidth="1"/>
    <col min="14604" max="14604" width="5.140625" style="1255" customWidth="1"/>
    <col min="14605" max="14606" width="6.28515625" style="1255" customWidth="1"/>
    <col min="14607" max="14607" width="4.42578125" style="1255" customWidth="1"/>
    <col min="14608" max="14609" width="5.28515625" style="1255" customWidth="1"/>
    <col min="14610" max="14610" width="5.42578125" style="1255" customWidth="1"/>
    <col min="14611" max="14611" width="4.7109375" style="1255" customWidth="1"/>
    <col min="14612" max="14612" width="6.28515625" style="1255" customWidth="1"/>
    <col min="14613" max="14613" width="4.7109375" style="1255" customWidth="1"/>
    <col min="14614" max="14650" width="0" style="1255" hidden="1" customWidth="1"/>
    <col min="14651" max="14829" width="6.85546875" style="1255"/>
    <col min="14830" max="14830" width="4.28515625" style="1255" customWidth="1"/>
    <col min="14831" max="14831" width="25.28515625" style="1255" customWidth="1"/>
    <col min="14832" max="14832" width="5.42578125" style="1255" customWidth="1"/>
    <col min="14833" max="14833" width="7.140625" style="1255" customWidth="1"/>
    <col min="14834" max="14845" width="5.42578125" style="1255" customWidth="1"/>
    <col min="14846" max="14846" width="6.42578125" style="1255" customWidth="1"/>
    <col min="14847" max="14847" width="5.28515625" style="1255" customWidth="1"/>
    <col min="14848" max="14848" width="6.42578125" style="1255" customWidth="1"/>
    <col min="14849" max="14849" width="5.28515625" style="1255" customWidth="1"/>
    <col min="14850" max="14850" width="5.42578125" style="1255" customWidth="1"/>
    <col min="14851" max="14852" width="5.140625" style="1255" customWidth="1"/>
    <col min="14853" max="14856" width="5.42578125" style="1255" customWidth="1"/>
    <col min="14857" max="14858" width="6.28515625" style="1255" customWidth="1"/>
    <col min="14859" max="14859" width="5.28515625" style="1255" customWidth="1"/>
    <col min="14860" max="14860" width="5.140625" style="1255" customWidth="1"/>
    <col min="14861" max="14862" width="6.28515625" style="1255" customWidth="1"/>
    <col min="14863" max="14863" width="4.42578125" style="1255" customWidth="1"/>
    <col min="14864" max="14865" width="5.28515625" style="1255" customWidth="1"/>
    <col min="14866" max="14866" width="5.42578125" style="1255" customWidth="1"/>
    <col min="14867" max="14867" width="4.7109375" style="1255" customWidth="1"/>
    <col min="14868" max="14868" width="6.28515625" style="1255" customWidth="1"/>
    <col min="14869" max="14869" width="4.7109375" style="1255" customWidth="1"/>
    <col min="14870" max="14906" width="0" style="1255" hidden="1" customWidth="1"/>
    <col min="14907" max="15085" width="6.85546875" style="1255"/>
    <col min="15086" max="15086" width="4.28515625" style="1255" customWidth="1"/>
    <col min="15087" max="15087" width="25.28515625" style="1255" customWidth="1"/>
    <col min="15088" max="15088" width="5.42578125" style="1255" customWidth="1"/>
    <col min="15089" max="15089" width="7.140625" style="1255" customWidth="1"/>
    <col min="15090" max="15101" width="5.42578125" style="1255" customWidth="1"/>
    <col min="15102" max="15102" width="6.42578125" style="1255" customWidth="1"/>
    <col min="15103" max="15103" width="5.28515625" style="1255" customWidth="1"/>
    <col min="15104" max="15104" width="6.42578125" style="1255" customWidth="1"/>
    <col min="15105" max="15105" width="5.28515625" style="1255" customWidth="1"/>
    <col min="15106" max="15106" width="5.42578125" style="1255" customWidth="1"/>
    <col min="15107" max="15108" width="5.140625" style="1255" customWidth="1"/>
    <col min="15109" max="15112" width="5.42578125" style="1255" customWidth="1"/>
    <col min="15113" max="15114" width="6.28515625" style="1255" customWidth="1"/>
    <col min="15115" max="15115" width="5.28515625" style="1255" customWidth="1"/>
    <col min="15116" max="15116" width="5.140625" style="1255" customWidth="1"/>
    <col min="15117" max="15118" width="6.28515625" style="1255" customWidth="1"/>
    <col min="15119" max="15119" width="4.42578125" style="1255" customWidth="1"/>
    <col min="15120" max="15121" width="5.28515625" style="1255" customWidth="1"/>
    <col min="15122" max="15122" width="5.42578125" style="1255" customWidth="1"/>
    <col min="15123" max="15123" width="4.7109375" style="1255" customWidth="1"/>
    <col min="15124" max="15124" width="6.28515625" style="1255" customWidth="1"/>
    <col min="15125" max="15125" width="4.7109375" style="1255" customWidth="1"/>
    <col min="15126" max="15162" width="0" style="1255" hidden="1" customWidth="1"/>
    <col min="15163" max="15341" width="6.85546875" style="1255"/>
    <col min="15342" max="15342" width="4.28515625" style="1255" customWidth="1"/>
    <col min="15343" max="15343" width="25.28515625" style="1255" customWidth="1"/>
    <col min="15344" max="15344" width="5.42578125" style="1255" customWidth="1"/>
    <col min="15345" max="15345" width="7.140625" style="1255" customWidth="1"/>
    <col min="15346" max="15357" width="5.42578125" style="1255" customWidth="1"/>
    <col min="15358" max="15358" width="6.42578125" style="1255" customWidth="1"/>
    <col min="15359" max="15359" width="5.28515625" style="1255" customWidth="1"/>
    <col min="15360" max="15360" width="6.42578125" style="1255" customWidth="1"/>
    <col min="15361" max="15361" width="5.28515625" style="1255" customWidth="1"/>
    <col min="15362" max="15362" width="5.42578125" style="1255" customWidth="1"/>
    <col min="15363" max="15364" width="5.140625" style="1255" customWidth="1"/>
    <col min="15365" max="15368" width="5.42578125" style="1255" customWidth="1"/>
    <col min="15369" max="15370" width="6.28515625" style="1255" customWidth="1"/>
    <col min="15371" max="15371" width="5.28515625" style="1255" customWidth="1"/>
    <col min="15372" max="15372" width="5.140625" style="1255" customWidth="1"/>
    <col min="15373" max="15374" width="6.28515625" style="1255" customWidth="1"/>
    <col min="15375" max="15375" width="4.42578125" style="1255" customWidth="1"/>
    <col min="15376" max="15377" width="5.28515625" style="1255" customWidth="1"/>
    <col min="15378" max="15378" width="5.42578125" style="1255" customWidth="1"/>
    <col min="15379" max="15379" width="4.7109375" style="1255" customWidth="1"/>
    <col min="15380" max="15380" width="6.28515625" style="1255" customWidth="1"/>
    <col min="15381" max="15381" width="4.7109375" style="1255" customWidth="1"/>
    <col min="15382" max="15418" width="0" style="1255" hidden="1" customWidth="1"/>
    <col min="15419" max="15597" width="6.85546875" style="1255"/>
    <col min="15598" max="15598" width="4.28515625" style="1255" customWidth="1"/>
    <col min="15599" max="15599" width="25.28515625" style="1255" customWidth="1"/>
    <col min="15600" max="15600" width="5.42578125" style="1255" customWidth="1"/>
    <col min="15601" max="15601" width="7.140625" style="1255" customWidth="1"/>
    <col min="15602" max="15613" width="5.42578125" style="1255" customWidth="1"/>
    <col min="15614" max="15614" width="6.42578125" style="1255" customWidth="1"/>
    <col min="15615" max="15615" width="5.28515625" style="1255" customWidth="1"/>
    <col min="15616" max="15616" width="6.42578125" style="1255" customWidth="1"/>
    <col min="15617" max="15617" width="5.28515625" style="1255" customWidth="1"/>
    <col min="15618" max="15618" width="5.42578125" style="1255" customWidth="1"/>
    <col min="15619" max="15620" width="5.140625" style="1255" customWidth="1"/>
    <col min="15621" max="15624" width="5.42578125" style="1255" customWidth="1"/>
    <col min="15625" max="15626" width="6.28515625" style="1255" customWidth="1"/>
    <col min="15627" max="15627" width="5.28515625" style="1255" customWidth="1"/>
    <col min="15628" max="15628" width="5.140625" style="1255" customWidth="1"/>
    <col min="15629" max="15630" width="6.28515625" style="1255" customWidth="1"/>
    <col min="15631" max="15631" width="4.42578125" style="1255" customWidth="1"/>
    <col min="15632" max="15633" width="5.28515625" style="1255" customWidth="1"/>
    <col min="15634" max="15634" width="5.42578125" style="1255" customWidth="1"/>
    <col min="15635" max="15635" width="4.7109375" style="1255" customWidth="1"/>
    <col min="15636" max="15636" width="6.28515625" style="1255" customWidth="1"/>
    <col min="15637" max="15637" width="4.7109375" style="1255" customWidth="1"/>
    <col min="15638" max="15674" width="0" style="1255" hidden="1" customWidth="1"/>
    <col min="15675" max="15853" width="6.85546875" style="1255"/>
    <col min="15854" max="15854" width="4.28515625" style="1255" customWidth="1"/>
    <col min="15855" max="15855" width="25.28515625" style="1255" customWidth="1"/>
    <col min="15856" max="15856" width="5.42578125" style="1255" customWidth="1"/>
    <col min="15857" max="15857" width="7.140625" style="1255" customWidth="1"/>
    <col min="15858" max="15869" width="5.42578125" style="1255" customWidth="1"/>
    <col min="15870" max="15870" width="6.42578125" style="1255" customWidth="1"/>
    <col min="15871" max="15871" width="5.28515625" style="1255" customWidth="1"/>
    <col min="15872" max="15872" width="6.42578125" style="1255" customWidth="1"/>
    <col min="15873" max="15873" width="5.28515625" style="1255" customWidth="1"/>
    <col min="15874" max="15874" width="5.42578125" style="1255" customWidth="1"/>
    <col min="15875" max="15876" width="5.140625" style="1255" customWidth="1"/>
    <col min="15877" max="15880" width="5.42578125" style="1255" customWidth="1"/>
    <col min="15881" max="15882" width="6.28515625" style="1255" customWidth="1"/>
    <col min="15883" max="15883" width="5.28515625" style="1255" customWidth="1"/>
    <col min="15884" max="15884" width="5.140625" style="1255" customWidth="1"/>
    <col min="15885" max="15886" width="6.28515625" style="1255" customWidth="1"/>
    <col min="15887" max="15887" width="4.42578125" style="1255" customWidth="1"/>
    <col min="15888" max="15889" width="5.28515625" style="1255" customWidth="1"/>
    <col min="15890" max="15890" width="5.42578125" style="1255" customWidth="1"/>
    <col min="15891" max="15891" width="4.7109375" style="1255" customWidth="1"/>
    <col min="15892" max="15892" width="6.28515625" style="1255" customWidth="1"/>
    <col min="15893" max="15893" width="4.7109375" style="1255" customWidth="1"/>
    <col min="15894" max="15930" width="0" style="1255" hidden="1" customWidth="1"/>
    <col min="15931" max="16109" width="6.85546875" style="1255"/>
    <col min="16110" max="16110" width="4.28515625" style="1255" customWidth="1"/>
    <col min="16111" max="16111" width="25.28515625" style="1255" customWidth="1"/>
    <col min="16112" max="16112" width="5.42578125" style="1255" customWidth="1"/>
    <col min="16113" max="16113" width="7.140625" style="1255" customWidth="1"/>
    <col min="16114" max="16125" width="5.42578125" style="1255" customWidth="1"/>
    <col min="16126" max="16126" width="6.42578125" style="1255" customWidth="1"/>
    <col min="16127" max="16127" width="5.28515625" style="1255" customWidth="1"/>
    <col min="16128" max="16128" width="6.42578125" style="1255" customWidth="1"/>
    <col min="16129" max="16129" width="5.28515625" style="1255" customWidth="1"/>
    <col min="16130" max="16130" width="5.42578125" style="1255" customWidth="1"/>
    <col min="16131" max="16132" width="5.140625" style="1255" customWidth="1"/>
    <col min="16133" max="16136" width="5.42578125" style="1255" customWidth="1"/>
    <col min="16137" max="16138" width="6.28515625" style="1255" customWidth="1"/>
    <col min="16139" max="16139" width="5.28515625" style="1255" customWidth="1"/>
    <col min="16140" max="16140" width="5.140625" style="1255" customWidth="1"/>
    <col min="16141" max="16142" width="6.28515625" style="1255" customWidth="1"/>
    <col min="16143" max="16143" width="4.42578125" style="1255" customWidth="1"/>
    <col min="16144" max="16145" width="5.28515625" style="1255" customWidth="1"/>
    <col min="16146" max="16146" width="5.42578125" style="1255" customWidth="1"/>
    <col min="16147" max="16147" width="4.7109375" style="1255" customWidth="1"/>
    <col min="16148" max="16148" width="6.28515625" style="1255" customWidth="1"/>
    <col min="16149" max="16149" width="4.7109375" style="1255" customWidth="1"/>
    <col min="16150" max="16186" width="0" style="1255" hidden="1" customWidth="1"/>
    <col min="16187" max="16384" width="6.85546875" style="1255"/>
  </cols>
  <sheetData>
    <row r="1" spans="1:21" ht="18.75" customHeight="1">
      <c r="A1" s="1253"/>
      <c r="B1" s="1299" t="s">
        <v>576</v>
      </c>
      <c r="C1" s="1254"/>
      <c r="D1" s="1254"/>
    </row>
    <row r="2" spans="1:21" ht="25.5" customHeight="1">
      <c r="A2" s="1513" t="s">
        <v>495</v>
      </c>
      <c r="B2" s="1513"/>
      <c r="C2" s="1513"/>
      <c r="D2" s="1513"/>
      <c r="E2" s="1513"/>
      <c r="F2" s="1513"/>
      <c r="G2" s="1513"/>
      <c r="H2" s="1513"/>
      <c r="I2" s="1513"/>
      <c r="J2" s="1513"/>
      <c r="K2" s="1513"/>
      <c r="L2" s="1513"/>
      <c r="M2" s="1513"/>
      <c r="N2" s="1513"/>
      <c r="O2" s="1513"/>
      <c r="P2" s="1513"/>
      <c r="Q2" s="1513"/>
      <c r="R2" s="1513"/>
      <c r="S2" s="1513"/>
      <c r="T2" s="1513"/>
      <c r="U2" s="1513"/>
    </row>
    <row r="3" spans="1:21" ht="25.5" customHeight="1">
      <c r="A3" s="1507" t="s">
        <v>590</v>
      </c>
      <c r="B3" s="1507"/>
      <c r="C3" s="1507"/>
      <c r="D3" s="1507"/>
      <c r="E3" s="1507"/>
      <c r="F3" s="1507"/>
      <c r="G3" s="1507"/>
      <c r="H3" s="1507"/>
      <c r="I3" s="1507"/>
      <c r="J3" s="1507"/>
      <c r="K3" s="1507"/>
      <c r="L3" s="1507"/>
      <c r="M3" s="1507"/>
      <c r="N3" s="1507"/>
      <c r="O3" s="1507"/>
      <c r="P3" s="1507"/>
      <c r="Q3" s="1507"/>
      <c r="R3" s="1507"/>
      <c r="S3" s="1507"/>
      <c r="T3" s="1507"/>
      <c r="U3" s="1507"/>
    </row>
    <row r="4" spans="1:21" ht="19.5" customHeight="1">
      <c r="B4" s="1256"/>
      <c r="C4" s="1257"/>
      <c r="D4" s="1258"/>
      <c r="E4" s="1514" t="s">
        <v>1</v>
      </c>
      <c r="F4" s="1514"/>
      <c r="G4" s="1514"/>
      <c r="H4" s="1514"/>
      <c r="I4" s="1514"/>
      <c r="J4" s="1514"/>
      <c r="K4" s="1514"/>
      <c r="L4" s="1514"/>
      <c r="M4" s="1514"/>
      <c r="N4" s="1514"/>
      <c r="O4" s="1514"/>
      <c r="P4" s="1514"/>
      <c r="Q4" s="1514"/>
      <c r="R4" s="1514"/>
      <c r="S4" s="1514"/>
      <c r="T4" s="1514"/>
      <c r="U4" s="1514"/>
    </row>
    <row r="5" spans="1:21" ht="21" customHeight="1">
      <c r="A5" s="1511" t="s">
        <v>2</v>
      </c>
      <c r="B5" s="1512" t="s">
        <v>178</v>
      </c>
      <c r="C5" s="1512" t="s">
        <v>3</v>
      </c>
      <c r="D5" s="1512" t="s">
        <v>343</v>
      </c>
      <c r="E5" s="1515" t="s">
        <v>5</v>
      </c>
      <c r="F5" s="1516"/>
      <c r="G5" s="1516"/>
      <c r="H5" s="1516"/>
      <c r="I5" s="1516"/>
      <c r="J5" s="1516"/>
      <c r="K5" s="1516"/>
      <c r="L5" s="1516"/>
      <c r="M5" s="1516"/>
      <c r="N5" s="1516"/>
      <c r="O5" s="1516"/>
      <c r="P5" s="1516"/>
      <c r="Q5" s="1516"/>
      <c r="R5" s="1516"/>
      <c r="S5" s="1516"/>
      <c r="T5" s="1516"/>
      <c r="U5" s="1517"/>
    </row>
    <row r="6" spans="1:21" ht="39.75" customHeight="1">
      <c r="A6" s="1511"/>
      <c r="B6" s="1512"/>
      <c r="C6" s="1512"/>
      <c r="D6" s="1512"/>
      <c r="E6" s="1261" t="s">
        <v>478</v>
      </c>
      <c r="F6" s="1261" t="s">
        <v>479</v>
      </c>
      <c r="G6" s="1261" t="s">
        <v>480</v>
      </c>
      <c r="H6" s="1261" t="s">
        <v>481</v>
      </c>
      <c r="I6" s="1261" t="s">
        <v>482</v>
      </c>
      <c r="J6" s="1261" t="s">
        <v>483</v>
      </c>
      <c r="K6" s="1261" t="s">
        <v>484</v>
      </c>
      <c r="L6" s="1261" t="s">
        <v>485</v>
      </c>
      <c r="M6" s="1261" t="s">
        <v>486</v>
      </c>
      <c r="N6" s="1261" t="s">
        <v>487</v>
      </c>
      <c r="O6" s="1261" t="s">
        <v>488</v>
      </c>
      <c r="P6" s="1261" t="s">
        <v>489</v>
      </c>
      <c r="Q6" s="1261" t="s">
        <v>490</v>
      </c>
      <c r="R6" s="1261" t="s">
        <v>491</v>
      </c>
      <c r="S6" s="1261" t="s">
        <v>492</v>
      </c>
      <c r="T6" s="1261" t="s">
        <v>493</v>
      </c>
      <c r="U6" s="1261" t="s">
        <v>494</v>
      </c>
    </row>
    <row r="7" spans="1:21" ht="24">
      <c r="A7" s="1262">
        <v>-1</v>
      </c>
      <c r="B7" s="1262">
        <v>-2</v>
      </c>
      <c r="C7" s="1262">
        <v>-3</v>
      </c>
      <c r="D7" s="1262" t="s">
        <v>572</v>
      </c>
      <c r="E7" s="1262">
        <v>-5</v>
      </c>
      <c r="F7" s="1262">
        <v>-6</v>
      </c>
      <c r="G7" s="1262">
        <v>-7</v>
      </c>
      <c r="H7" s="1262">
        <v>-8</v>
      </c>
      <c r="I7" s="1262">
        <v>-9</v>
      </c>
      <c r="J7" s="1262">
        <v>-10</v>
      </c>
      <c r="K7" s="1262">
        <v>-11</v>
      </c>
      <c r="L7" s="1262">
        <v>-12</v>
      </c>
      <c r="M7" s="1262">
        <v>-13</v>
      </c>
      <c r="N7" s="1262">
        <v>-14</v>
      </c>
      <c r="O7" s="1262">
        <v>-15</v>
      </c>
      <c r="P7" s="1262">
        <v>-16</v>
      </c>
      <c r="Q7" s="1262">
        <v>-17</v>
      </c>
      <c r="R7" s="1262">
        <v>-18</v>
      </c>
      <c r="S7" s="1262">
        <v>-19</v>
      </c>
      <c r="T7" s="1262">
        <v>-20</v>
      </c>
      <c r="U7" s="1262">
        <v>-21</v>
      </c>
    </row>
    <row r="8" spans="1:21" hidden="1">
      <c r="A8" s="1259"/>
      <c r="B8" s="1260" t="s">
        <v>7</v>
      </c>
      <c r="C8" s="1259"/>
      <c r="D8" s="1263">
        <f>D9+D32+D75</f>
        <v>112.66899999999998</v>
      </c>
      <c r="E8" s="1263">
        <f>E9+E32+E75</f>
        <v>13.206999999999999</v>
      </c>
      <c r="F8" s="1263">
        <f>F9+F32+F75</f>
        <v>2.82</v>
      </c>
      <c r="G8" s="1263">
        <f t="shared" ref="G8:U8" si="0">G9+G32+G75</f>
        <v>5.9529999999999994</v>
      </c>
      <c r="H8" s="1263">
        <f t="shared" si="0"/>
        <v>4.38</v>
      </c>
      <c r="I8" s="1263">
        <f t="shared" si="0"/>
        <v>2.86</v>
      </c>
      <c r="J8" s="1263">
        <f t="shared" si="0"/>
        <v>14.758999999999999</v>
      </c>
      <c r="K8" s="1263">
        <f t="shared" si="0"/>
        <v>1.3599999999999999</v>
      </c>
      <c r="L8" s="1263">
        <f t="shared" si="0"/>
        <v>27.021999999999998</v>
      </c>
      <c r="M8" s="1263">
        <f t="shared" si="0"/>
        <v>1.532</v>
      </c>
      <c r="N8" s="1263">
        <f t="shared" si="0"/>
        <v>3.5660000000000003</v>
      </c>
      <c r="O8" s="1263">
        <f t="shared" si="0"/>
        <v>1.33</v>
      </c>
      <c r="P8" s="1263">
        <f t="shared" si="0"/>
        <v>8.9499999999999993</v>
      </c>
      <c r="Q8" s="1263">
        <f t="shared" si="0"/>
        <v>4.4309999999999992</v>
      </c>
      <c r="R8" s="1263">
        <f t="shared" si="0"/>
        <v>2.1</v>
      </c>
      <c r="S8" s="1263">
        <f t="shared" si="0"/>
        <v>2.6059999999999999</v>
      </c>
      <c r="T8" s="1263">
        <f t="shared" si="0"/>
        <v>1.375</v>
      </c>
      <c r="U8" s="1263">
        <f t="shared" si="0"/>
        <v>14.418000000000001</v>
      </c>
    </row>
    <row r="9" spans="1:21" ht="20.25" customHeight="1">
      <c r="A9" s="1259" t="s">
        <v>8</v>
      </c>
      <c r="B9" s="1264" t="s">
        <v>344</v>
      </c>
      <c r="C9" s="1260" t="s">
        <v>10</v>
      </c>
      <c r="D9" s="1263">
        <f>D11+D15+D16+D17+D21+D25+D29+D31</f>
        <v>18.231000000000002</v>
      </c>
      <c r="E9" s="1263">
        <f t="shared" ref="E9:U9" si="1">E11+E15+E16+E17+E21+E25+E29+E30+E31+E14</f>
        <v>0.6</v>
      </c>
      <c r="F9" s="1263">
        <f t="shared" si="1"/>
        <v>1</v>
      </c>
      <c r="G9" s="1263">
        <f t="shared" si="1"/>
        <v>1</v>
      </c>
      <c r="H9" s="1263">
        <f t="shared" si="1"/>
        <v>1</v>
      </c>
      <c r="I9" s="1263">
        <f t="shared" si="1"/>
        <v>1.3199999999999998</v>
      </c>
      <c r="J9" s="1263">
        <f t="shared" si="1"/>
        <v>1.5009999999999999</v>
      </c>
      <c r="K9" s="1263">
        <f t="shared" si="1"/>
        <v>1</v>
      </c>
      <c r="L9" s="1263">
        <f t="shared" si="1"/>
        <v>1</v>
      </c>
      <c r="M9" s="1263">
        <f t="shared" si="1"/>
        <v>1</v>
      </c>
      <c r="N9" s="1263">
        <f t="shared" si="1"/>
        <v>0.6</v>
      </c>
      <c r="O9" s="1263">
        <f t="shared" si="1"/>
        <v>0.6</v>
      </c>
      <c r="P9" s="1263">
        <f t="shared" si="1"/>
        <v>1</v>
      </c>
      <c r="Q9" s="1263">
        <f t="shared" si="1"/>
        <v>0.96</v>
      </c>
      <c r="R9" s="1263">
        <f t="shared" si="1"/>
        <v>1</v>
      </c>
      <c r="S9" s="1263">
        <f t="shared" si="1"/>
        <v>2.5499999999999998</v>
      </c>
      <c r="T9" s="1263">
        <f t="shared" si="1"/>
        <v>1</v>
      </c>
      <c r="U9" s="1263">
        <f t="shared" si="1"/>
        <v>1.1000000000000001</v>
      </c>
    </row>
    <row r="10" spans="1:21" ht="17.25" customHeight="1">
      <c r="A10" s="1259"/>
      <c r="B10" s="1265" t="s">
        <v>65</v>
      </c>
      <c r="C10" s="1260"/>
      <c r="D10" s="1263"/>
      <c r="E10" s="1263"/>
      <c r="F10" s="1263"/>
      <c r="G10" s="1263"/>
      <c r="H10" s="1263"/>
      <c r="I10" s="1263"/>
      <c r="J10" s="1263"/>
      <c r="K10" s="1263"/>
      <c r="L10" s="1263"/>
      <c r="M10" s="1263"/>
      <c r="N10" s="1263"/>
      <c r="O10" s="1263"/>
      <c r="P10" s="1263"/>
      <c r="Q10" s="1263"/>
      <c r="R10" s="1263"/>
      <c r="S10" s="1263"/>
      <c r="T10" s="1263"/>
      <c r="U10" s="1263"/>
    </row>
    <row r="11" spans="1:21" ht="16.5" customHeight="1">
      <c r="A11" s="1266" t="s">
        <v>11</v>
      </c>
      <c r="B11" s="1267" t="s">
        <v>12</v>
      </c>
      <c r="C11" s="1268" t="s">
        <v>13</v>
      </c>
      <c r="D11" s="1269">
        <f>D12+D13+D14</f>
        <v>0</v>
      </c>
      <c r="E11" s="1270">
        <f t="shared" ref="E11:U11" si="2">E12+E13+E14</f>
        <v>0</v>
      </c>
      <c r="F11" s="1270">
        <f t="shared" si="2"/>
        <v>0</v>
      </c>
      <c r="G11" s="1270">
        <f t="shared" si="2"/>
        <v>0</v>
      </c>
      <c r="H11" s="1270">
        <f t="shared" si="2"/>
        <v>0</v>
      </c>
      <c r="I11" s="1270">
        <f t="shared" si="2"/>
        <v>0</v>
      </c>
      <c r="J11" s="1270">
        <f t="shared" si="2"/>
        <v>0</v>
      </c>
      <c r="K11" s="1270">
        <f t="shared" si="2"/>
        <v>0</v>
      </c>
      <c r="L11" s="1270">
        <f t="shared" si="2"/>
        <v>0</v>
      </c>
      <c r="M11" s="1270">
        <f t="shared" si="2"/>
        <v>0</v>
      </c>
      <c r="N11" s="1270">
        <f t="shared" si="2"/>
        <v>0</v>
      </c>
      <c r="O11" s="1270">
        <f t="shared" si="2"/>
        <v>0</v>
      </c>
      <c r="P11" s="1270">
        <f t="shared" si="2"/>
        <v>0</v>
      </c>
      <c r="Q11" s="1270">
        <f t="shared" si="2"/>
        <v>0</v>
      </c>
      <c r="R11" s="1270">
        <f t="shared" si="2"/>
        <v>0</v>
      </c>
      <c r="S11" s="1270">
        <f t="shared" si="2"/>
        <v>0</v>
      </c>
      <c r="T11" s="1270">
        <f t="shared" si="2"/>
        <v>0</v>
      </c>
      <c r="U11" s="1270">
        <f t="shared" si="2"/>
        <v>0</v>
      </c>
    </row>
    <row r="12" spans="1:21" ht="16.5" customHeight="1">
      <c r="A12" s="1271"/>
      <c r="B12" s="1272" t="s">
        <v>195</v>
      </c>
      <c r="C12" s="1273" t="s">
        <v>15</v>
      </c>
      <c r="D12" s="1274">
        <f t="shared" ref="D12:D31" si="3">SUM(E12:U12)</f>
        <v>0</v>
      </c>
      <c r="E12" s="1275">
        <v>0</v>
      </c>
      <c r="F12" s="1275">
        <v>0</v>
      </c>
      <c r="G12" s="1275">
        <v>0</v>
      </c>
      <c r="H12" s="1275">
        <v>0</v>
      </c>
      <c r="I12" s="1275">
        <v>0</v>
      </c>
      <c r="J12" s="1275">
        <v>0</v>
      </c>
      <c r="K12" s="1275">
        <v>0</v>
      </c>
      <c r="L12" s="1275">
        <v>0</v>
      </c>
      <c r="M12" s="1275">
        <v>0</v>
      </c>
      <c r="N12" s="1275">
        <v>0</v>
      </c>
      <c r="O12" s="1275">
        <v>0</v>
      </c>
      <c r="P12" s="1275">
        <v>0</v>
      </c>
      <c r="Q12" s="1275">
        <v>0</v>
      </c>
      <c r="R12" s="1275">
        <v>0</v>
      </c>
      <c r="S12" s="1275">
        <v>0</v>
      </c>
      <c r="T12" s="1275">
        <v>0</v>
      </c>
      <c r="U12" s="1275">
        <v>0</v>
      </c>
    </row>
    <row r="13" spans="1:21" hidden="1">
      <c r="A13" s="1271"/>
      <c r="B13" s="1276" t="s">
        <v>16</v>
      </c>
      <c r="C13" s="1273" t="s">
        <v>17</v>
      </c>
      <c r="D13" s="1274">
        <f t="shared" si="3"/>
        <v>0</v>
      </c>
      <c r="E13" s="1275">
        <v>0</v>
      </c>
      <c r="F13" s="1275">
        <v>0</v>
      </c>
      <c r="G13" s="1275">
        <v>0</v>
      </c>
      <c r="H13" s="1275">
        <v>0</v>
      </c>
      <c r="I13" s="1275">
        <v>0</v>
      </c>
      <c r="J13" s="1275">
        <v>0</v>
      </c>
      <c r="K13" s="1275">
        <v>0</v>
      </c>
      <c r="L13" s="1275">
        <v>0</v>
      </c>
      <c r="M13" s="1275">
        <v>0</v>
      </c>
      <c r="N13" s="1275">
        <v>0</v>
      </c>
      <c r="O13" s="1275">
        <v>0</v>
      </c>
      <c r="P13" s="1275">
        <v>0</v>
      </c>
      <c r="Q13" s="1275">
        <v>0</v>
      </c>
      <c r="R13" s="1275">
        <v>0</v>
      </c>
      <c r="S13" s="1275">
        <v>0</v>
      </c>
      <c r="T13" s="1275">
        <v>0</v>
      </c>
      <c r="U13" s="1275">
        <v>0</v>
      </c>
    </row>
    <row r="14" spans="1:21" hidden="1">
      <c r="A14" s="1271"/>
      <c r="B14" s="1277" t="s">
        <v>18</v>
      </c>
      <c r="C14" s="1273" t="s">
        <v>19</v>
      </c>
      <c r="D14" s="1274">
        <f t="shared" si="3"/>
        <v>0</v>
      </c>
      <c r="E14" s="1275">
        <v>0</v>
      </c>
      <c r="F14" s="1275">
        <v>0</v>
      </c>
      <c r="G14" s="1275">
        <v>0</v>
      </c>
      <c r="H14" s="1275">
        <v>0</v>
      </c>
      <c r="I14" s="1275">
        <v>0</v>
      </c>
      <c r="J14" s="1275">
        <v>0</v>
      </c>
      <c r="K14" s="1275">
        <v>0</v>
      </c>
      <c r="L14" s="1275">
        <v>0</v>
      </c>
      <c r="M14" s="1275">
        <v>0</v>
      </c>
      <c r="N14" s="1275">
        <v>0</v>
      </c>
      <c r="O14" s="1275">
        <v>0</v>
      </c>
      <c r="P14" s="1275">
        <v>0</v>
      </c>
      <c r="Q14" s="1275">
        <v>0</v>
      </c>
      <c r="R14" s="1275">
        <v>0</v>
      </c>
      <c r="S14" s="1275">
        <v>0</v>
      </c>
      <c r="T14" s="1275">
        <v>0</v>
      </c>
      <c r="U14" s="1275">
        <v>0</v>
      </c>
    </row>
    <row r="15" spans="1:21" ht="15" customHeight="1">
      <c r="A15" s="1266" t="s">
        <v>20</v>
      </c>
      <c r="B15" s="1278" t="s">
        <v>21</v>
      </c>
      <c r="C15" s="1268" t="s">
        <v>22</v>
      </c>
      <c r="D15" s="1269">
        <f t="shared" si="3"/>
        <v>15.459999999999999</v>
      </c>
      <c r="E15" s="1270">
        <v>0.6</v>
      </c>
      <c r="F15" s="1270">
        <v>1</v>
      </c>
      <c r="G15" s="1270">
        <v>1</v>
      </c>
      <c r="H15" s="1270">
        <v>1</v>
      </c>
      <c r="I15" s="1270">
        <v>1</v>
      </c>
      <c r="J15" s="1270">
        <v>0.6</v>
      </c>
      <c r="K15" s="1270">
        <v>1</v>
      </c>
      <c r="L15" s="1270">
        <v>1</v>
      </c>
      <c r="M15" s="1270">
        <v>1</v>
      </c>
      <c r="N15" s="1270">
        <v>0.6</v>
      </c>
      <c r="O15" s="1270">
        <v>0.6</v>
      </c>
      <c r="P15" s="1270">
        <v>1</v>
      </c>
      <c r="Q15" s="1270">
        <v>0.96</v>
      </c>
      <c r="R15" s="1270">
        <v>1</v>
      </c>
      <c r="S15" s="1270">
        <v>1</v>
      </c>
      <c r="T15" s="1270">
        <v>1</v>
      </c>
      <c r="U15" s="1270">
        <v>1.1000000000000001</v>
      </c>
    </row>
    <row r="16" spans="1:21" ht="15" customHeight="1">
      <c r="A16" s="1266" t="s">
        <v>23</v>
      </c>
      <c r="B16" s="1278" t="s">
        <v>24</v>
      </c>
      <c r="C16" s="1268" t="s">
        <v>25</v>
      </c>
      <c r="D16" s="1270">
        <f t="shared" si="3"/>
        <v>0.90100000000000002</v>
      </c>
      <c r="E16" s="1270">
        <v>0</v>
      </c>
      <c r="F16" s="1270">
        <v>0</v>
      </c>
      <c r="G16" s="1270">
        <v>0</v>
      </c>
      <c r="H16" s="1270">
        <v>0</v>
      </c>
      <c r="I16" s="1270">
        <v>0</v>
      </c>
      <c r="J16" s="1270">
        <v>0.90100000000000002</v>
      </c>
      <c r="K16" s="1270">
        <v>0</v>
      </c>
      <c r="L16" s="1270">
        <v>0</v>
      </c>
      <c r="M16" s="1270">
        <v>0</v>
      </c>
      <c r="N16" s="1270">
        <v>0</v>
      </c>
      <c r="O16" s="1270">
        <v>0</v>
      </c>
      <c r="P16" s="1270">
        <v>0</v>
      </c>
      <c r="Q16" s="1270">
        <v>0</v>
      </c>
      <c r="R16" s="1270">
        <v>0</v>
      </c>
      <c r="S16" s="1270">
        <v>0</v>
      </c>
      <c r="T16" s="1270">
        <v>0</v>
      </c>
      <c r="U16" s="1270">
        <v>0</v>
      </c>
    </row>
    <row r="17" spans="1:21" ht="15" customHeight="1">
      <c r="A17" s="1266" t="s">
        <v>26</v>
      </c>
      <c r="B17" s="1267" t="s">
        <v>27</v>
      </c>
      <c r="C17" s="1268" t="s">
        <v>28</v>
      </c>
      <c r="D17" s="1269">
        <f t="shared" si="3"/>
        <v>0</v>
      </c>
      <c r="E17" s="1270">
        <v>0</v>
      </c>
      <c r="F17" s="1270">
        <v>0</v>
      </c>
      <c r="G17" s="1270">
        <v>0</v>
      </c>
      <c r="H17" s="1270">
        <v>0</v>
      </c>
      <c r="I17" s="1270">
        <v>0</v>
      </c>
      <c r="J17" s="1270">
        <v>0</v>
      </c>
      <c r="K17" s="1270">
        <v>0</v>
      </c>
      <c r="L17" s="1270">
        <v>0</v>
      </c>
      <c r="M17" s="1270">
        <v>0</v>
      </c>
      <c r="N17" s="1270">
        <v>0</v>
      </c>
      <c r="O17" s="1270">
        <v>0</v>
      </c>
      <c r="P17" s="1270">
        <v>0</v>
      </c>
      <c r="Q17" s="1270">
        <v>0</v>
      </c>
      <c r="R17" s="1270">
        <v>0</v>
      </c>
      <c r="S17" s="1270">
        <v>0</v>
      </c>
      <c r="T17" s="1270">
        <v>0</v>
      </c>
      <c r="U17" s="1270">
        <v>0</v>
      </c>
    </row>
    <row r="18" spans="1:21" hidden="1">
      <c r="A18" s="1271"/>
      <c r="B18" s="1279" t="s">
        <v>29</v>
      </c>
      <c r="C18" s="1280" t="s">
        <v>30</v>
      </c>
      <c r="D18" s="1269">
        <f t="shared" si="3"/>
        <v>0</v>
      </c>
      <c r="E18" s="1275">
        <v>0</v>
      </c>
      <c r="F18" s="1275">
        <v>0</v>
      </c>
      <c r="G18" s="1275">
        <v>0</v>
      </c>
      <c r="H18" s="1275">
        <v>0</v>
      </c>
      <c r="I18" s="1275">
        <v>0</v>
      </c>
      <c r="J18" s="1275">
        <v>0</v>
      </c>
      <c r="K18" s="1275">
        <v>0</v>
      </c>
      <c r="L18" s="1275">
        <v>0</v>
      </c>
      <c r="M18" s="1275">
        <v>0</v>
      </c>
      <c r="N18" s="1275">
        <v>0</v>
      </c>
      <c r="O18" s="1275">
        <v>0</v>
      </c>
      <c r="P18" s="1275">
        <v>0</v>
      </c>
      <c r="Q18" s="1275">
        <v>0</v>
      </c>
      <c r="R18" s="1275">
        <v>0</v>
      </c>
      <c r="S18" s="1275">
        <v>0</v>
      </c>
      <c r="T18" s="1275">
        <v>0</v>
      </c>
      <c r="U18" s="1275">
        <v>0</v>
      </c>
    </row>
    <row r="19" spans="1:21" hidden="1">
      <c r="A19" s="1271"/>
      <c r="B19" s="1279" t="s">
        <v>31</v>
      </c>
      <c r="C19" s="1280" t="s">
        <v>32</v>
      </c>
      <c r="D19" s="1269">
        <f t="shared" si="3"/>
        <v>0</v>
      </c>
      <c r="E19" s="1275">
        <v>0</v>
      </c>
      <c r="F19" s="1275">
        <v>0</v>
      </c>
      <c r="G19" s="1275">
        <v>0</v>
      </c>
      <c r="H19" s="1275">
        <v>0</v>
      </c>
      <c r="I19" s="1275">
        <v>0</v>
      </c>
      <c r="J19" s="1275">
        <v>0</v>
      </c>
      <c r="K19" s="1275">
        <v>0</v>
      </c>
      <c r="L19" s="1275">
        <v>0</v>
      </c>
      <c r="M19" s="1275">
        <v>0</v>
      </c>
      <c r="N19" s="1275">
        <v>0</v>
      </c>
      <c r="O19" s="1275">
        <v>0</v>
      </c>
      <c r="P19" s="1275">
        <v>0</v>
      </c>
      <c r="Q19" s="1275">
        <v>0</v>
      </c>
      <c r="R19" s="1275">
        <v>0</v>
      </c>
      <c r="S19" s="1275">
        <v>0</v>
      </c>
      <c r="T19" s="1275">
        <v>0</v>
      </c>
      <c r="U19" s="1275">
        <v>0</v>
      </c>
    </row>
    <row r="20" spans="1:21" hidden="1">
      <c r="A20" s="1271"/>
      <c r="B20" s="1279" t="s">
        <v>33</v>
      </c>
      <c r="C20" s="1280" t="s">
        <v>34</v>
      </c>
      <c r="D20" s="1269">
        <f t="shared" si="3"/>
        <v>0</v>
      </c>
      <c r="E20" s="1275">
        <v>0</v>
      </c>
      <c r="F20" s="1275">
        <v>0</v>
      </c>
      <c r="G20" s="1275">
        <v>0</v>
      </c>
      <c r="H20" s="1275">
        <v>0</v>
      </c>
      <c r="I20" s="1275">
        <v>0</v>
      </c>
      <c r="J20" s="1275">
        <v>0</v>
      </c>
      <c r="K20" s="1275">
        <v>0</v>
      </c>
      <c r="L20" s="1275">
        <v>0</v>
      </c>
      <c r="M20" s="1275">
        <v>0</v>
      </c>
      <c r="N20" s="1275">
        <v>0</v>
      </c>
      <c r="O20" s="1275">
        <v>0</v>
      </c>
      <c r="P20" s="1275">
        <v>0</v>
      </c>
      <c r="Q20" s="1275">
        <v>0</v>
      </c>
      <c r="R20" s="1275">
        <v>0</v>
      </c>
      <c r="S20" s="1275">
        <v>0</v>
      </c>
      <c r="T20" s="1275">
        <v>0</v>
      </c>
      <c r="U20" s="1275">
        <v>0</v>
      </c>
    </row>
    <row r="21" spans="1:21" ht="18" customHeight="1">
      <c r="A21" s="1266" t="s">
        <v>35</v>
      </c>
      <c r="B21" s="1267" t="s">
        <v>36</v>
      </c>
      <c r="C21" s="1268" t="s">
        <v>37</v>
      </c>
      <c r="D21" s="1269">
        <f t="shared" si="3"/>
        <v>0</v>
      </c>
      <c r="E21" s="1270">
        <v>0</v>
      </c>
      <c r="F21" s="1270">
        <v>0</v>
      </c>
      <c r="G21" s="1270">
        <v>0</v>
      </c>
      <c r="H21" s="1270">
        <v>0</v>
      </c>
      <c r="I21" s="1270">
        <v>0</v>
      </c>
      <c r="J21" s="1270">
        <v>0</v>
      </c>
      <c r="K21" s="1270">
        <v>0</v>
      </c>
      <c r="L21" s="1270">
        <v>0</v>
      </c>
      <c r="M21" s="1270">
        <v>0</v>
      </c>
      <c r="N21" s="1270">
        <v>0</v>
      </c>
      <c r="O21" s="1270">
        <v>0</v>
      </c>
      <c r="P21" s="1270">
        <v>0</v>
      </c>
      <c r="Q21" s="1270">
        <v>0</v>
      </c>
      <c r="R21" s="1270">
        <v>0</v>
      </c>
      <c r="S21" s="1270">
        <v>0</v>
      </c>
      <c r="T21" s="1270">
        <v>0</v>
      </c>
      <c r="U21" s="1270">
        <v>0</v>
      </c>
    </row>
    <row r="22" spans="1:21" hidden="1">
      <c r="A22" s="1271"/>
      <c r="B22" s="1279" t="s">
        <v>38</v>
      </c>
      <c r="C22" s="1280" t="s">
        <v>39</v>
      </c>
      <c r="D22" s="1269">
        <f t="shared" si="3"/>
        <v>0</v>
      </c>
      <c r="E22" s="1275">
        <v>0</v>
      </c>
      <c r="F22" s="1275">
        <v>0</v>
      </c>
      <c r="G22" s="1275">
        <v>0</v>
      </c>
      <c r="H22" s="1275">
        <v>0</v>
      </c>
      <c r="I22" s="1275">
        <v>0</v>
      </c>
      <c r="J22" s="1275">
        <v>0</v>
      </c>
      <c r="K22" s="1275">
        <v>0</v>
      </c>
      <c r="L22" s="1275">
        <v>0</v>
      </c>
      <c r="M22" s="1275">
        <v>0</v>
      </c>
      <c r="N22" s="1275">
        <v>0</v>
      </c>
      <c r="O22" s="1275">
        <v>0</v>
      </c>
      <c r="P22" s="1275">
        <v>0</v>
      </c>
      <c r="Q22" s="1275">
        <v>0</v>
      </c>
      <c r="R22" s="1275">
        <v>0</v>
      </c>
      <c r="S22" s="1275">
        <v>0</v>
      </c>
      <c r="T22" s="1275">
        <v>0</v>
      </c>
      <c r="U22" s="1275">
        <v>0</v>
      </c>
    </row>
    <row r="23" spans="1:21" hidden="1">
      <c r="A23" s="1271"/>
      <c r="B23" s="1279" t="s">
        <v>40</v>
      </c>
      <c r="C23" s="1280" t="s">
        <v>41</v>
      </c>
      <c r="D23" s="1269">
        <f t="shared" si="3"/>
        <v>0</v>
      </c>
      <c r="E23" s="1275">
        <v>0</v>
      </c>
      <c r="F23" s="1275">
        <v>0</v>
      </c>
      <c r="G23" s="1275">
        <v>0</v>
      </c>
      <c r="H23" s="1275">
        <v>0</v>
      </c>
      <c r="I23" s="1275">
        <v>0</v>
      </c>
      <c r="J23" s="1275">
        <v>0</v>
      </c>
      <c r="K23" s="1275">
        <v>0</v>
      </c>
      <c r="L23" s="1275">
        <v>0</v>
      </c>
      <c r="M23" s="1275">
        <v>0</v>
      </c>
      <c r="N23" s="1275">
        <v>0</v>
      </c>
      <c r="O23" s="1275">
        <v>0</v>
      </c>
      <c r="P23" s="1275">
        <v>0</v>
      </c>
      <c r="Q23" s="1275">
        <v>0</v>
      </c>
      <c r="R23" s="1275">
        <v>0</v>
      </c>
      <c r="S23" s="1275">
        <v>0</v>
      </c>
      <c r="T23" s="1275">
        <v>0</v>
      </c>
      <c r="U23" s="1275">
        <v>0</v>
      </c>
    </row>
    <row r="24" spans="1:21" hidden="1">
      <c r="A24" s="1271"/>
      <c r="B24" s="1279" t="s">
        <v>42</v>
      </c>
      <c r="C24" s="1280" t="s">
        <v>43</v>
      </c>
      <c r="D24" s="1269">
        <f t="shared" si="3"/>
        <v>0</v>
      </c>
      <c r="E24" s="1275">
        <v>0</v>
      </c>
      <c r="F24" s="1275">
        <v>0</v>
      </c>
      <c r="G24" s="1275">
        <v>0</v>
      </c>
      <c r="H24" s="1275">
        <v>0</v>
      </c>
      <c r="I24" s="1275">
        <v>0</v>
      </c>
      <c r="J24" s="1275">
        <v>0</v>
      </c>
      <c r="K24" s="1275">
        <v>0</v>
      </c>
      <c r="L24" s="1275">
        <v>0</v>
      </c>
      <c r="M24" s="1275">
        <v>0</v>
      </c>
      <c r="N24" s="1275">
        <v>0</v>
      </c>
      <c r="O24" s="1275">
        <v>0</v>
      </c>
      <c r="P24" s="1275">
        <v>0</v>
      </c>
      <c r="Q24" s="1275">
        <v>0</v>
      </c>
      <c r="R24" s="1275">
        <v>0</v>
      </c>
      <c r="S24" s="1275">
        <v>0</v>
      </c>
      <c r="T24" s="1275">
        <v>0</v>
      </c>
      <c r="U24" s="1275">
        <v>0</v>
      </c>
    </row>
    <row r="25" spans="1:21" ht="20.25" customHeight="1">
      <c r="A25" s="1266" t="s">
        <v>44</v>
      </c>
      <c r="B25" s="1267" t="s">
        <v>45</v>
      </c>
      <c r="C25" s="1268" t="s">
        <v>46</v>
      </c>
      <c r="D25" s="1269">
        <f t="shared" si="3"/>
        <v>0</v>
      </c>
      <c r="E25" s="1270">
        <v>0</v>
      </c>
      <c r="F25" s="1270">
        <v>0</v>
      </c>
      <c r="G25" s="1270">
        <v>0</v>
      </c>
      <c r="H25" s="1270">
        <v>0</v>
      </c>
      <c r="I25" s="1270">
        <v>0</v>
      </c>
      <c r="J25" s="1270">
        <v>0</v>
      </c>
      <c r="K25" s="1270">
        <v>0</v>
      </c>
      <c r="L25" s="1270">
        <v>0</v>
      </c>
      <c r="M25" s="1270">
        <v>0</v>
      </c>
      <c r="N25" s="1270">
        <v>0</v>
      </c>
      <c r="O25" s="1270">
        <v>0</v>
      </c>
      <c r="P25" s="1270">
        <v>0</v>
      </c>
      <c r="Q25" s="1270">
        <v>0</v>
      </c>
      <c r="R25" s="1270">
        <v>0</v>
      </c>
      <c r="S25" s="1270">
        <v>0</v>
      </c>
      <c r="T25" s="1270">
        <v>0</v>
      </c>
      <c r="U25" s="1270">
        <v>0</v>
      </c>
    </row>
    <row r="26" spans="1:21" ht="25.5" customHeight="1">
      <c r="A26" s="1271"/>
      <c r="B26" s="1265" t="s">
        <v>185</v>
      </c>
      <c r="C26" s="1273" t="s">
        <v>48</v>
      </c>
      <c r="D26" s="1269">
        <f t="shared" si="3"/>
        <v>0</v>
      </c>
      <c r="E26" s="1275">
        <v>0</v>
      </c>
      <c r="F26" s="1275">
        <v>0</v>
      </c>
      <c r="G26" s="1275">
        <v>0</v>
      </c>
      <c r="H26" s="1275">
        <v>0</v>
      </c>
      <c r="I26" s="1275">
        <v>0</v>
      </c>
      <c r="J26" s="1275">
        <v>0</v>
      </c>
      <c r="K26" s="1275">
        <v>0</v>
      </c>
      <c r="L26" s="1275">
        <v>0</v>
      </c>
      <c r="M26" s="1275">
        <v>0</v>
      </c>
      <c r="N26" s="1275">
        <v>0</v>
      </c>
      <c r="O26" s="1275">
        <v>0</v>
      </c>
      <c r="P26" s="1275">
        <v>0</v>
      </c>
      <c r="Q26" s="1275">
        <v>0</v>
      </c>
      <c r="R26" s="1275">
        <v>0</v>
      </c>
      <c r="S26" s="1275">
        <v>0</v>
      </c>
      <c r="T26" s="1275">
        <v>0</v>
      </c>
      <c r="U26" s="1275">
        <v>0</v>
      </c>
    </row>
    <row r="27" spans="1:21" hidden="1">
      <c r="A27" s="1271"/>
      <c r="B27" s="1279" t="s">
        <v>49</v>
      </c>
      <c r="C27" s="1280" t="s">
        <v>50</v>
      </c>
      <c r="D27" s="1269">
        <f t="shared" si="3"/>
        <v>0</v>
      </c>
      <c r="E27" s="1275">
        <v>0</v>
      </c>
      <c r="F27" s="1275">
        <v>0</v>
      </c>
      <c r="G27" s="1275">
        <v>0</v>
      </c>
      <c r="H27" s="1275">
        <v>0</v>
      </c>
      <c r="I27" s="1275">
        <v>0</v>
      </c>
      <c r="J27" s="1275">
        <v>0</v>
      </c>
      <c r="K27" s="1275">
        <v>0</v>
      </c>
      <c r="L27" s="1275">
        <v>0</v>
      </c>
      <c r="M27" s="1275">
        <v>0</v>
      </c>
      <c r="N27" s="1275">
        <v>0</v>
      </c>
      <c r="O27" s="1275">
        <v>0</v>
      </c>
      <c r="P27" s="1275">
        <v>0</v>
      </c>
      <c r="Q27" s="1275">
        <v>0</v>
      </c>
      <c r="R27" s="1275">
        <v>0</v>
      </c>
      <c r="S27" s="1275">
        <v>0</v>
      </c>
      <c r="T27" s="1275">
        <v>0</v>
      </c>
      <c r="U27" s="1275">
        <v>0</v>
      </c>
    </row>
    <row r="28" spans="1:21" hidden="1">
      <c r="A28" s="1271"/>
      <c r="B28" s="1279" t="s">
        <v>51</v>
      </c>
      <c r="C28" s="1280" t="s">
        <v>52</v>
      </c>
      <c r="D28" s="1269">
        <f t="shared" si="3"/>
        <v>0</v>
      </c>
      <c r="E28" s="1275">
        <v>0</v>
      </c>
      <c r="F28" s="1275">
        <v>0</v>
      </c>
      <c r="G28" s="1275">
        <v>0</v>
      </c>
      <c r="H28" s="1275">
        <v>0</v>
      </c>
      <c r="I28" s="1275">
        <v>0</v>
      </c>
      <c r="J28" s="1275">
        <v>0</v>
      </c>
      <c r="K28" s="1275">
        <v>0</v>
      </c>
      <c r="L28" s="1275">
        <v>0</v>
      </c>
      <c r="M28" s="1275">
        <v>0</v>
      </c>
      <c r="N28" s="1275">
        <v>0</v>
      </c>
      <c r="O28" s="1275">
        <v>0</v>
      </c>
      <c r="P28" s="1275">
        <v>0</v>
      </c>
      <c r="Q28" s="1275">
        <v>0</v>
      </c>
      <c r="R28" s="1275">
        <v>0</v>
      </c>
      <c r="S28" s="1275">
        <v>0</v>
      </c>
      <c r="T28" s="1275">
        <v>0</v>
      </c>
      <c r="U28" s="1275">
        <v>0</v>
      </c>
    </row>
    <row r="29" spans="1:21" ht="15" customHeight="1">
      <c r="A29" s="1266" t="s">
        <v>53</v>
      </c>
      <c r="B29" s="1278" t="s">
        <v>54</v>
      </c>
      <c r="C29" s="1268" t="s">
        <v>55</v>
      </c>
      <c r="D29" s="1269">
        <f t="shared" si="3"/>
        <v>1.55</v>
      </c>
      <c r="E29" s="1270">
        <v>0</v>
      </c>
      <c r="F29" s="1270">
        <v>0</v>
      </c>
      <c r="G29" s="1270">
        <v>0</v>
      </c>
      <c r="H29" s="1270">
        <v>0</v>
      </c>
      <c r="I29" s="1270">
        <v>0</v>
      </c>
      <c r="J29" s="1270">
        <v>0</v>
      </c>
      <c r="K29" s="1270">
        <v>0</v>
      </c>
      <c r="L29" s="1270">
        <v>0</v>
      </c>
      <c r="M29" s="1270">
        <v>0</v>
      </c>
      <c r="N29" s="1270">
        <v>0</v>
      </c>
      <c r="O29" s="1270">
        <v>0</v>
      </c>
      <c r="P29" s="1270">
        <v>0</v>
      </c>
      <c r="Q29" s="1270">
        <v>0</v>
      </c>
      <c r="R29" s="1270">
        <v>0</v>
      </c>
      <c r="S29" s="1270">
        <v>1.55</v>
      </c>
      <c r="T29" s="1270">
        <v>0</v>
      </c>
      <c r="U29" s="1270">
        <v>0</v>
      </c>
    </row>
    <row r="30" spans="1:21" ht="15" hidden="1" customHeight="1">
      <c r="A30" s="1266" t="s">
        <v>56</v>
      </c>
      <c r="B30" s="1278" t="s">
        <v>57</v>
      </c>
      <c r="C30" s="1268" t="s">
        <v>58</v>
      </c>
      <c r="D30" s="1269">
        <f t="shared" si="3"/>
        <v>0</v>
      </c>
      <c r="E30" s="1270">
        <v>0</v>
      </c>
      <c r="F30" s="1270">
        <v>0</v>
      </c>
      <c r="G30" s="1270">
        <v>0</v>
      </c>
      <c r="H30" s="1270">
        <v>0</v>
      </c>
      <c r="I30" s="1270">
        <v>0</v>
      </c>
      <c r="J30" s="1270">
        <v>0</v>
      </c>
      <c r="K30" s="1270">
        <v>0</v>
      </c>
      <c r="L30" s="1270">
        <v>0</v>
      </c>
      <c r="M30" s="1270">
        <v>0</v>
      </c>
      <c r="N30" s="1270">
        <v>0</v>
      </c>
      <c r="O30" s="1270">
        <v>0</v>
      </c>
      <c r="P30" s="1270">
        <v>0</v>
      </c>
      <c r="Q30" s="1270">
        <v>0</v>
      </c>
      <c r="R30" s="1270">
        <v>0</v>
      </c>
      <c r="S30" s="1270">
        <v>0</v>
      </c>
      <c r="T30" s="1270">
        <v>0</v>
      </c>
      <c r="U30" s="1270">
        <v>0</v>
      </c>
    </row>
    <row r="31" spans="1:21" ht="15" customHeight="1">
      <c r="A31" s="1266" t="s">
        <v>56</v>
      </c>
      <c r="B31" s="1278" t="s">
        <v>60</v>
      </c>
      <c r="C31" s="1268" t="s">
        <v>61</v>
      </c>
      <c r="D31" s="1269">
        <f t="shared" si="3"/>
        <v>0.31999999999999995</v>
      </c>
      <c r="E31" s="1270">
        <v>0</v>
      </c>
      <c r="F31" s="1270">
        <v>0</v>
      </c>
      <c r="G31" s="1270">
        <v>0</v>
      </c>
      <c r="H31" s="1270">
        <v>0</v>
      </c>
      <c r="I31" s="1270">
        <v>0.31999999999999995</v>
      </c>
      <c r="J31" s="1270">
        <v>0</v>
      </c>
      <c r="K31" s="1270">
        <v>0</v>
      </c>
      <c r="L31" s="1270">
        <v>0</v>
      </c>
      <c r="M31" s="1270">
        <v>0</v>
      </c>
      <c r="N31" s="1270">
        <v>0</v>
      </c>
      <c r="O31" s="1270">
        <v>0</v>
      </c>
      <c r="P31" s="1270">
        <v>0</v>
      </c>
      <c r="Q31" s="1270">
        <v>0</v>
      </c>
      <c r="R31" s="1270">
        <v>0</v>
      </c>
      <c r="S31" s="1270">
        <v>0</v>
      </c>
      <c r="T31" s="1270">
        <v>0</v>
      </c>
      <c r="U31" s="1270">
        <v>0</v>
      </c>
    </row>
    <row r="32" spans="1:21" ht="15" customHeight="1">
      <c r="A32" s="1259" t="s">
        <v>62</v>
      </c>
      <c r="B32" s="1281" t="s">
        <v>63</v>
      </c>
      <c r="C32" s="1260" t="s">
        <v>64</v>
      </c>
      <c r="D32" s="1282">
        <f>SUM(D34:D43)+SUM(D61:D74)</f>
        <v>94.437999999999988</v>
      </c>
      <c r="E32" s="1282">
        <f t="shared" ref="E32" si="4">SUM(E34:E43)+SUM(E61:E74)</f>
        <v>12.606999999999999</v>
      </c>
      <c r="F32" s="1282">
        <f t="shared" ref="F32:U32" si="5">SUM(F34:F43)+SUM(F61:F74)</f>
        <v>1.8199999999999998</v>
      </c>
      <c r="G32" s="1282">
        <f t="shared" si="5"/>
        <v>4.9529999999999994</v>
      </c>
      <c r="H32" s="1282">
        <f t="shared" si="5"/>
        <v>3.38</v>
      </c>
      <c r="I32" s="1282">
        <f t="shared" si="5"/>
        <v>1.54</v>
      </c>
      <c r="J32" s="1282">
        <f t="shared" si="5"/>
        <v>13.257999999999999</v>
      </c>
      <c r="K32" s="1282">
        <f t="shared" si="5"/>
        <v>0.36</v>
      </c>
      <c r="L32" s="1282">
        <f t="shared" si="5"/>
        <v>26.021999999999998</v>
      </c>
      <c r="M32" s="1282">
        <f t="shared" si="5"/>
        <v>0.53200000000000003</v>
      </c>
      <c r="N32" s="1282">
        <f t="shared" si="5"/>
        <v>2.9660000000000002</v>
      </c>
      <c r="O32" s="1282">
        <f t="shared" si="5"/>
        <v>0.73</v>
      </c>
      <c r="P32" s="1282">
        <f t="shared" si="5"/>
        <v>7.9499999999999984</v>
      </c>
      <c r="Q32" s="1282">
        <f t="shared" si="5"/>
        <v>3.4709999999999996</v>
      </c>
      <c r="R32" s="1282">
        <f t="shared" si="5"/>
        <v>1.1000000000000001</v>
      </c>
      <c r="S32" s="1282">
        <f t="shared" si="5"/>
        <v>5.5999999999999994E-2</v>
      </c>
      <c r="T32" s="1282">
        <f t="shared" si="5"/>
        <v>0.375</v>
      </c>
      <c r="U32" s="1282">
        <f t="shared" si="5"/>
        <v>13.318000000000001</v>
      </c>
    </row>
    <row r="33" spans="1:21" s="1283" customFormat="1" ht="15" customHeight="1">
      <c r="A33" s="1271"/>
      <c r="B33" s="1277" t="s">
        <v>65</v>
      </c>
      <c r="C33" s="1273"/>
      <c r="D33" s="1275"/>
      <c r="E33" s="1275"/>
      <c r="F33" s="1275"/>
      <c r="G33" s="1275"/>
      <c r="H33" s="1275"/>
      <c r="I33" s="1275"/>
      <c r="J33" s="1275"/>
      <c r="K33" s="1275"/>
      <c r="L33" s="1275"/>
      <c r="M33" s="1275"/>
      <c r="N33" s="1275"/>
      <c r="O33" s="1275"/>
      <c r="P33" s="1275"/>
      <c r="Q33" s="1275"/>
      <c r="R33" s="1275"/>
      <c r="S33" s="1275"/>
      <c r="T33" s="1275"/>
      <c r="U33" s="1275"/>
    </row>
    <row r="34" spans="1:21" ht="15" customHeight="1">
      <c r="A34" s="1266" t="s">
        <v>66</v>
      </c>
      <c r="B34" s="1278" t="s">
        <v>67</v>
      </c>
      <c r="C34" s="1268" t="s">
        <v>68</v>
      </c>
      <c r="D34" s="1269">
        <f t="shared" ref="D34:D43" si="6">SUM(E34:U34)</f>
        <v>0</v>
      </c>
      <c r="E34" s="1270">
        <v>0</v>
      </c>
      <c r="F34" s="1270">
        <v>0</v>
      </c>
      <c r="G34" s="1270">
        <v>0</v>
      </c>
      <c r="H34" s="1270">
        <v>0</v>
      </c>
      <c r="I34" s="1270">
        <v>0</v>
      </c>
      <c r="J34" s="1270">
        <v>0</v>
      </c>
      <c r="K34" s="1270">
        <v>0</v>
      </c>
      <c r="L34" s="1270">
        <v>0</v>
      </c>
      <c r="M34" s="1270">
        <v>0</v>
      </c>
      <c r="N34" s="1270">
        <v>0</v>
      </c>
      <c r="O34" s="1270">
        <v>0</v>
      </c>
      <c r="P34" s="1270">
        <v>0</v>
      </c>
      <c r="Q34" s="1270">
        <v>0</v>
      </c>
      <c r="R34" s="1270">
        <v>0</v>
      </c>
      <c r="S34" s="1270">
        <v>0</v>
      </c>
      <c r="T34" s="1270">
        <v>0</v>
      </c>
      <c r="U34" s="1270">
        <v>0</v>
      </c>
    </row>
    <row r="35" spans="1:21" ht="15" customHeight="1">
      <c r="A35" s="1266" t="s">
        <v>69</v>
      </c>
      <c r="B35" s="1278" t="s">
        <v>70</v>
      </c>
      <c r="C35" s="1268" t="s">
        <v>71</v>
      </c>
      <c r="D35" s="1269">
        <f t="shared" si="6"/>
        <v>0.47</v>
      </c>
      <c r="E35" s="1270">
        <v>0.47</v>
      </c>
      <c r="F35" s="1270">
        <v>0</v>
      </c>
      <c r="G35" s="1270">
        <v>0</v>
      </c>
      <c r="H35" s="1270">
        <v>0</v>
      </c>
      <c r="I35" s="1270">
        <v>0</v>
      </c>
      <c r="J35" s="1270">
        <v>0</v>
      </c>
      <c r="K35" s="1270">
        <v>0</v>
      </c>
      <c r="L35" s="1270">
        <v>0</v>
      </c>
      <c r="M35" s="1270">
        <v>0</v>
      </c>
      <c r="N35" s="1270">
        <v>0</v>
      </c>
      <c r="O35" s="1270">
        <v>0</v>
      </c>
      <c r="P35" s="1270">
        <v>0</v>
      </c>
      <c r="Q35" s="1270">
        <v>0</v>
      </c>
      <c r="R35" s="1270">
        <v>0</v>
      </c>
      <c r="S35" s="1270">
        <v>0</v>
      </c>
      <c r="T35" s="1270">
        <v>0</v>
      </c>
      <c r="U35" s="1270">
        <v>0</v>
      </c>
    </row>
    <row r="36" spans="1:21" ht="15" customHeight="1">
      <c r="A36" s="1266" t="s">
        <v>72</v>
      </c>
      <c r="B36" s="1278" t="s">
        <v>73</v>
      </c>
      <c r="C36" s="1268" t="s">
        <v>74</v>
      </c>
      <c r="D36" s="1269">
        <f t="shared" si="6"/>
        <v>0</v>
      </c>
      <c r="E36" s="1270">
        <v>0</v>
      </c>
      <c r="F36" s="1270">
        <v>0</v>
      </c>
      <c r="G36" s="1270">
        <v>0</v>
      </c>
      <c r="H36" s="1270">
        <v>0</v>
      </c>
      <c r="I36" s="1270">
        <v>0</v>
      </c>
      <c r="J36" s="1270">
        <v>0</v>
      </c>
      <c r="K36" s="1270">
        <v>0</v>
      </c>
      <c r="L36" s="1270">
        <v>0</v>
      </c>
      <c r="M36" s="1270">
        <v>0</v>
      </c>
      <c r="N36" s="1270">
        <v>0</v>
      </c>
      <c r="O36" s="1270">
        <v>0</v>
      </c>
      <c r="P36" s="1270">
        <v>0</v>
      </c>
      <c r="Q36" s="1270">
        <v>0</v>
      </c>
      <c r="R36" s="1270">
        <v>0</v>
      </c>
      <c r="S36" s="1270">
        <v>0</v>
      </c>
      <c r="T36" s="1270">
        <v>0</v>
      </c>
      <c r="U36" s="1270">
        <v>0</v>
      </c>
    </row>
    <row r="37" spans="1:21" ht="15" customHeight="1">
      <c r="A37" s="1266" t="s">
        <v>75</v>
      </c>
      <c r="B37" s="1284" t="s">
        <v>76</v>
      </c>
      <c r="C37" s="1268" t="s">
        <v>77</v>
      </c>
      <c r="D37" s="1269">
        <f t="shared" si="6"/>
        <v>0</v>
      </c>
      <c r="E37" s="1270">
        <v>0</v>
      </c>
      <c r="F37" s="1270">
        <v>0</v>
      </c>
      <c r="G37" s="1270">
        <v>0</v>
      </c>
      <c r="H37" s="1270">
        <v>0</v>
      </c>
      <c r="I37" s="1270">
        <v>0</v>
      </c>
      <c r="J37" s="1270">
        <v>0</v>
      </c>
      <c r="K37" s="1270">
        <v>0</v>
      </c>
      <c r="L37" s="1270">
        <v>0</v>
      </c>
      <c r="M37" s="1270">
        <v>0</v>
      </c>
      <c r="N37" s="1270">
        <v>0</v>
      </c>
      <c r="O37" s="1270">
        <v>0</v>
      </c>
      <c r="P37" s="1270">
        <v>0</v>
      </c>
      <c r="Q37" s="1270">
        <v>0</v>
      </c>
      <c r="R37" s="1270">
        <v>0</v>
      </c>
      <c r="S37" s="1270">
        <v>0</v>
      </c>
      <c r="T37" s="1270">
        <v>0</v>
      </c>
      <c r="U37" s="1270">
        <v>0</v>
      </c>
    </row>
    <row r="38" spans="1:21" ht="15" customHeight="1">
      <c r="A38" s="1266" t="s">
        <v>80</v>
      </c>
      <c r="B38" s="1278" t="s">
        <v>78</v>
      </c>
      <c r="C38" s="1268" t="s">
        <v>79</v>
      </c>
      <c r="D38" s="1269">
        <f t="shared" si="6"/>
        <v>0.65</v>
      </c>
      <c r="E38" s="1270">
        <v>0</v>
      </c>
      <c r="F38" s="1270">
        <v>0</v>
      </c>
      <c r="G38" s="1270">
        <v>0</v>
      </c>
      <c r="H38" s="1270">
        <v>0</v>
      </c>
      <c r="I38" s="1270">
        <v>0</v>
      </c>
      <c r="J38" s="1270">
        <v>0</v>
      </c>
      <c r="K38" s="1270">
        <v>0</v>
      </c>
      <c r="L38" s="1270">
        <v>0</v>
      </c>
      <c r="M38" s="1270">
        <v>0</v>
      </c>
      <c r="N38" s="1270">
        <v>0</v>
      </c>
      <c r="O38" s="1270">
        <v>0</v>
      </c>
      <c r="P38" s="1270">
        <v>0</v>
      </c>
      <c r="Q38" s="1270">
        <v>0.65</v>
      </c>
      <c r="R38" s="1270">
        <v>0</v>
      </c>
      <c r="S38" s="1270">
        <v>0</v>
      </c>
      <c r="T38" s="1270">
        <v>0</v>
      </c>
      <c r="U38" s="1270">
        <v>0</v>
      </c>
    </row>
    <row r="39" spans="1:21" ht="15" customHeight="1">
      <c r="A39" s="1266" t="s">
        <v>83</v>
      </c>
      <c r="B39" s="1278" t="s">
        <v>81</v>
      </c>
      <c r="C39" s="1268" t="s">
        <v>82</v>
      </c>
      <c r="D39" s="1269">
        <f t="shared" si="6"/>
        <v>0</v>
      </c>
      <c r="E39" s="1270">
        <v>0</v>
      </c>
      <c r="F39" s="1270">
        <v>0</v>
      </c>
      <c r="G39" s="1270">
        <v>0</v>
      </c>
      <c r="H39" s="1270">
        <v>0</v>
      </c>
      <c r="I39" s="1270">
        <v>0</v>
      </c>
      <c r="J39" s="1270">
        <v>0</v>
      </c>
      <c r="K39" s="1270">
        <v>0</v>
      </c>
      <c r="L39" s="1270">
        <v>0</v>
      </c>
      <c r="M39" s="1270">
        <v>0</v>
      </c>
      <c r="N39" s="1270">
        <v>0</v>
      </c>
      <c r="O39" s="1270">
        <v>0</v>
      </c>
      <c r="P39" s="1270">
        <v>0</v>
      </c>
      <c r="Q39" s="1270">
        <v>0</v>
      </c>
      <c r="R39" s="1270">
        <v>0</v>
      </c>
      <c r="S39" s="1270">
        <v>0</v>
      </c>
      <c r="T39" s="1270">
        <v>0</v>
      </c>
      <c r="U39" s="1270">
        <v>0</v>
      </c>
    </row>
    <row r="40" spans="1:21" ht="15" customHeight="1">
      <c r="A40" s="1266" t="s">
        <v>86</v>
      </c>
      <c r="B40" s="1285" t="s">
        <v>84</v>
      </c>
      <c r="C40" s="1268" t="s">
        <v>85</v>
      </c>
      <c r="D40" s="1269">
        <f t="shared" si="6"/>
        <v>4.01</v>
      </c>
      <c r="E40" s="1270">
        <v>0</v>
      </c>
      <c r="F40" s="1270">
        <v>0</v>
      </c>
      <c r="G40" s="1270">
        <v>0.38</v>
      </c>
      <c r="H40" s="1270">
        <v>0</v>
      </c>
      <c r="I40" s="1270">
        <v>0</v>
      </c>
      <c r="J40" s="1270">
        <v>0</v>
      </c>
      <c r="K40" s="1270">
        <v>0</v>
      </c>
      <c r="L40" s="1270">
        <v>1.17</v>
      </c>
      <c r="M40" s="1270">
        <v>0</v>
      </c>
      <c r="N40" s="1270">
        <v>0</v>
      </c>
      <c r="O40" s="1270">
        <v>0</v>
      </c>
      <c r="P40" s="1270">
        <v>0</v>
      </c>
      <c r="Q40" s="1270">
        <v>2.46</v>
      </c>
      <c r="R40" s="1270">
        <v>0</v>
      </c>
      <c r="S40" s="1270">
        <v>0</v>
      </c>
      <c r="T40" s="1270">
        <v>0</v>
      </c>
      <c r="U40" s="1270">
        <v>0</v>
      </c>
    </row>
    <row r="41" spans="1:21" ht="15" customHeight="1">
      <c r="A41" s="1266" t="s">
        <v>89</v>
      </c>
      <c r="B41" s="1278" t="s">
        <v>87</v>
      </c>
      <c r="C41" s="1268" t="s">
        <v>88</v>
      </c>
      <c r="D41" s="1269">
        <f t="shared" si="6"/>
        <v>4.2</v>
      </c>
      <c r="E41" s="1270">
        <v>0</v>
      </c>
      <c r="F41" s="1270">
        <v>0</v>
      </c>
      <c r="G41" s="1270">
        <v>0</v>
      </c>
      <c r="H41" s="1270">
        <v>2</v>
      </c>
      <c r="I41" s="1270">
        <v>1</v>
      </c>
      <c r="J41" s="1270">
        <v>0</v>
      </c>
      <c r="K41" s="1270">
        <v>0</v>
      </c>
      <c r="L41" s="1270">
        <v>0</v>
      </c>
      <c r="M41" s="1270">
        <v>0</v>
      </c>
      <c r="N41" s="1270">
        <v>0</v>
      </c>
      <c r="O41" s="1270">
        <v>0</v>
      </c>
      <c r="P41" s="1270">
        <v>0.9</v>
      </c>
      <c r="Q41" s="1270">
        <v>0.3</v>
      </c>
      <c r="R41" s="1270">
        <v>0</v>
      </c>
      <c r="S41" s="1270">
        <v>0</v>
      </c>
      <c r="T41" s="1270">
        <v>0</v>
      </c>
      <c r="U41" s="1270">
        <v>0</v>
      </c>
    </row>
    <row r="42" spans="1:21" ht="31.5" customHeight="1">
      <c r="A42" s="1266" t="s">
        <v>92</v>
      </c>
      <c r="B42" s="1286" t="s">
        <v>90</v>
      </c>
      <c r="C42" s="1268" t="s">
        <v>91</v>
      </c>
      <c r="D42" s="1269">
        <f t="shared" si="6"/>
        <v>0</v>
      </c>
      <c r="E42" s="1287">
        <v>0</v>
      </c>
      <c r="F42" s="1287">
        <v>0</v>
      </c>
      <c r="G42" s="1287">
        <v>0</v>
      </c>
      <c r="H42" s="1287">
        <v>0</v>
      </c>
      <c r="I42" s="1287">
        <v>0</v>
      </c>
      <c r="J42" s="1287">
        <v>0</v>
      </c>
      <c r="K42" s="1287">
        <v>0</v>
      </c>
      <c r="L42" s="1287">
        <v>0</v>
      </c>
      <c r="M42" s="1287">
        <v>0</v>
      </c>
      <c r="N42" s="1287">
        <v>0</v>
      </c>
      <c r="O42" s="1287">
        <v>0</v>
      </c>
      <c r="P42" s="1287">
        <v>0</v>
      </c>
      <c r="Q42" s="1287">
        <v>0</v>
      </c>
      <c r="R42" s="1287">
        <v>0</v>
      </c>
      <c r="S42" s="1287">
        <v>0</v>
      </c>
      <c r="T42" s="1287">
        <v>0</v>
      </c>
      <c r="U42" s="1287">
        <v>0</v>
      </c>
    </row>
    <row r="43" spans="1:21" ht="25.5" customHeight="1">
      <c r="A43" s="1266" t="s">
        <v>128</v>
      </c>
      <c r="B43" s="1285" t="s">
        <v>93</v>
      </c>
      <c r="C43" s="1268" t="s">
        <v>94</v>
      </c>
      <c r="D43" s="1269">
        <f t="shared" si="6"/>
        <v>49.284999999999997</v>
      </c>
      <c r="E43" s="1270">
        <f>SUM(E45:E60)</f>
        <v>7.1069999999999993</v>
      </c>
      <c r="F43" s="1270">
        <f t="shared" ref="F43:U43" si="7">SUM(F45:F60)</f>
        <v>1.8199999999999998</v>
      </c>
      <c r="G43" s="1270">
        <f t="shared" si="7"/>
        <v>2</v>
      </c>
      <c r="H43" s="1270">
        <f t="shared" si="7"/>
        <v>1.38</v>
      </c>
      <c r="I43" s="1270">
        <f t="shared" si="7"/>
        <v>0.54</v>
      </c>
      <c r="J43" s="1270">
        <f t="shared" si="7"/>
        <v>13.257999999999999</v>
      </c>
      <c r="K43" s="1270">
        <f t="shared" si="7"/>
        <v>0.36</v>
      </c>
      <c r="L43" s="1270">
        <f t="shared" si="7"/>
        <v>1.8520000000000001</v>
      </c>
      <c r="M43" s="1270">
        <f t="shared" si="7"/>
        <v>0.53200000000000003</v>
      </c>
      <c r="N43" s="1270">
        <f t="shared" si="7"/>
        <v>1.9660000000000002</v>
      </c>
      <c r="O43" s="1270">
        <f t="shared" si="7"/>
        <v>0.73</v>
      </c>
      <c r="P43" s="1270">
        <f t="shared" si="7"/>
        <v>4.8299999999999983</v>
      </c>
      <c r="Q43" s="1270">
        <f t="shared" si="7"/>
        <v>6.0999999999999999E-2</v>
      </c>
      <c r="R43" s="1270">
        <f t="shared" si="7"/>
        <v>1.1000000000000001</v>
      </c>
      <c r="S43" s="1270">
        <f t="shared" si="7"/>
        <v>5.5999999999999994E-2</v>
      </c>
      <c r="T43" s="1270">
        <f t="shared" si="7"/>
        <v>0.375</v>
      </c>
      <c r="U43" s="1270">
        <f t="shared" si="7"/>
        <v>11.318000000000001</v>
      </c>
    </row>
    <row r="44" spans="1:21" s="1283" customFormat="1" ht="18" customHeight="1">
      <c r="A44" s="1271"/>
      <c r="B44" s="1265" t="s">
        <v>65</v>
      </c>
      <c r="C44" s="1273"/>
      <c r="D44" s="1274"/>
      <c r="E44" s="1275"/>
      <c r="F44" s="1275"/>
      <c r="G44" s="1275"/>
      <c r="H44" s="1275"/>
      <c r="I44" s="1275"/>
      <c r="J44" s="1275"/>
      <c r="K44" s="1275"/>
      <c r="L44" s="1275"/>
      <c r="M44" s="1275"/>
      <c r="N44" s="1275"/>
      <c r="O44" s="1275"/>
      <c r="P44" s="1275"/>
      <c r="Q44" s="1275"/>
      <c r="R44" s="1275"/>
      <c r="S44" s="1275"/>
      <c r="T44" s="1275"/>
      <c r="U44" s="1275"/>
    </row>
    <row r="45" spans="1:21" s="1283" customFormat="1" ht="19.5" customHeight="1">
      <c r="A45" s="1288" t="s">
        <v>331</v>
      </c>
      <c r="B45" s="1265" t="s">
        <v>96</v>
      </c>
      <c r="C45" s="1273" t="s">
        <v>97</v>
      </c>
      <c r="D45" s="1274">
        <f t="shared" ref="D45:D78" si="8">SUM(E45:U45)</f>
        <v>21.047999999999995</v>
      </c>
      <c r="E45" s="1272">
        <v>0</v>
      </c>
      <c r="F45" s="1272">
        <v>1.25</v>
      </c>
      <c r="G45" s="1272">
        <v>0.82000000000000006</v>
      </c>
      <c r="H45" s="1272">
        <v>1.23</v>
      </c>
      <c r="I45" s="1272">
        <v>0.1</v>
      </c>
      <c r="J45" s="1272">
        <v>5.9779999999999998</v>
      </c>
      <c r="K45" s="1272">
        <v>0.22</v>
      </c>
      <c r="L45" s="1272">
        <v>0.45</v>
      </c>
      <c r="M45" s="1272">
        <v>0</v>
      </c>
      <c r="N45" s="1272">
        <v>0.60000000000000009</v>
      </c>
      <c r="O45" s="1272">
        <v>0.42000000000000004</v>
      </c>
      <c r="P45" s="1272">
        <v>4.4499999999999984</v>
      </c>
      <c r="Q45" s="1272">
        <v>0.02</v>
      </c>
      <c r="R45" s="1272">
        <v>0.78</v>
      </c>
      <c r="S45" s="1272">
        <v>0</v>
      </c>
      <c r="T45" s="1272">
        <v>0.33</v>
      </c>
      <c r="U45" s="1272">
        <v>4.4000000000000004</v>
      </c>
    </row>
    <row r="46" spans="1:21" s="1283" customFormat="1" ht="19.5" customHeight="1">
      <c r="A46" s="1288" t="s">
        <v>331</v>
      </c>
      <c r="B46" s="1265" t="s">
        <v>98</v>
      </c>
      <c r="C46" s="1273" t="s">
        <v>99</v>
      </c>
      <c r="D46" s="1274">
        <f t="shared" si="8"/>
        <v>2.6070000000000002</v>
      </c>
      <c r="E46" s="1272">
        <v>7.0000000000000001E-3</v>
      </c>
      <c r="F46" s="1272">
        <v>0</v>
      </c>
      <c r="G46" s="1272">
        <v>1</v>
      </c>
      <c r="H46" s="1272">
        <v>0</v>
      </c>
      <c r="I46" s="1272">
        <v>0.30000000000000004</v>
      </c>
      <c r="J46" s="1272">
        <v>0.4</v>
      </c>
      <c r="K46" s="1272">
        <v>0.01</v>
      </c>
      <c r="L46" s="1272">
        <v>0</v>
      </c>
      <c r="M46" s="1272">
        <v>0.48</v>
      </c>
      <c r="N46" s="1272">
        <v>0</v>
      </c>
      <c r="O46" s="1272">
        <v>0</v>
      </c>
      <c r="P46" s="1272">
        <v>0.17</v>
      </c>
      <c r="Q46" s="1272">
        <v>0</v>
      </c>
      <c r="R46" s="1272">
        <v>0.2</v>
      </c>
      <c r="S46" s="1272">
        <v>0</v>
      </c>
      <c r="T46" s="1272">
        <v>0</v>
      </c>
      <c r="U46" s="1272">
        <v>0.04</v>
      </c>
    </row>
    <row r="47" spans="1:21" s="1283" customFormat="1" ht="19.5" customHeight="1">
      <c r="A47" s="1288" t="s">
        <v>331</v>
      </c>
      <c r="B47" s="1265" t="s">
        <v>100</v>
      </c>
      <c r="C47" s="1273" t="s">
        <v>101</v>
      </c>
      <c r="D47" s="1274">
        <f t="shared" si="8"/>
        <v>0.48899999999999999</v>
      </c>
      <c r="E47" s="1272">
        <v>0</v>
      </c>
      <c r="F47" s="1272">
        <v>0.13900000000000001</v>
      </c>
      <c r="G47" s="1272">
        <v>0</v>
      </c>
      <c r="H47" s="1272">
        <v>0</v>
      </c>
      <c r="I47" s="1272">
        <v>0</v>
      </c>
      <c r="J47" s="1272">
        <v>0</v>
      </c>
      <c r="K47" s="1272">
        <v>0.03</v>
      </c>
      <c r="L47" s="1272">
        <v>9.0000000000000011E-2</v>
      </c>
      <c r="M47" s="1272">
        <v>0</v>
      </c>
      <c r="N47" s="1272">
        <v>0.1</v>
      </c>
      <c r="O47" s="1272">
        <v>0.08</v>
      </c>
      <c r="P47" s="1272">
        <v>0.05</v>
      </c>
      <c r="Q47" s="1272">
        <v>0</v>
      </c>
      <c r="R47" s="1272">
        <v>0</v>
      </c>
      <c r="S47" s="1272">
        <v>0</v>
      </c>
      <c r="T47" s="1272">
        <v>0</v>
      </c>
      <c r="U47" s="1272">
        <v>0</v>
      </c>
    </row>
    <row r="48" spans="1:21" s="1283" customFormat="1" ht="19.5" customHeight="1">
      <c r="A48" s="1288" t="s">
        <v>331</v>
      </c>
      <c r="B48" s="1265" t="s">
        <v>102</v>
      </c>
      <c r="C48" s="1273" t="s">
        <v>103</v>
      </c>
      <c r="D48" s="1274">
        <f t="shared" si="8"/>
        <v>0</v>
      </c>
      <c r="E48" s="1272">
        <v>0</v>
      </c>
      <c r="F48" s="1272">
        <v>0</v>
      </c>
      <c r="G48" s="1272">
        <v>0</v>
      </c>
      <c r="H48" s="1272">
        <v>0</v>
      </c>
      <c r="I48" s="1272">
        <v>0</v>
      </c>
      <c r="J48" s="1272">
        <v>0</v>
      </c>
      <c r="K48" s="1272">
        <v>0</v>
      </c>
      <c r="L48" s="1272">
        <v>0</v>
      </c>
      <c r="M48" s="1272">
        <v>0</v>
      </c>
      <c r="N48" s="1272">
        <v>0</v>
      </c>
      <c r="O48" s="1272">
        <v>0</v>
      </c>
      <c r="P48" s="1272">
        <v>0</v>
      </c>
      <c r="Q48" s="1272">
        <v>0</v>
      </c>
      <c r="R48" s="1272">
        <v>0</v>
      </c>
      <c r="S48" s="1272">
        <v>0</v>
      </c>
      <c r="T48" s="1272">
        <v>0</v>
      </c>
      <c r="U48" s="1272">
        <v>0</v>
      </c>
    </row>
    <row r="49" spans="1:21" s="1283" customFormat="1" ht="24" customHeight="1">
      <c r="A49" s="1288" t="s">
        <v>331</v>
      </c>
      <c r="B49" s="1265" t="s">
        <v>332</v>
      </c>
      <c r="C49" s="1273" t="s">
        <v>105</v>
      </c>
      <c r="D49" s="1274">
        <f t="shared" si="8"/>
        <v>0</v>
      </c>
      <c r="E49" s="1272">
        <v>0</v>
      </c>
      <c r="F49" s="1272">
        <v>0</v>
      </c>
      <c r="G49" s="1272">
        <v>0</v>
      </c>
      <c r="H49" s="1272">
        <v>0</v>
      </c>
      <c r="I49" s="1272">
        <v>0</v>
      </c>
      <c r="J49" s="1272">
        <v>0</v>
      </c>
      <c r="K49" s="1272">
        <v>0</v>
      </c>
      <c r="L49" s="1272">
        <v>0</v>
      </c>
      <c r="M49" s="1272">
        <v>0</v>
      </c>
      <c r="N49" s="1272">
        <v>0</v>
      </c>
      <c r="O49" s="1272">
        <v>0</v>
      </c>
      <c r="P49" s="1272">
        <v>0</v>
      </c>
      <c r="Q49" s="1272">
        <v>0</v>
      </c>
      <c r="R49" s="1272">
        <v>0</v>
      </c>
      <c r="S49" s="1272">
        <v>0</v>
      </c>
      <c r="T49" s="1272">
        <v>0</v>
      </c>
      <c r="U49" s="1272">
        <v>0</v>
      </c>
    </row>
    <row r="50" spans="1:21" s="1283" customFormat="1" ht="15" customHeight="1">
      <c r="A50" s="1288" t="s">
        <v>331</v>
      </c>
      <c r="B50" s="1265" t="s">
        <v>345</v>
      </c>
      <c r="C50" s="1273" t="s">
        <v>107</v>
      </c>
      <c r="D50" s="1274">
        <f t="shared" si="8"/>
        <v>0.1</v>
      </c>
      <c r="E50" s="1272">
        <v>0</v>
      </c>
      <c r="F50" s="1272">
        <v>0</v>
      </c>
      <c r="G50" s="1272">
        <v>0</v>
      </c>
      <c r="H50" s="1272">
        <v>0</v>
      </c>
      <c r="I50" s="1272">
        <v>0</v>
      </c>
      <c r="J50" s="1272">
        <v>0</v>
      </c>
      <c r="K50" s="1272">
        <v>0</v>
      </c>
      <c r="L50" s="1272">
        <v>0</v>
      </c>
      <c r="M50" s="1272">
        <v>0</v>
      </c>
      <c r="N50" s="1272">
        <v>0</v>
      </c>
      <c r="O50" s="1272">
        <v>0.1</v>
      </c>
      <c r="P50" s="1272">
        <v>0</v>
      </c>
      <c r="Q50" s="1272">
        <v>0</v>
      </c>
      <c r="R50" s="1272">
        <v>0</v>
      </c>
      <c r="S50" s="1272">
        <v>0</v>
      </c>
      <c r="T50" s="1272">
        <v>0</v>
      </c>
      <c r="U50" s="1272">
        <v>0</v>
      </c>
    </row>
    <row r="51" spans="1:21" s="1283" customFormat="1" ht="15" customHeight="1">
      <c r="A51" s="1288" t="s">
        <v>331</v>
      </c>
      <c r="B51" s="1265" t="s">
        <v>108</v>
      </c>
      <c r="C51" s="1273" t="s">
        <v>109</v>
      </c>
      <c r="D51" s="1274">
        <f t="shared" si="8"/>
        <v>11.440999999999997</v>
      </c>
      <c r="E51" s="1272">
        <v>7.1</v>
      </c>
      <c r="F51" s="1272">
        <v>0.43099999999999994</v>
      </c>
      <c r="G51" s="1272">
        <v>0.18</v>
      </c>
      <c r="H51" s="1272">
        <v>0.14999999999999997</v>
      </c>
      <c r="I51" s="1272">
        <v>0.13999999999999999</v>
      </c>
      <c r="J51" s="1272">
        <v>0.08</v>
      </c>
      <c r="K51" s="1272">
        <v>9.9999999999999992E-2</v>
      </c>
      <c r="L51" s="1272">
        <v>1.3120000000000001</v>
      </c>
      <c r="M51" s="1272">
        <v>5.1999999999999991E-2</v>
      </c>
      <c r="N51" s="1272">
        <v>1.266</v>
      </c>
      <c r="O51" s="1272">
        <v>0.13</v>
      </c>
      <c r="P51" s="1272">
        <v>0.15999999999999998</v>
      </c>
      <c r="Q51" s="1272">
        <v>4.0999999999999995E-2</v>
      </c>
      <c r="R51" s="1272">
        <v>0.12</v>
      </c>
      <c r="S51" s="1272">
        <v>5.5999999999999994E-2</v>
      </c>
      <c r="T51" s="1272">
        <v>4.5000000000000012E-2</v>
      </c>
      <c r="U51" s="1272">
        <v>7.8000000000000014E-2</v>
      </c>
    </row>
    <row r="52" spans="1:21" s="1283" customFormat="1" ht="15" customHeight="1">
      <c r="A52" s="1288" t="s">
        <v>331</v>
      </c>
      <c r="B52" s="1265" t="s">
        <v>346</v>
      </c>
      <c r="C52" s="1273" t="s">
        <v>111</v>
      </c>
      <c r="D52" s="1274">
        <f t="shared" si="8"/>
        <v>0</v>
      </c>
      <c r="E52" s="1272">
        <v>0</v>
      </c>
      <c r="F52" s="1272">
        <v>0</v>
      </c>
      <c r="G52" s="1272">
        <v>0</v>
      </c>
      <c r="H52" s="1272">
        <v>0</v>
      </c>
      <c r="I52" s="1272">
        <v>0</v>
      </c>
      <c r="J52" s="1272">
        <v>0</v>
      </c>
      <c r="K52" s="1272">
        <v>0</v>
      </c>
      <c r="L52" s="1272">
        <v>0</v>
      </c>
      <c r="M52" s="1272">
        <v>0</v>
      </c>
      <c r="N52" s="1272">
        <v>0</v>
      </c>
      <c r="O52" s="1272">
        <v>0</v>
      </c>
      <c r="P52" s="1272">
        <v>0</v>
      </c>
      <c r="Q52" s="1272">
        <v>0</v>
      </c>
      <c r="R52" s="1272">
        <v>0</v>
      </c>
      <c r="S52" s="1272">
        <v>0</v>
      </c>
      <c r="T52" s="1272">
        <v>0</v>
      </c>
      <c r="U52" s="1272">
        <v>0</v>
      </c>
    </row>
    <row r="53" spans="1:21" s="1283" customFormat="1" ht="15" customHeight="1">
      <c r="A53" s="1288" t="s">
        <v>331</v>
      </c>
      <c r="B53" s="1265" t="s">
        <v>112</v>
      </c>
      <c r="C53" s="1273" t="s">
        <v>113</v>
      </c>
      <c r="D53" s="1274">
        <f t="shared" si="8"/>
        <v>0</v>
      </c>
      <c r="E53" s="1272">
        <v>0</v>
      </c>
      <c r="F53" s="1272">
        <v>0</v>
      </c>
      <c r="G53" s="1272">
        <v>0</v>
      </c>
      <c r="H53" s="1272">
        <v>0</v>
      </c>
      <c r="I53" s="1272">
        <v>0</v>
      </c>
      <c r="J53" s="1272">
        <v>0</v>
      </c>
      <c r="K53" s="1272">
        <v>0</v>
      </c>
      <c r="L53" s="1272">
        <v>0</v>
      </c>
      <c r="M53" s="1272">
        <v>0</v>
      </c>
      <c r="N53" s="1272">
        <v>0</v>
      </c>
      <c r="O53" s="1272">
        <v>0</v>
      </c>
      <c r="P53" s="1272">
        <v>0</v>
      </c>
      <c r="Q53" s="1272">
        <v>0</v>
      </c>
      <c r="R53" s="1272">
        <v>0</v>
      </c>
      <c r="S53" s="1272">
        <v>0</v>
      </c>
      <c r="T53" s="1272">
        <v>0</v>
      </c>
      <c r="U53" s="1272">
        <v>0</v>
      </c>
    </row>
    <row r="54" spans="1:21" s="1283" customFormat="1" ht="15" customHeight="1">
      <c r="A54" s="1288" t="s">
        <v>331</v>
      </c>
      <c r="B54" s="1277" t="s">
        <v>347</v>
      </c>
      <c r="C54" s="1273" t="s">
        <v>115</v>
      </c>
      <c r="D54" s="1274">
        <f t="shared" si="8"/>
        <v>13.6</v>
      </c>
      <c r="E54" s="1272">
        <v>0</v>
      </c>
      <c r="F54" s="1272">
        <v>0</v>
      </c>
      <c r="G54" s="1272">
        <v>0</v>
      </c>
      <c r="H54" s="1272">
        <v>0</v>
      </c>
      <c r="I54" s="1272">
        <v>0</v>
      </c>
      <c r="J54" s="1272">
        <v>6.8</v>
      </c>
      <c r="K54" s="1272">
        <v>0</v>
      </c>
      <c r="L54" s="1272">
        <v>0</v>
      </c>
      <c r="M54" s="1272">
        <v>0</v>
      </c>
      <c r="N54" s="1272">
        <v>0</v>
      </c>
      <c r="O54" s="1272">
        <v>0</v>
      </c>
      <c r="P54" s="1272">
        <v>0</v>
      </c>
      <c r="Q54" s="1272">
        <v>0</v>
      </c>
      <c r="R54" s="1272">
        <v>0</v>
      </c>
      <c r="S54" s="1272">
        <v>0</v>
      </c>
      <c r="T54" s="1272">
        <v>0</v>
      </c>
      <c r="U54" s="1272">
        <v>6.8</v>
      </c>
    </row>
    <row r="55" spans="1:21" s="1283" customFormat="1" ht="15" customHeight="1">
      <c r="A55" s="1288" t="s">
        <v>331</v>
      </c>
      <c r="B55" s="1272" t="s">
        <v>116</v>
      </c>
      <c r="C55" s="1273" t="s">
        <v>117</v>
      </c>
      <c r="D55" s="1274">
        <f t="shared" si="8"/>
        <v>0</v>
      </c>
      <c r="E55" s="1272">
        <v>0</v>
      </c>
      <c r="F55" s="1272">
        <v>0</v>
      </c>
      <c r="G55" s="1272">
        <v>0</v>
      </c>
      <c r="H55" s="1272">
        <v>0</v>
      </c>
      <c r="I55" s="1272">
        <v>0</v>
      </c>
      <c r="J55" s="1272">
        <v>0</v>
      </c>
      <c r="K55" s="1272">
        <v>0</v>
      </c>
      <c r="L55" s="1272">
        <v>0</v>
      </c>
      <c r="M55" s="1272">
        <v>0</v>
      </c>
      <c r="N55" s="1272">
        <v>0</v>
      </c>
      <c r="O55" s="1272">
        <v>0</v>
      </c>
      <c r="P55" s="1272">
        <v>0</v>
      </c>
      <c r="Q55" s="1272">
        <v>0</v>
      </c>
      <c r="R55" s="1272">
        <v>0</v>
      </c>
      <c r="S55" s="1272">
        <v>0</v>
      </c>
      <c r="T55" s="1272">
        <v>0</v>
      </c>
      <c r="U55" s="1272">
        <v>0</v>
      </c>
    </row>
    <row r="56" spans="1:21" s="1283" customFormat="1" ht="15" customHeight="1">
      <c r="A56" s="1288" t="s">
        <v>331</v>
      </c>
      <c r="B56" s="1289" t="s">
        <v>118</v>
      </c>
      <c r="C56" s="1273" t="s">
        <v>119</v>
      </c>
      <c r="D56" s="1274">
        <f t="shared" si="8"/>
        <v>0</v>
      </c>
      <c r="E56" s="1272">
        <v>0</v>
      </c>
      <c r="F56" s="1272">
        <v>0</v>
      </c>
      <c r="G56" s="1272">
        <v>0</v>
      </c>
      <c r="H56" s="1272">
        <v>0</v>
      </c>
      <c r="I56" s="1272">
        <v>0</v>
      </c>
      <c r="J56" s="1272">
        <v>0</v>
      </c>
      <c r="K56" s="1272">
        <v>0</v>
      </c>
      <c r="L56" s="1272">
        <v>0</v>
      </c>
      <c r="M56" s="1272">
        <v>0</v>
      </c>
      <c r="N56" s="1272">
        <v>0</v>
      </c>
      <c r="O56" s="1272">
        <v>0</v>
      </c>
      <c r="P56" s="1272">
        <v>0</v>
      </c>
      <c r="Q56" s="1272">
        <v>0</v>
      </c>
      <c r="R56" s="1272">
        <v>0</v>
      </c>
      <c r="S56" s="1272">
        <v>0</v>
      </c>
      <c r="T56" s="1272">
        <v>0</v>
      </c>
      <c r="U56" s="1272">
        <v>0</v>
      </c>
    </row>
    <row r="57" spans="1:21" s="1283" customFormat="1" ht="28.5" customHeight="1">
      <c r="A57" s="1288" t="s">
        <v>331</v>
      </c>
      <c r="B57" s="1289" t="s">
        <v>120</v>
      </c>
      <c r="C57" s="1273" t="s">
        <v>121</v>
      </c>
      <c r="D57" s="1274">
        <f t="shared" si="8"/>
        <v>0</v>
      </c>
      <c r="E57" s="1272">
        <v>0</v>
      </c>
      <c r="F57" s="1272">
        <v>0</v>
      </c>
      <c r="G57" s="1272">
        <v>0</v>
      </c>
      <c r="H57" s="1272">
        <v>0</v>
      </c>
      <c r="I57" s="1272">
        <v>0</v>
      </c>
      <c r="J57" s="1272">
        <v>0</v>
      </c>
      <c r="K57" s="1272">
        <v>0</v>
      </c>
      <c r="L57" s="1272">
        <v>0</v>
      </c>
      <c r="M57" s="1272">
        <v>0</v>
      </c>
      <c r="N57" s="1272">
        <v>0</v>
      </c>
      <c r="O57" s="1272">
        <v>0</v>
      </c>
      <c r="P57" s="1272">
        <v>0</v>
      </c>
      <c r="Q57" s="1272">
        <v>0</v>
      </c>
      <c r="R57" s="1272">
        <v>0</v>
      </c>
      <c r="S57" s="1272">
        <v>0</v>
      </c>
      <c r="T57" s="1272">
        <v>0</v>
      </c>
      <c r="U57" s="1272">
        <v>0</v>
      </c>
    </row>
    <row r="58" spans="1:21" s="1283" customFormat="1" ht="19.5" customHeight="1">
      <c r="A58" s="1288" t="s">
        <v>331</v>
      </c>
      <c r="B58" s="1265" t="s">
        <v>284</v>
      </c>
      <c r="C58" s="1273" t="s">
        <v>123</v>
      </c>
      <c r="D58" s="1274">
        <f t="shared" si="8"/>
        <v>0</v>
      </c>
      <c r="E58" s="1272">
        <v>0</v>
      </c>
      <c r="F58" s="1272">
        <v>0</v>
      </c>
      <c r="G58" s="1272">
        <v>0</v>
      </c>
      <c r="H58" s="1272">
        <v>0</v>
      </c>
      <c r="I58" s="1272">
        <v>0</v>
      </c>
      <c r="J58" s="1272">
        <v>0</v>
      </c>
      <c r="K58" s="1272">
        <v>0</v>
      </c>
      <c r="L58" s="1272">
        <v>0</v>
      </c>
      <c r="M58" s="1272">
        <v>0</v>
      </c>
      <c r="N58" s="1272">
        <v>0</v>
      </c>
      <c r="O58" s="1272">
        <v>0</v>
      </c>
      <c r="P58" s="1272">
        <v>0</v>
      </c>
      <c r="Q58" s="1272">
        <v>0</v>
      </c>
      <c r="R58" s="1272">
        <v>0</v>
      </c>
      <c r="S58" s="1272">
        <v>0</v>
      </c>
      <c r="T58" s="1272">
        <v>0</v>
      </c>
      <c r="U58" s="1272">
        <v>0</v>
      </c>
    </row>
    <row r="59" spans="1:21" s="1283" customFormat="1" ht="14.25" customHeight="1">
      <c r="A59" s="1288" t="s">
        <v>331</v>
      </c>
      <c r="B59" s="1265" t="s">
        <v>124</v>
      </c>
      <c r="C59" s="1273" t="s">
        <v>125</v>
      </c>
      <c r="D59" s="1274">
        <f t="shared" si="8"/>
        <v>0</v>
      </c>
      <c r="E59" s="1272">
        <v>0</v>
      </c>
      <c r="F59" s="1272">
        <v>0</v>
      </c>
      <c r="G59" s="1272">
        <v>0</v>
      </c>
      <c r="H59" s="1272">
        <v>0</v>
      </c>
      <c r="I59" s="1272">
        <v>0</v>
      </c>
      <c r="J59" s="1272">
        <v>0</v>
      </c>
      <c r="K59" s="1272">
        <v>0</v>
      </c>
      <c r="L59" s="1272">
        <v>0</v>
      </c>
      <c r="M59" s="1272">
        <v>0</v>
      </c>
      <c r="N59" s="1272">
        <v>0</v>
      </c>
      <c r="O59" s="1272">
        <v>0</v>
      </c>
      <c r="P59" s="1272">
        <v>0</v>
      </c>
      <c r="Q59" s="1272">
        <v>0</v>
      </c>
      <c r="R59" s="1272">
        <v>0</v>
      </c>
      <c r="S59" s="1272">
        <v>0</v>
      </c>
      <c r="T59" s="1272">
        <v>0</v>
      </c>
      <c r="U59" s="1272">
        <v>0</v>
      </c>
    </row>
    <row r="60" spans="1:21" s="1283" customFormat="1" ht="14.25" customHeight="1">
      <c r="A60" s="1288" t="s">
        <v>331</v>
      </c>
      <c r="B60" s="1265" t="s">
        <v>126</v>
      </c>
      <c r="C60" s="1273" t="s">
        <v>127</v>
      </c>
      <c r="D60" s="1274">
        <f t="shared" si="8"/>
        <v>0</v>
      </c>
      <c r="E60" s="1272">
        <v>0</v>
      </c>
      <c r="F60" s="1272">
        <v>0</v>
      </c>
      <c r="G60" s="1272">
        <v>0</v>
      </c>
      <c r="H60" s="1272">
        <v>0</v>
      </c>
      <c r="I60" s="1272">
        <v>0</v>
      </c>
      <c r="J60" s="1272">
        <v>0</v>
      </c>
      <c r="K60" s="1272">
        <v>0</v>
      </c>
      <c r="L60" s="1272">
        <v>0</v>
      </c>
      <c r="M60" s="1272">
        <v>0</v>
      </c>
      <c r="N60" s="1272">
        <v>0</v>
      </c>
      <c r="O60" s="1272">
        <v>0</v>
      </c>
      <c r="P60" s="1272">
        <v>0</v>
      </c>
      <c r="Q60" s="1272">
        <v>0</v>
      </c>
      <c r="R60" s="1272">
        <v>0</v>
      </c>
      <c r="S60" s="1272">
        <v>0</v>
      </c>
      <c r="T60" s="1272">
        <v>0</v>
      </c>
      <c r="U60" s="1272">
        <v>0</v>
      </c>
    </row>
    <row r="61" spans="1:21" ht="14.25" customHeight="1">
      <c r="A61" s="1266" t="s">
        <v>131</v>
      </c>
      <c r="B61" s="1278" t="s">
        <v>129</v>
      </c>
      <c r="C61" s="1268" t="s">
        <v>130</v>
      </c>
      <c r="D61" s="1269">
        <f t="shared" si="8"/>
        <v>24.22</v>
      </c>
      <c r="E61" s="1287">
        <v>0</v>
      </c>
      <c r="F61" s="1287">
        <v>0</v>
      </c>
      <c r="G61" s="1287">
        <v>0</v>
      </c>
      <c r="H61" s="1287">
        <v>0</v>
      </c>
      <c r="I61" s="1287">
        <v>0</v>
      </c>
      <c r="J61" s="1287">
        <v>0</v>
      </c>
      <c r="K61" s="1287">
        <v>0</v>
      </c>
      <c r="L61" s="1287">
        <v>23</v>
      </c>
      <c r="M61" s="1287">
        <v>0</v>
      </c>
      <c r="N61" s="1287">
        <v>0</v>
      </c>
      <c r="O61" s="1287">
        <v>0</v>
      </c>
      <c r="P61" s="1287">
        <v>1.22</v>
      </c>
      <c r="Q61" s="1287">
        <v>0</v>
      </c>
      <c r="R61" s="1287">
        <v>0</v>
      </c>
      <c r="S61" s="1287">
        <v>0</v>
      </c>
      <c r="T61" s="1287">
        <v>0</v>
      </c>
      <c r="U61" s="1287">
        <v>0</v>
      </c>
    </row>
    <row r="62" spans="1:21" ht="14.25" customHeight="1">
      <c r="A62" s="1266" t="s">
        <v>134</v>
      </c>
      <c r="B62" s="1286" t="s">
        <v>132</v>
      </c>
      <c r="C62" s="1268" t="s">
        <v>133</v>
      </c>
      <c r="D62" s="1269">
        <f t="shared" si="8"/>
        <v>0</v>
      </c>
      <c r="E62" s="1287">
        <v>0</v>
      </c>
      <c r="F62" s="1287">
        <v>0</v>
      </c>
      <c r="G62" s="1287">
        <v>0</v>
      </c>
      <c r="H62" s="1287">
        <v>0</v>
      </c>
      <c r="I62" s="1287">
        <v>0</v>
      </c>
      <c r="J62" s="1287">
        <v>0</v>
      </c>
      <c r="K62" s="1287">
        <v>0</v>
      </c>
      <c r="L62" s="1287">
        <v>0</v>
      </c>
      <c r="M62" s="1287">
        <v>0</v>
      </c>
      <c r="N62" s="1287">
        <v>0</v>
      </c>
      <c r="O62" s="1287">
        <v>0</v>
      </c>
      <c r="P62" s="1287">
        <v>0</v>
      </c>
      <c r="Q62" s="1287">
        <v>0</v>
      </c>
      <c r="R62" s="1287">
        <v>0</v>
      </c>
      <c r="S62" s="1287">
        <v>0</v>
      </c>
      <c r="T62" s="1287">
        <v>0</v>
      </c>
      <c r="U62" s="1287">
        <v>0</v>
      </c>
    </row>
    <row r="63" spans="1:21" ht="14.25" customHeight="1">
      <c r="A63" s="1266" t="s">
        <v>137</v>
      </c>
      <c r="B63" s="1286" t="s">
        <v>135</v>
      </c>
      <c r="C63" s="1268" t="s">
        <v>136</v>
      </c>
      <c r="D63" s="1269">
        <f t="shared" si="8"/>
        <v>5.6400000000000006</v>
      </c>
      <c r="E63" s="1287">
        <v>1.0900000000000001</v>
      </c>
      <c r="F63" s="1287">
        <v>0</v>
      </c>
      <c r="G63" s="1287">
        <v>1.55</v>
      </c>
      <c r="H63" s="1287">
        <v>0</v>
      </c>
      <c r="I63" s="1287">
        <v>0</v>
      </c>
      <c r="J63" s="1287">
        <v>0</v>
      </c>
      <c r="K63" s="1287">
        <v>0</v>
      </c>
      <c r="L63" s="1287">
        <v>0</v>
      </c>
      <c r="M63" s="1287">
        <v>0</v>
      </c>
      <c r="N63" s="1287">
        <v>1</v>
      </c>
      <c r="O63" s="1287">
        <v>0</v>
      </c>
      <c r="P63" s="1287">
        <v>1</v>
      </c>
      <c r="Q63" s="1287">
        <v>0</v>
      </c>
      <c r="R63" s="1287">
        <v>0</v>
      </c>
      <c r="S63" s="1287">
        <v>0</v>
      </c>
      <c r="T63" s="1287">
        <v>0</v>
      </c>
      <c r="U63" s="1287">
        <v>1</v>
      </c>
    </row>
    <row r="64" spans="1:21" ht="14.25" customHeight="1">
      <c r="A64" s="1266" t="s">
        <v>140</v>
      </c>
      <c r="B64" s="1287" t="s">
        <v>138</v>
      </c>
      <c r="C64" s="1268" t="s">
        <v>139</v>
      </c>
      <c r="D64" s="1269">
        <f t="shared" si="8"/>
        <v>1.0229999999999999</v>
      </c>
      <c r="E64" s="1287">
        <v>0</v>
      </c>
      <c r="F64" s="1287">
        <v>0</v>
      </c>
      <c r="G64" s="1287">
        <v>1.0229999999999999</v>
      </c>
      <c r="H64" s="1287">
        <v>0</v>
      </c>
      <c r="I64" s="1287">
        <v>0</v>
      </c>
      <c r="J64" s="1287">
        <v>0</v>
      </c>
      <c r="K64" s="1287">
        <v>0</v>
      </c>
      <c r="L64" s="1287">
        <v>0</v>
      </c>
      <c r="M64" s="1287">
        <v>0</v>
      </c>
      <c r="N64" s="1287">
        <v>0</v>
      </c>
      <c r="O64" s="1287">
        <v>0</v>
      </c>
      <c r="P64" s="1287">
        <v>0</v>
      </c>
      <c r="Q64" s="1287">
        <v>0</v>
      </c>
      <c r="R64" s="1287">
        <v>0</v>
      </c>
      <c r="S64" s="1287">
        <v>0</v>
      </c>
      <c r="T64" s="1287">
        <v>0</v>
      </c>
      <c r="U64" s="1287">
        <v>0</v>
      </c>
    </row>
    <row r="65" spans="1:21" ht="14.25" customHeight="1">
      <c r="A65" s="1266" t="s">
        <v>143</v>
      </c>
      <c r="B65" s="1286" t="s">
        <v>141</v>
      </c>
      <c r="C65" s="1268" t="s">
        <v>142</v>
      </c>
      <c r="D65" s="1269">
        <f t="shared" si="8"/>
        <v>3.94</v>
      </c>
      <c r="E65" s="1287">
        <v>3.94</v>
      </c>
      <c r="F65" s="1287">
        <v>0</v>
      </c>
      <c r="G65" s="1287">
        <v>0</v>
      </c>
      <c r="H65" s="1287">
        <v>0</v>
      </c>
      <c r="I65" s="1287">
        <v>0</v>
      </c>
      <c r="J65" s="1287">
        <v>0</v>
      </c>
      <c r="K65" s="1287">
        <v>0</v>
      </c>
      <c r="L65" s="1287">
        <v>0</v>
      </c>
      <c r="M65" s="1287">
        <v>0</v>
      </c>
      <c r="N65" s="1287">
        <v>0</v>
      </c>
      <c r="O65" s="1287">
        <v>0</v>
      </c>
      <c r="P65" s="1287">
        <v>0</v>
      </c>
      <c r="Q65" s="1287">
        <v>0</v>
      </c>
      <c r="R65" s="1287">
        <v>0</v>
      </c>
      <c r="S65" s="1287">
        <v>0</v>
      </c>
      <c r="T65" s="1287">
        <v>0</v>
      </c>
      <c r="U65" s="1287">
        <v>0</v>
      </c>
    </row>
    <row r="66" spans="1:21" ht="14.25" customHeight="1">
      <c r="A66" s="1266" t="s">
        <v>146</v>
      </c>
      <c r="B66" s="1286" t="s">
        <v>144</v>
      </c>
      <c r="C66" s="1268" t="s">
        <v>145</v>
      </c>
      <c r="D66" s="1269">
        <f t="shared" si="8"/>
        <v>0</v>
      </c>
      <c r="E66" s="1287">
        <v>0</v>
      </c>
      <c r="F66" s="1287">
        <v>0</v>
      </c>
      <c r="G66" s="1287">
        <v>0</v>
      </c>
      <c r="H66" s="1287">
        <v>0</v>
      </c>
      <c r="I66" s="1287">
        <v>0</v>
      </c>
      <c r="J66" s="1287">
        <v>0</v>
      </c>
      <c r="K66" s="1287">
        <v>0</v>
      </c>
      <c r="L66" s="1287">
        <v>0</v>
      </c>
      <c r="M66" s="1287">
        <v>0</v>
      </c>
      <c r="N66" s="1287">
        <v>0</v>
      </c>
      <c r="O66" s="1287">
        <v>0</v>
      </c>
      <c r="P66" s="1287">
        <v>0</v>
      </c>
      <c r="Q66" s="1287">
        <v>0</v>
      </c>
      <c r="R66" s="1287">
        <v>0</v>
      </c>
      <c r="S66" s="1287">
        <v>0</v>
      </c>
      <c r="T66" s="1287">
        <v>0</v>
      </c>
      <c r="U66" s="1287">
        <v>0</v>
      </c>
    </row>
    <row r="67" spans="1:21" ht="27" customHeight="1">
      <c r="A67" s="1266" t="s">
        <v>149</v>
      </c>
      <c r="B67" s="1286" t="s">
        <v>147</v>
      </c>
      <c r="C67" s="1268" t="s">
        <v>148</v>
      </c>
      <c r="D67" s="1269">
        <f t="shared" si="8"/>
        <v>0</v>
      </c>
      <c r="E67" s="1269">
        <v>0</v>
      </c>
      <c r="F67" s="1269">
        <v>0</v>
      </c>
      <c r="G67" s="1269">
        <v>0</v>
      </c>
      <c r="H67" s="1269">
        <v>0</v>
      </c>
      <c r="I67" s="1269">
        <v>0</v>
      </c>
      <c r="J67" s="1269">
        <v>0</v>
      </c>
      <c r="K67" s="1269">
        <v>0</v>
      </c>
      <c r="L67" s="1269">
        <v>0</v>
      </c>
      <c r="M67" s="1269">
        <v>0</v>
      </c>
      <c r="N67" s="1269">
        <v>0</v>
      </c>
      <c r="O67" s="1269">
        <v>0</v>
      </c>
      <c r="P67" s="1269">
        <v>0</v>
      </c>
      <c r="Q67" s="1269">
        <v>0</v>
      </c>
      <c r="R67" s="1269">
        <v>0</v>
      </c>
      <c r="S67" s="1269">
        <v>0</v>
      </c>
      <c r="T67" s="1269">
        <v>0</v>
      </c>
      <c r="U67" s="1269">
        <v>0</v>
      </c>
    </row>
    <row r="68" spans="1:21" ht="17.25" customHeight="1">
      <c r="A68" s="1266" t="s">
        <v>151</v>
      </c>
      <c r="B68" s="1286" t="s">
        <v>150</v>
      </c>
      <c r="C68" s="1268" t="s">
        <v>171</v>
      </c>
      <c r="D68" s="1269">
        <f t="shared" si="8"/>
        <v>0</v>
      </c>
      <c r="E68" s="1287">
        <v>0</v>
      </c>
      <c r="F68" s="1287">
        <v>0</v>
      </c>
      <c r="G68" s="1287">
        <v>0</v>
      </c>
      <c r="H68" s="1287">
        <v>0</v>
      </c>
      <c r="I68" s="1287">
        <v>0</v>
      </c>
      <c r="J68" s="1287">
        <v>0</v>
      </c>
      <c r="K68" s="1287">
        <v>0</v>
      </c>
      <c r="L68" s="1287">
        <v>0</v>
      </c>
      <c r="M68" s="1287">
        <v>0</v>
      </c>
      <c r="N68" s="1287">
        <v>0</v>
      </c>
      <c r="O68" s="1287">
        <v>0</v>
      </c>
      <c r="P68" s="1287">
        <v>0</v>
      </c>
      <c r="Q68" s="1287">
        <v>0</v>
      </c>
      <c r="R68" s="1287">
        <v>0</v>
      </c>
      <c r="S68" s="1287">
        <v>0</v>
      </c>
      <c r="T68" s="1287">
        <v>0</v>
      </c>
      <c r="U68" s="1287">
        <v>0</v>
      </c>
    </row>
    <row r="69" spans="1:21" ht="17.25" customHeight="1">
      <c r="A69" s="1266" t="s">
        <v>154</v>
      </c>
      <c r="B69" s="1286" t="s">
        <v>291</v>
      </c>
      <c r="C69" s="1268" t="s">
        <v>153</v>
      </c>
      <c r="D69" s="1269">
        <f t="shared" si="8"/>
        <v>0</v>
      </c>
      <c r="E69" s="1287">
        <v>0</v>
      </c>
      <c r="F69" s="1287">
        <v>0</v>
      </c>
      <c r="G69" s="1287">
        <v>0</v>
      </c>
      <c r="H69" s="1287">
        <v>0</v>
      </c>
      <c r="I69" s="1287">
        <v>0</v>
      </c>
      <c r="J69" s="1287">
        <v>0</v>
      </c>
      <c r="K69" s="1287">
        <v>0</v>
      </c>
      <c r="L69" s="1287">
        <v>0</v>
      </c>
      <c r="M69" s="1287">
        <v>0</v>
      </c>
      <c r="N69" s="1287">
        <v>0</v>
      </c>
      <c r="O69" s="1287">
        <v>0</v>
      </c>
      <c r="P69" s="1287">
        <v>0</v>
      </c>
      <c r="Q69" s="1287">
        <v>0</v>
      </c>
      <c r="R69" s="1287">
        <v>0</v>
      </c>
      <c r="S69" s="1287">
        <v>0</v>
      </c>
      <c r="T69" s="1287">
        <v>0</v>
      </c>
      <c r="U69" s="1287">
        <v>0</v>
      </c>
    </row>
    <row r="70" spans="1:21" ht="17.25" customHeight="1">
      <c r="A70" s="1266" t="s">
        <v>157</v>
      </c>
      <c r="B70" s="1286" t="s">
        <v>155</v>
      </c>
      <c r="C70" s="1268" t="s">
        <v>156</v>
      </c>
      <c r="D70" s="1269">
        <f t="shared" si="8"/>
        <v>0</v>
      </c>
      <c r="E70" s="1287">
        <v>0</v>
      </c>
      <c r="F70" s="1287">
        <v>0</v>
      </c>
      <c r="G70" s="1287">
        <v>0</v>
      </c>
      <c r="H70" s="1287">
        <v>0</v>
      </c>
      <c r="I70" s="1287">
        <v>0</v>
      </c>
      <c r="J70" s="1287">
        <v>0</v>
      </c>
      <c r="K70" s="1287">
        <v>0</v>
      </c>
      <c r="L70" s="1287">
        <v>0</v>
      </c>
      <c r="M70" s="1287">
        <v>0</v>
      </c>
      <c r="N70" s="1287">
        <v>0</v>
      </c>
      <c r="O70" s="1287">
        <v>0</v>
      </c>
      <c r="P70" s="1287">
        <v>0</v>
      </c>
      <c r="Q70" s="1287">
        <v>0</v>
      </c>
      <c r="R70" s="1287">
        <v>0</v>
      </c>
      <c r="S70" s="1287">
        <v>0</v>
      </c>
      <c r="T70" s="1287">
        <v>0</v>
      </c>
      <c r="U70" s="1287">
        <v>0</v>
      </c>
    </row>
    <row r="71" spans="1:21" ht="17.25" customHeight="1">
      <c r="A71" s="1266" t="s">
        <v>160</v>
      </c>
      <c r="B71" s="1286" t="s">
        <v>158</v>
      </c>
      <c r="C71" s="1268" t="s">
        <v>159</v>
      </c>
      <c r="D71" s="1269">
        <f t="shared" si="8"/>
        <v>0</v>
      </c>
      <c r="E71" s="1287">
        <v>0</v>
      </c>
      <c r="F71" s="1287">
        <v>0</v>
      </c>
      <c r="G71" s="1287">
        <v>0</v>
      </c>
      <c r="H71" s="1287">
        <v>0</v>
      </c>
      <c r="I71" s="1287">
        <v>0</v>
      </c>
      <c r="J71" s="1287">
        <v>0</v>
      </c>
      <c r="K71" s="1287">
        <v>0</v>
      </c>
      <c r="L71" s="1287">
        <v>0</v>
      </c>
      <c r="M71" s="1287">
        <v>0</v>
      </c>
      <c r="N71" s="1287">
        <v>0</v>
      </c>
      <c r="O71" s="1287">
        <v>0</v>
      </c>
      <c r="P71" s="1287">
        <v>0</v>
      </c>
      <c r="Q71" s="1287">
        <v>0</v>
      </c>
      <c r="R71" s="1287">
        <v>0</v>
      </c>
      <c r="S71" s="1287">
        <v>0</v>
      </c>
      <c r="T71" s="1287">
        <v>0</v>
      </c>
      <c r="U71" s="1287">
        <v>0</v>
      </c>
    </row>
    <row r="72" spans="1:21" ht="17.25" customHeight="1">
      <c r="A72" s="1266" t="s">
        <v>163</v>
      </c>
      <c r="B72" s="1286" t="s">
        <v>161</v>
      </c>
      <c r="C72" s="1268" t="s">
        <v>162</v>
      </c>
      <c r="D72" s="1269">
        <f t="shared" si="8"/>
        <v>1</v>
      </c>
      <c r="E72" s="1287">
        <v>0</v>
      </c>
      <c r="F72" s="1287">
        <v>0</v>
      </c>
      <c r="G72" s="1287">
        <v>0</v>
      </c>
      <c r="H72" s="1287">
        <v>0</v>
      </c>
      <c r="I72" s="1287">
        <v>0</v>
      </c>
      <c r="J72" s="1287">
        <v>0</v>
      </c>
      <c r="K72" s="1287">
        <v>0</v>
      </c>
      <c r="L72" s="1287">
        <v>0</v>
      </c>
      <c r="M72" s="1287">
        <v>0</v>
      </c>
      <c r="N72" s="1287">
        <v>0</v>
      </c>
      <c r="O72" s="1287">
        <v>0</v>
      </c>
      <c r="P72" s="1287">
        <v>0</v>
      </c>
      <c r="Q72" s="1287">
        <v>0</v>
      </c>
      <c r="R72" s="1287">
        <v>0</v>
      </c>
      <c r="S72" s="1287">
        <v>0</v>
      </c>
      <c r="T72" s="1287">
        <v>0</v>
      </c>
      <c r="U72" s="1287">
        <v>1</v>
      </c>
    </row>
    <row r="73" spans="1:21" ht="21.75" customHeight="1">
      <c r="A73" s="1266" t="s">
        <v>166</v>
      </c>
      <c r="B73" s="1286" t="s">
        <v>164</v>
      </c>
      <c r="C73" s="1268" t="s">
        <v>165</v>
      </c>
      <c r="D73" s="1269">
        <f t="shared" si="8"/>
        <v>0</v>
      </c>
      <c r="E73" s="1287">
        <v>0</v>
      </c>
      <c r="F73" s="1287">
        <v>0</v>
      </c>
      <c r="G73" s="1287">
        <v>0</v>
      </c>
      <c r="H73" s="1287">
        <v>0</v>
      </c>
      <c r="I73" s="1287">
        <v>0</v>
      </c>
      <c r="J73" s="1287">
        <v>0</v>
      </c>
      <c r="K73" s="1287">
        <v>0</v>
      </c>
      <c r="L73" s="1287">
        <v>0</v>
      </c>
      <c r="M73" s="1287">
        <v>0</v>
      </c>
      <c r="N73" s="1287">
        <v>0</v>
      </c>
      <c r="O73" s="1287">
        <v>0</v>
      </c>
      <c r="P73" s="1287">
        <v>0</v>
      </c>
      <c r="Q73" s="1287">
        <v>0</v>
      </c>
      <c r="R73" s="1287">
        <v>0</v>
      </c>
      <c r="S73" s="1287">
        <v>0</v>
      </c>
      <c r="T73" s="1287">
        <v>0</v>
      </c>
      <c r="U73" s="1287">
        <v>0</v>
      </c>
    </row>
    <row r="74" spans="1:21" ht="17.25" customHeight="1">
      <c r="A74" s="1266" t="s">
        <v>285</v>
      </c>
      <c r="B74" s="1286" t="s">
        <v>167</v>
      </c>
      <c r="C74" s="1268" t="s">
        <v>168</v>
      </c>
      <c r="D74" s="1269">
        <f t="shared" si="8"/>
        <v>0</v>
      </c>
      <c r="E74" s="1287">
        <v>0</v>
      </c>
      <c r="F74" s="1287">
        <v>0</v>
      </c>
      <c r="G74" s="1287">
        <v>0</v>
      </c>
      <c r="H74" s="1287">
        <v>0</v>
      </c>
      <c r="I74" s="1287">
        <v>0</v>
      </c>
      <c r="J74" s="1287">
        <v>0</v>
      </c>
      <c r="K74" s="1287">
        <v>0</v>
      </c>
      <c r="L74" s="1287">
        <v>0</v>
      </c>
      <c r="M74" s="1287">
        <v>0</v>
      </c>
      <c r="N74" s="1287">
        <v>0</v>
      </c>
      <c r="O74" s="1287">
        <v>0</v>
      </c>
      <c r="P74" s="1287">
        <v>0</v>
      </c>
      <c r="Q74" s="1287">
        <v>0</v>
      </c>
      <c r="R74" s="1287">
        <v>0</v>
      </c>
      <c r="S74" s="1287">
        <v>0</v>
      </c>
      <c r="T74" s="1287">
        <v>0</v>
      </c>
      <c r="U74" s="1287">
        <v>0</v>
      </c>
    </row>
    <row r="75" spans="1:21" hidden="1">
      <c r="A75" s="1290">
        <v>3</v>
      </c>
      <c r="B75" s="1281" t="s">
        <v>169</v>
      </c>
      <c r="C75" s="1260" t="s">
        <v>170</v>
      </c>
      <c r="D75" s="1282">
        <f t="shared" si="8"/>
        <v>0</v>
      </c>
      <c r="E75" s="1291"/>
      <c r="F75" s="1291"/>
      <c r="G75" s="1291"/>
      <c r="H75" s="1291"/>
      <c r="I75" s="1291"/>
      <c r="J75" s="1291"/>
      <c r="K75" s="1291"/>
      <c r="L75" s="1291"/>
      <c r="M75" s="1291"/>
      <c r="N75" s="1291"/>
      <c r="O75" s="1291"/>
      <c r="P75" s="1291"/>
      <c r="Q75" s="1291"/>
      <c r="R75" s="1291"/>
      <c r="S75" s="1291"/>
      <c r="T75" s="1291"/>
      <c r="U75" s="1291"/>
    </row>
    <row r="76" spans="1:21" hidden="1">
      <c r="A76" s="1290">
        <v>4</v>
      </c>
      <c r="B76" s="1281" t="s">
        <v>288</v>
      </c>
      <c r="C76" s="1260" t="s">
        <v>198</v>
      </c>
      <c r="D76" s="1263">
        <f t="shared" si="8"/>
        <v>112.66899999999998</v>
      </c>
      <c r="E76" s="1287">
        <v>13.206999999999999</v>
      </c>
      <c r="F76" s="1287">
        <v>2.82</v>
      </c>
      <c r="G76" s="1287">
        <v>5.9529999999999994</v>
      </c>
      <c r="H76" s="1287">
        <v>4.38</v>
      </c>
      <c r="I76" s="1287">
        <v>2.86</v>
      </c>
      <c r="J76" s="1287">
        <v>14.758999999999999</v>
      </c>
      <c r="K76" s="1287">
        <v>1.3599999999999999</v>
      </c>
      <c r="L76" s="1287">
        <v>27.021999999999998</v>
      </c>
      <c r="M76" s="1287">
        <v>1.532</v>
      </c>
      <c r="N76" s="1287">
        <v>3.5660000000000003</v>
      </c>
      <c r="O76" s="1287">
        <v>1.33</v>
      </c>
      <c r="P76" s="1287">
        <v>8.9499999999999993</v>
      </c>
      <c r="Q76" s="1287">
        <v>4.4309999999999992</v>
      </c>
      <c r="R76" s="1287">
        <v>2.1</v>
      </c>
      <c r="S76" s="1287">
        <v>2.6059999999999999</v>
      </c>
      <c r="T76" s="1287">
        <v>1.375</v>
      </c>
      <c r="U76" s="1287">
        <v>14.418000000000001</v>
      </c>
    </row>
    <row r="77" spans="1:21" hidden="1">
      <c r="A77" s="1290">
        <v>5</v>
      </c>
      <c r="B77" s="1281" t="s">
        <v>199</v>
      </c>
      <c r="C77" s="1260" t="s">
        <v>200</v>
      </c>
      <c r="D77" s="1263">
        <f t="shared" si="8"/>
        <v>-112.66899999999998</v>
      </c>
      <c r="E77" s="1287">
        <v>-13.206999999999999</v>
      </c>
      <c r="F77" s="1287">
        <v>-2.82</v>
      </c>
      <c r="G77" s="1287">
        <v>-5.9529999999999994</v>
      </c>
      <c r="H77" s="1287">
        <v>-4.38</v>
      </c>
      <c r="I77" s="1287">
        <v>-2.86</v>
      </c>
      <c r="J77" s="1287">
        <v>-14.758999999999999</v>
      </c>
      <c r="K77" s="1287">
        <v>-1.3599999999999999</v>
      </c>
      <c r="L77" s="1287">
        <v>-27.021999999999998</v>
      </c>
      <c r="M77" s="1287">
        <v>-1.532</v>
      </c>
      <c r="N77" s="1287">
        <v>-3.5660000000000003</v>
      </c>
      <c r="O77" s="1287">
        <v>-1.33</v>
      </c>
      <c r="P77" s="1287">
        <v>-8.9499999999999993</v>
      </c>
      <c r="Q77" s="1287">
        <v>-4.4309999999999992</v>
      </c>
      <c r="R77" s="1287">
        <v>-2.1</v>
      </c>
      <c r="S77" s="1287">
        <v>-2.6059999999999999</v>
      </c>
      <c r="T77" s="1287">
        <v>-1.375</v>
      </c>
      <c r="U77" s="1287">
        <v>-14.418000000000001</v>
      </c>
    </row>
    <row r="78" spans="1:21" hidden="1">
      <c r="A78" s="1290">
        <v>6</v>
      </c>
      <c r="B78" s="1281" t="s">
        <v>201</v>
      </c>
      <c r="C78" s="1260" t="s">
        <v>202</v>
      </c>
      <c r="D78" s="1263">
        <f t="shared" si="8"/>
        <v>583.0018</v>
      </c>
      <c r="E78" s="1287">
        <v>4.3130000000000006</v>
      </c>
      <c r="F78" s="1287">
        <v>41.65</v>
      </c>
      <c r="G78" s="1287">
        <v>40.587000000000003</v>
      </c>
      <c r="H78" s="1287">
        <v>19.02</v>
      </c>
      <c r="I78" s="1287">
        <v>1.27</v>
      </c>
      <c r="J78" s="1287">
        <v>25.201000000000001</v>
      </c>
      <c r="K78" s="1287">
        <v>19.23</v>
      </c>
      <c r="L78" s="1287">
        <v>23.008000000000003</v>
      </c>
      <c r="M78" s="1287">
        <v>11.868</v>
      </c>
      <c r="N78" s="1287">
        <v>44.593999999999994</v>
      </c>
      <c r="O78" s="1287">
        <v>19.119999999999997</v>
      </c>
      <c r="P78" s="1287">
        <v>65.36999999999999</v>
      </c>
      <c r="Q78" s="1287">
        <v>68.588999999999999</v>
      </c>
      <c r="R78" s="1287">
        <v>129.93</v>
      </c>
      <c r="S78" s="1287">
        <v>14.394800000000002</v>
      </c>
      <c r="T78" s="1287">
        <v>40.994999999999997</v>
      </c>
      <c r="U78" s="1287">
        <v>13.862</v>
      </c>
    </row>
  </sheetData>
  <mergeCells count="8">
    <mergeCell ref="A5:A6"/>
    <mergeCell ref="B5:B6"/>
    <mergeCell ref="C5:C6"/>
    <mergeCell ref="D5:D6"/>
    <mergeCell ref="A2:U2"/>
    <mergeCell ref="E4:U4"/>
    <mergeCell ref="E5:U5"/>
    <mergeCell ref="A3:U3"/>
  </mergeCells>
  <pageMargins left="0.59055118110236227" right="0.43307086614173229" top="0.55118110236220474" bottom="0.59055118110236227" header="0.31496062992125984" footer="0.31496062992125984"/>
  <pageSetup paperSize="9" scale="75"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3"/>
  <sheetViews>
    <sheetView showZeros="0" workbookViewId="0">
      <selection activeCell="A3" sqref="A3:V3"/>
    </sheetView>
  </sheetViews>
  <sheetFormatPr defaultColWidth="7.5703125" defaultRowHeight="11.25"/>
  <cols>
    <col min="1" max="1" width="5.42578125" style="1345" customWidth="1"/>
    <col min="2" max="2" width="29.5703125" style="1306" customWidth="1"/>
    <col min="3" max="3" width="6.42578125" style="1303" customWidth="1"/>
    <col min="4" max="4" width="8" style="1345" customWidth="1"/>
    <col min="5" max="5" width="7.42578125" style="1345" customWidth="1"/>
    <col min="6" max="6" width="6.7109375" style="1303" customWidth="1"/>
    <col min="7" max="7" width="7.28515625" style="1303" customWidth="1"/>
    <col min="8" max="17" width="6.7109375" style="1303" customWidth="1"/>
    <col min="18" max="18" width="6.140625" style="1303" customWidth="1"/>
    <col min="19" max="19" width="6.42578125" style="1303" customWidth="1"/>
    <col min="20" max="22" width="6.7109375" style="1303" customWidth="1"/>
    <col min="23" max="245" width="7.5703125" style="1303"/>
    <col min="246" max="246" width="4.42578125" style="1303" customWidth="1"/>
    <col min="247" max="247" width="34.42578125" style="1303" customWidth="1"/>
    <col min="248" max="248" width="6.85546875" style="1303" customWidth="1"/>
    <col min="249" max="249" width="9.5703125" style="1303" customWidth="1"/>
    <col min="250" max="250" width="7.42578125" style="1303" customWidth="1"/>
    <col min="251" max="255" width="7.5703125" style="1303"/>
    <col min="256" max="258" width="8.5703125" style="1303" customWidth="1"/>
    <col min="259" max="265" width="0" style="1303" hidden="1" customWidth="1"/>
    <col min="266" max="501" width="7.5703125" style="1303"/>
    <col min="502" max="502" width="4.42578125" style="1303" customWidth="1"/>
    <col min="503" max="503" width="34.42578125" style="1303" customWidth="1"/>
    <col min="504" max="504" width="6.85546875" style="1303" customWidth="1"/>
    <col min="505" max="505" width="9.5703125" style="1303" customWidth="1"/>
    <col min="506" max="506" width="7.42578125" style="1303" customWidth="1"/>
    <col min="507" max="511" width="7.5703125" style="1303"/>
    <col min="512" max="514" width="8.5703125" style="1303" customWidth="1"/>
    <col min="515" max="521" width="0" style="1303" hidden="1" customWidth="1"/>
    <col min="522" max="757" width="7.5703125" style="1303"/>
    <col min="758" max="758" width="4.42578125" style="1303" customWidth="1"/>
    <col min="759" max="759" width="34.42578125" style="1303" customWidth="1"/>
    <col min="760" max="760" width="6.85546875" style="1303" customWidth="1"/>
    <col min="761" max="761" width="9.5703125" style="1303" customWidth="1"/>
    <col min="762" max="762" width="7.42578125" style="1303" customWidth="1"/>
    <col min="763" max="767" width="7.5703125" style="1303"/>
    <col min="768" max="770" width="8.5703125" style="1303" customWidth="1"/>
    <col min="771" max="777" width="0" style="1303" hidden="1" customWidth="1"/>
    <col min="778" max="1013" width="7.5703125" style="1303"/>
    <col min="1014" max="1014" width="4.42578125" style="1303" customWidth="1"/>
    <col min="1015" max="1015" width="34.42578125" style="1303" customWidth="1"/>
    <col min="1016" max="1016" width="6.85546875" style="1303" customWidth="1"/>
    <col min="1017" max="1017" width="9.5703125" style="1303" customWidth="1"/>
    <col min="1018" max="1018" width="7.42578125" style="1303" customWidth="1"/>
    <col min="1019" max="1023" width="7.5703125" style="1303"/>
    <col min="1024" max="1026" width="8.5703125" style="1303" customWidth="1"/>
    <col min="1027" max="1033" width="0" style="1303" hidden="1" customWidth="1"/>
    <col min="1034" max="1269" width="7.5703125" style="1303"/>
    <col min="1270" max="1270" width="4.42578125" style="1303" customWidth="1"/>
    <col min="1271" max="1271" width="34.42578125" style="1303" customWidth="1"/>
    <col min="1272" max="1272" width="6.85546875" style="1303" customWidth="1"/>
    <col min="1273" max="1273" width="9.5703125" style="1303" customWidth="1"/>
    <col min="1274" max="1274" width="7.42578125" style="1303" customWidth="1"/>
    <col min="1275" max="1279" width="7.5703125" style="1303"/>
    <col min="1280" max="1282" width="8.5703125" style="1303" customWidth="1"/>
    <col min="1283" max="1289" width="0" style="1303" hidden="1" customWidth="1"/>
    <col min="1290" max="1525" width="7.5703125" style="1303"/>
    <col min="1526" max="1526" width="4.42578125" style="1303" customWidth="1"/>
    <col min="1527" max="1527" width="34.42578125" style="1303" customWidth="1"/>
    <col min="1528" max="1528" width="6.85546875" style="1303" customWidth="1"/>
    <col min="1529" max="1529" width="9.5703125" style="1303" customWidth="1"/>
    <col min="1530" max="1530" width="7.42578125" style="1303" customWidth="1"/>
    <col min="1531" max="1535" width="7.5703125" style="1303"/>
    <col min="1536" max="1538" width="8.5703125" style="1303" customWidth="1"/>
    <col min="1539" max="1545" width="0" style="1303" hidden="1" customWidth="1"/>
    <col min="1546" max="1781" width="7.5703125" style="1303"/>
    <col min="1782" max="1782" width="4.42578125" style="1303" customWidth="1"/>
    <col min="1783" max="1783" width="34.42578125" style="1303" customWidth="1"/>
    <col min="1784" max="1784" width="6.85546875" style="1303" customWidth="1"/>
    <col min="1785" max="1785" width="9.5703125" style="1303" customWidth="1"/>
    <col min="1786" max="1786" width="7.42578125" style="1303" customWidth="1"/>
    <col min="1787" max="1791" width="7.5703125" style="1303"/>
    <col min="1792" max="1794" width="8.5703125" style="1303" customWidth="1"/>
    <col min="1795" max="1801" width="0" style="1303" hidden="1" customWidth="1"/>
    <col min="1802" max="2037" width="7.5703125" style="1303"/>
    <col min="2038" max="2038" width="4.42578125" style="1303" customWidth="1"/>
    <col min="2039" max="2039" width="34.42578125" style="1303" customWidth="1"/>
    <col min="2040" max="2040" width="6.85546875" style="1303" customWidth="1"/>
    <col min="2041" max="2041" width="9.5703125" style="1303" customWidth="1"/>
    <col min="2042" max="2042" width="7.42578125" style="1303" customWidth="1"/>
    <col min="2043" max="2047" width="7.5703125" style="1303"/>
    <col min="2048" max="2050" width="8.5703125" style="1303" customWidth="1"/>
    <col min="2051" max="2057" width="0" style="1303" hidden="1" customWidth="1"/>
    <col min="2058" max="2293" width="7.5703125" style="1303"/>
    <col min="2294" max="2294" width="4.42578125" style="1303" customWidth="1"/>
    <col min="2295" max="2295" width="34.42578125" style="1303" customWidth="1"/>
    <col min="2296" max="2296" width="6.85546875" style="1303" customWidth="1"/>
    <col min="2297" max="2297" width="9.5703125" style="1303" customWidth="1"/>
    <col min="2298" max="2298" width="7.42578125" style="1303" customWidth="1"/>
    <col min="2299" max="2303" width="7.5703125" style="1303"/>
    <col min="2304" max="2306" width="8.5703125" style="1303" customWidth="1"/>
    <col min="2307" max="2313" width="0" style="1303" hidden="1" customWidth="1"/>
    <col min="2314" max="2549" width="7.5703125" style="1303"/>
    <col min="2550" max="2550" width="4.42578125" style="1303" customWidth="1"/>
    <col min="2551" max="2551" width="34.42578125" style="1303" customWidth="1"/>
    <col min="2552" max="2552" width="6.85546875" style="1303" customWidth="1"/>
    <col min="2553" max="2553" width="9.5703125" style="1303" customWidth="1"/>
    <col min="2554" max="2554" width="7.42578125" style="1303" customWidth="1"/>
    <col min="2555" max="2559" width="7.5703125" style="1303"/>
    <col min="2560" max="2562" width="8.5703125" style="1303" customWidth="1"/>
    <col min="2563" max="2569" width="0" style="1303" hidden="1" customWidth="1"/>
    <col min="2570" max="2805" width="7.5703125" style="1303"/>
    <col min="2806" max="2806" width="4.42578125" style="1303" customWidth="1"/>
    <col min="2807" max="2807" width="34.42578125" style="1303" customWidth="1"/>
    <col min="2808" max="2808" width="6.85546875" style="1303" customWidth="1"/>
    <col min="2809" max="2809" width="9.5703125" style="1303" customWidth="1"/>
    <col min="2810" max="2810" width="7.42578125" style="1303" customWidth="1"/>
    <col min="2811" max="2815" width="7.5703125" style="1303"/>
    <col min="2816" max="2818" width="8.5703125" style="1303" customWidth="1"/>
    <col min="2819" max="2825" width="0" style="1303" hidden="1" customWidth="1"/>
    <col min="2826" max="3061" width="7.5703125" style="1303"/>
    <col min="3062" max="3062" width="4.42578125" style="1303" customWidth="1"/>
    <col min="3063" max="3063" width="34.42578125" style="1303" customWidth="1"/>
    <col min="3064" max="3064" width="6.85546875" style="1303" customWidth="1"/>
    <col min="3065" max="3065" width="9.5703125" style="1303" customWidth="1"/>
    <col min="3066" max="3066" width="7.42578125" style="1303" customWidth="1"/>
    <col min="3067" max="3071" width="7.5703125" style="1303"/>
    <col min="3072" max="3074" width="8.5703125" style="1303" customWidth="1"/>
    <col min="3075" max="3081" width="0" style="1303" hidden="1" customWidth="1"/>
    <col min="3082" max="3317" width="7.5703125" style="1303"/>
    <col min="3318" max="3318" width="4.42578125" style="1303" customWidth="1"/>
    <col min="3319" max="3319" width="34.42578125" style="1303" customWidth="1"/>
    <col min="3320" max="3320" width="6.85546875" style="1303" customWidth="1"/>
    <col min="3321" max="3321" width="9.5703125" style="1303" customWidth="1"/>
    <col min="3322" max="3322" width="7.42578125" style="1303" customWidth="1"/>
    <col min="3323" max="3327" width="7.5703125" style="1303"/>
    <col min="3328" max="3330" width="8.5703125" style="1303" customWidth="1"/>
    <col min="3331" max="3337" width="0" style="1303" hidden="1" customWidth="1"/>
    <col min="3338" max="3573" width="7.5703125" style="1303"/>
    <col min="3574" max="3574" width="4.42578125" style="1303" customWidth="1"/>
    <col min="3575" max="3575" width="34.42578125" style="1303" customWidth="1"/>
    <col min="3576" max="3576" width="6.85546875" style="1303" customWidth="1"/>
    <col min="3577" max="3577" width="9.5703125" style="1303" customWidth="1"/>
    <col min="3578" max="3578" width="7.42578125" style="1303" customWidth="1"/>
    <col min="3579" max="3583" width="7.5703125" style="1303"/>
    <col min="3584" max="3586" width="8.5703125" style="1303" customWidth="1"/>
    <col min="3587" max="3593" width="0" style="1303" hidden="1" customWidth="1"/>
    <col min="3594" max="3829" width="7.5703125" style="1303"/>
    <col min="3830" max="3830" width="4.42578125" style="1303" customWidth="1"/>
    <col min="3831" max="3831" width="34.42578125" style="1303" customWidth="1"/>
    <col min="3832" max="3832" width="6.85546875" style="1303" customWidth="1"/>
    <col min="3833" max="3833" width="9.5703125" style="1303" customWidth="1"/>
    <col min="3834" max="3834" width="7.42578125" style="1303" customWidth="1"/>
    <col min="3835" max="3839" width="7.5703125" style="1303"/>
    <col min="3840" max="3842" width="8.5703125" style="1303" customWidth="1"/>
    <col min="3843" max="3849" width="0" style="1303" hidden="1" customWidth="1"/>
    <col min="3850" max="4085" width="7.5703125" style="1303"/>
    <col min="4086" max="4086" width="4.42578125" style="1303" customWidth="1"/>
    <col min="4087" max="4087" width="34.42578125" style="1303" customWidth="1"/>
    <col min="4088" max="4088" width="6.85546875" style="1303" customWidth="1"/>
    <col min="4089" max="4089" width="9.5703125" style="1303" customWidth="1"/>
    <col min="4090" max="4090" width="7.42578125" style="1303" customWidth="1"/>
    <col min="4091" max="4095" width="7.5703125" style="1303"/>
    <col min="4096" max="4098" width="8.5703125" style="1303" customWidth="1"/>
    <col min="4099" max="4105" width="0" style="1303" hidden="1" customWidth="1"/>
    <col min="4106" max="4341" width="7.5703125" style="1303"/>
    <col min="4342" max="4342" width="4.42578125" style="1303" customWidth="1"/>
    <col min="4343" max="4343" width="34.42578125" style="1303" customWidth="1"/>
    <col min="4344" max="4344" width="6.85546875" style="1303" customWidth="1"/>
    <col min="4345" max="4345" width="9.5703125" style="1303" customWidth="1"/>
    <col min="4346" max="4346" width="7.42578125" style="1303" customWidth="1"/>
    <col min="4347" max="4351" width="7.5703125" style="1303"/>
    <col min="4352" max="4354" width="8.5703125" style="1303" customWidth="1"/>
    <col min="4355" max="4361" width="0" style="1303" hidden="1" customWidth="1"/>
    <col min="4362" max="4597" width="7.5703125" style="1303"/>
    <col min="4598" max="4598" width="4.42578125" style="1303" customWidth="1"/>
    <col min="4599" max="4599" width="34.42578125" style="1303" customWidth="1"/>
    <col min="4600" max="4600" width="6.85546875" style="1303" customWidth="1"/>
    <col min="4601" max="4601" width="9.5703125" style="1303" customWidth="1"/>
    <col min="4602" max="4602" width="7.42578125" style="1303" customWidth="1"/>
    <col min="4603" max="4607" width="7.5703125" style="1303"/>
    <col min="4608" max="4610" width="8.5703125" style="1303" customWidth="1"/>
    <col min="4611" max="4617" width="0" style="1303" hidden="1" customWidth="1"/>
    <col min="4618" max="4853" width="7.5703125" style="1303"/>
    <col min="4854" max="4854" width="4.42578125" style="1303" customWidth="1"/>
    <col min="4855" max="4855" width="34.42578125" style="1303" customWidth="1"/>
    <col min="4856" max="4856" width="6.85546875" style="1303" customWidth="1"/>
    <col min="4857" max="4857" width="9.5703125" style="1303" customWidth="1"/>
    <col min="4858" max="4858" width="7.42578125" style="1303" customWidth="1"/>
    <col min="4859" max="4863" width="7.5703125" style="1303"/>
    <col min="4864" max="4866" width="8.5703125" style="1303" customWidth="1"/>
    <col min="4867" max="4873" width="0" style="1303" hidden="1" customWidth="1"/>
    <col min="4874" max="5109" width="7.5703125" style="1303"/>
    <col min="5110" max="5110" width="4.42578125" style="1303" customWidth="1"/>
    <col min="5111" max="5111" width="34.42578125" style="1303" customWidth="1"/>
    <col min="5112" max="5112" width="6.85546875" style="1303" customWidth="1"/>
    <col min="5113" max="5113" width="9.5703125" style="1303" customWidth="1"/>
    <col min="5114" max="5114" width="7.42578125" style="1303" customWidth="1"/>
    <col min="5115" max="5119" width="7.5703125" style="1303"/>
    <col min="5120" max="5122" width="8.5703125" style="1303" customWidth="1"/>
    <col min="5123" max="5129" width="0" style="1303" hidden="1" customWidth="1"/>
    <col min="5130" max="5365" width="7.5703125" style="1303"/>
    <col min="5366" max="5366" width="4.42578125" style="1303" customWidth="1"/>
    <col min="5367" max="5367" width="34.42578125" style="1303" customWidth="1"/>
    <col min="5368" max="5368" width="6.85546875" style="1303" customWidth="1"/>
    <col min="5369" max="5369" width="9.5703125" style="1303" customWidth="1"/>
    <col min="5370" max="5370" width="7.42578125" style="1303" customWidth="1"/>
    <col min="5371" max="5375" width="7.5703125" style="1303"/>
    <col min="5376" max="5378" width="8.5703125" style="1303" customWidth="1"/>
    <col min="5379" max="5385" width="0" style="1303" hidden="1" customWidth="1"/>
    <col min="5386" max="5621" width="7.5703125" style="1303"/>
    <col min="5622" max="5622" width="4.42578125" style="1303" customWidth="1"/>
    <col min="5623" max="5623" width="34.42578125" style="1303" customWidth="1"/>
    <col min="5624" max="5624" width="6.85546875" style="1303" customWidth="1"/>
    <col min="5625" max="5625" width="9.5703125" style="1303" customWidth="1"/>
    <col min="5626" max="5626" width="7.42578125" style="1303" customWidth="1"/>
    <col min="5627" max="5631" width="7.5703125" style="1303"/>
    <col min="5632" max="5634" width="8.5703125" style="1303" customWidth="1"/>
    <col min="5635" max="5641" width="0" style="1303" hidden="1" customWidth="1"/>
    <col min="5642" max="5877" width="7.5703125" style="1303"/>
    <col min="5878" max="5878" width="4.42578125" style="1303" customWidth="1"/>
    <col min="5879" max="5879" width="34.42578125" style="1303" customWidth="1"/>
    <col min="5880" max="5880" width="6.85546875" style="1303" customWidth="1"/>
    <col min="5881" max="5881" width="9.5703125" style="1303" customWidth="1"/>
    <col min="5882" max="5882" width="7.42578125" style="1303" customWidth="1"/>
    <col min="5883" max="5887" width="7.5703125" style="1303"/>
    <col min="5888" max="5890" width="8.5703125" style="1303" customWidth="1"/>
    <col min="5891" max="5897" width="0" style="1303" hidden="1" customWidth="1"/>
    <col min="5898" max="6133" width="7.5703125" style="1303"/>
    <col min="6134" max="6134" width="4.42578125" style="1303" customWidth="1"/>
    <col min="6135" max="6135" width="34.42578125" style="1303" customWidth="1"/>
    <col min="6136" max="6136" width="6.85546875" style="1303" customWidth="1"/>
    <col min="6137" max="6137" width="9.5703125" style="1303" customWidth="1"/>
    <col min="6138" max="6138" width="7.42578125" style="1303" customWidth="1"/>
    <col min="6139" max="6143" width="7.5703125" style="1303"/>
    <col min="6144" max="6146" width="8.5703125" style="1303" customWidth="1"/>
    <col min="6147" max="6153" width="0" style="1303" hidden="1" customWidth="1"/>
    <col min="6154" max="6389" width="7.5703125" style="1303"/>
    <col min="6390" max="6390" width="4.42578125" style="1303" customWidth="1"/>
    <col min="6391" max="6391" width="34.42578125" style="1303" customWidth="1"/>
    <col min="6392" max="6392" width="6.85546875" style="1303" customWidth="1"/>
    <col min="6393" max="6393" width="9.5703125" style="1303" customWidth="1"/>
    <col min="6394" max="6394" width="7.42578125" style="1303" customWidth="1"/>
    <col min="6395" max="6399" width="7.5703125" style="1303"/>
    <col min="6400" max="6402" width="8.5703125" style="1303" customWidth="1"/>
    <col min="6403" max="6409" width="0" style="1303" hidden="1" customWidth="1"/>
    <col min="6410" max="6645" width="7.5703125" style="1303"/>
    <col min="6646" max="6646" width="4.42578125" style="1303" customWidth="1"/>
    <col min="6647" max="6647" width="34.42578125" style="1303" customWidth="1"/>
    <col min="6648" max="6648" width="6.85546875" style="1303" customWidth="1"/>
    <col min="6649" max="6649" width="9.5703125" style="1303" customWidth="1"/>
    <col min="6650" max="6650" width="7.42578125" style="1303" customWidth="1"/>
    <col min="6651" max="6655" width="7.5703125" style="1303"/>
    <col min="6656" max="6658" width="8.5703125" style="1303" customWidth="1"/>
    <col min="6659" max="6665" width="0" style="1303" hidden="1" customWidth="1"/>
    <col min="6666" max="6901" width="7.5703125" style="1303"/>
    <col min="6902" max="6902" width="4.42578125" style="1303" customWidth="1"/>
    <col min="6903" max="6903" width="34.42578125" style="1303" customWidth="1"/>
    <col min="6904" max="6904" width="6.85546875" style="1303" customWidth="1"/>
    <col min="6905" max="6905" width="9.5703125" style="1303" customWidth="1"/>
    <col min="6906" max="6906" width="7.42578125" style="1303" customWidth="1"/>
    <col min="6907" max="6911" width="7.5703125" style="1303"/>
    <col min="6912" max="6914" width="8.5703125" style="1303" customWidth="1"/>
    <col min="6915" max="6921" width="0" style="1303" hidden="1" customWidth="1"/>
    <col min="6922" max="7157" width="7.5703125" style="1303"/>
    <col min="7158" max="7158" width="4.42578125" style="1303" customWidth="1"/>
    <col min="7159" max="7159" width="34.42578125" style="1303" customWidth="1"/>
    <col min="7160" max="7160" width="6.85546875" style="1303" customWidth="1"/>
    <col min="7161" max="7161" width="9.5703125" style="1303" customWidth="1"/>
    <col min="7162" max="7162" width="7.42578125" style="1303" customWidth="1"/>
    <col min="7163" max="7167" width="7.5703125" style="1303"/>
    <col min="7168" max="7170" width="8.5703125" style="1303" customWidth="1"/>
    <col min="7171" max="7177" width="0" style="1303" hidden="1" customWidth="1"/>
    <col min="7178" max="7413" width="7.5703125" style="1303"/>
    <col min="7414" max="7414" width="4.42578125" style="1303" customWidth="1"/>
    <col min="7415" max="7415" width="34.42578125" style="1303" customWidth="1"/>
    <col min="7416" max="7416" width="6.85546875" style="1303" customWidth="1"/>
    <col min="7417" max="7417" width="9.5703125" style="1303" customWidth="1"/>
    <col min="7418" max="7418" width="7.42578125" style="1303" customWidth="1"/>
    <col min="7419" max="7423" width="7.5703125" style="1303"/>
    <col min="7424" max="7426" width="8.5703125" style="1303" customWidth="1"/>
    <col min="7427" max="7433" width="0" style="1303" hidden="1" customWidth="1"/>
    <col min="7434" max="7669" width="7.5703125" style="1303"/>
    <col min="7670" max="7670" width="4.42578125" style="1303" customWidth="1"/>
    <col min="7671" max="7671" width="34.42578125" style="1303" customWidth="1"/>
    <col min="7672" max="7672" width="6.85546875" style="1303" customWidth="1"/>
    <col min="7673" max="7673" width="9.5703125" style="1303" customWidth="1"/>
    <col min="7674" max="7674" width="7.42578125" style="1303" customWidth="1"/>
    <col min="7675" max="7679" width="7.5703125" style="1303"/>
    <col min="7680" max="7682" width="8.5703125" style="1303" customWidth="1"/>
    <col min="7683" max="7689" width="0" style="1303" hidden="1" customWidth="1"/>
    <col min="7690" max="7925" width="7.5703125" style="1303"/>
    <col min="7926" max="7926" width="4.42578125" style="1303" customWidth="1"/>
    <col min="7927" max="7927" width="34.42578125" style="1303" customWidth="1"/>
    <col min="7928" max="7928" width="6.85546875" style="1303" customWidth="1"/>
    <col min="7929" max="7929" width="9.5703125" style="1303" customWidth="1"/>
    <col min="7930" max="7930" width="7.42578125" style="1303" customWidth="1"/>
    <col min="7931" max="7935" width="7.5703125" style="1303"/>
    <col min="7936" max="7938" width="8.5703125" style="1303" customWidth="1"/>
    <col min="7939" max="7945" width="0" style="1303" hidden="1" customWidth="1"/>
    <col min="7946" max="8181" width="7.5703125" style="1303"/>
    <col min="8182" max="8182" width="4.42578125" style="1303" customWidth="1"/>
    <col min="8183" max="8183" width="34.42578125" style="1303" customWidth="1"/>
    <col min="8184" max="8184" width="6.85546875" style="1303" customWidth="1"/>
    <col min="8185" max="8185" width="9.5703125" style="1303" customWidth="1"/>
    <col min="8186" max="8186" width="7.42578125" style="1303" customWidth="1"/>
    <col min="8187" max="8191" width="7.5703125" style="1303"/>
    <col min="8192" max="8194" width="8.5703125" style="1303" customWidth="1"/>
    <col min="8195" max="8201" width="0" style="1303" hidden="1" customWidth="1"/>
    <col min="8202" max="8437" width="7.5703125" style="1303"/>
    <col min="8438" max="8438" width="4.42578125" style="1303" customWidth="1"/>
    <col min="8439" max="8439" width="34.42578125" style="1303" customWidth="1"/>
    <col min="8440" max="8440" width="6.85546875" style="1303" customWidth="1"/>
    <col min="8441" max="8441" width="9.5703125" style="1303" customWidth="1"/>
    <col min="8442" max="8442" width="7.42578125" style="1303" customWidth="1"/>
    <col min="8443" max="8447" width="7.5703125" style="1303"/>
    <col min="8448" max="8450" width="8.5703125" style="1303" customWidth="1"/>
    <col min="8451" max="8457" width="0" style="1303" hidden="1" customWidth="1"/>
    <col min="8458" max="8693" width="7.5703125" style="1303"/>
    <col min="8694" max="8694" width="4.42578125" style="1303" customWidth="1"/>
    <col min="8695" max="8695" width="34.42578125" style="1303" customWidth="1"/>
    <col min="8696" max="8696" width="6.85546875" style="1303" customWidth="1"/>
    <col min="8697" max="8697" width="9.5703125" style="1303" customWidth="1"/>
    <col min="8698" max="8698" width="7.42578125" style="1303" customWidth="1"/>
    <col min="8699" max="8703" width="7.5703125" style="1303"/>
    <col min="8704" max="8706" width="8.5703125" style="1303" customWidth="1"/>
    <col min="8707" max="8713" width="0" style="1303" hidden="1" customWidth="1"/>
    <col min="8714" max="8949" width="7.5703125" style="1303"/>
    <col min="8950" max="8950" width="4.42578125" style="1303" customWidth="1"/>
    <col min="8951" max="8951" width="34.42578125" style="1303" customWidth="1"/>
    <col min="8952" max="8952" width="6.85546875" style="1303" customWidth="1"/>
    <col min="8953" max="8953" width="9.5703125" style="1303" customWidth="1"/>
    <col min="8954" max="8954" width="7.42578125" style="1303" customWidth="1"/>
    <col min="8955" max="8959" width="7.5703125" style="1303"/>
    <col min="8960" max="8962" width="8.5703125" style="1303" customWidth="1"/>
    <col min="8963" max="8969" width="0" style="1303" hidden="1" customWidth="1"/>
    <col min="8970" max="9205" width="7.5703125" style="1303"/>
    <col min="9206" max="9206" width="4.42578125" style="1303" customWidth="1"/>
    <col min="9207" max="9207" width="34.42578125" style="1303" customWidth="1"/>
    <col min="9208" max="9208" width="6.85546875" style="1303" customWidth="1"/>
    <col min="9209" max="9209" width="9.5703125" style="1303" customWidth="1"/>
    <col min="9210" max="9210" width="7.42578125" style="1303" customWidth="1"/>
    <col min="9211" max="9215" width="7.5703125" style="1303"/>
    <col min="9216" max="9218" width="8.5703125" style="1303" customWidth="1"/>
    <col min="9219" max="9225" width="0" style="1303" hidden="1" customWidth="1"/>
    <col min="9226" max="9461" width="7.5703125" style="1303"/>
    <col min="9462" max="9462" width="4.42578125" style="1303" customWidth="1"/>
    <col min="9463" max="9463" width="34.42578125" style="1303" customWidth="1"/>
    <col min="9464" max="9464" width="6.85546875" style="1303" customWidth="1"/>
    <col min="9465" max="9465" width="9.5703125" style="1303" customWidth="1"/>
    <col min="9466" max="9466" width="7.42578125" style="1303" customWidth="1"/>
    <col min="9467" max="9471" width="7.5703125" style="1303"/>
    <col min="9472" max="9474" width="8.5703125" style="1303" customWidth="1"/>
    <col min="9475" max="9481" width="0" style="1303" hidden="1" customWidth="1"/>
    <col min="9482" max="9717" width="7.5703125" style="1303"/>
    <col min="9718" max="9718" width="4.42578125" style="1303" customWidth="1"/>
    <col min="9719" max="9719" width="34.42578125" style="1303" customWidth="1"/>
    <col min="9720" max="9720" width="6.85546875" style="1303" customWidth="1"/>
    <col min="9721" max="9721" width="9.5703125" style="1303" customWidth="1"/>
    <col min="9722" max="9722" width="7.42578125" style="1303" customWidth="1"/>
    <col min="9723" max="9727" width="7.5703125" style="1303"/>
    <col min="9728" max="9730" width="8.5703125" style="1303" customWidth="1"/>
    <col min="9731" max="9737" width="0" style="1303" hidden="1" customWidth="1"/>
    <col min="9738" max="9973" width="7.5703125" style="1303"/>
    <col min="9974" max="9974" width="4.42578125" style="1303" customWidth="1"/>
    <col min="9975" max="9975" width="34.42578125" style="1303" customWidth="1"/>
    <col min="9976" max="9976" width="6.85546875" style="1303" customWidth="1"/>
    <col min="9977" max="9977" width="9.5703125" style="1303" customWidth="1"/>
    <col min="9978" max="9978" width="7.42578125" style="1303" customWidth="1"/>
    <col min="9979" max="9983" width="7.5703125" style="1303"/>
    <col min="9984" max="9986" width="8.5703125" style="1303" customWidth="1"/>
    <col min="9987" max="9993" width="0" style="1303" hidden="1" customWidth="1"/>
    <col min="9994" max="10229" width="7.5703125" style="1303"/>
    <col min="10230" max="10230" width="4.42578125" style="1303" customWidth="1"/>
    <col min="10231" max="10231" width="34.42578125" style="1303" customWidth="1"/>
    <col min="10232" max="10232" width="6.85546875" style="1303" customWidth="1"/>
    <col min="10233" max="10233" width="9.5703125" style="1303" customWidth="1"/>
    <col min="10234" max="10234" width="7.42578125" style="1303" customWidth="1"/>
    <col min="10235" max="10239" width="7.5703125" style="1303"/>
    <col min="10240" max="10242" width="8.5703125" style="1303" customWidth="1"/>
    <col min="10243" max="10249" width="0" style="1303" hidden="1" customWidth="1"/>
    <col min="10250" max="10485" width="7.5703125" style="1303"/>
    <col min="10486" max="10486" width="4.42578125" style="1303" customWidth="1"/>
    <col min="10487" max="10487" width="34.42578125" style="1303" customWidth="1"/>
    <col min="10488" max="10488" width="6.85546875" style="1303" customWidth="1"/>
    <col min="10489" max="10489" width="9.5703125" style="1303" customWidth="1"/>
    <col min="10490" max="10490" width="7.42578125" style="1303" customWidth="1"/>
    <col min="10491" max="10495" width="7.5703125" style="1303"/>
    <col min="10496" max="10498" width="8.5703125" style="1303" customWidth="1"/>
    <col min="10499" max="10505" width="0" style="1303" hidden="1" customWidth="1"/>
    <col min="10506" max="10741" width="7.5703125" style="1303"/>
    <col min="10742" max="10742" width="4.42578125" style="1303" customWidth="1"/>
    <col min="10743" max="10743" width="34.42578125" style="1303" customWidth="1"/>
    <col min="10744" max="10744" width="6.85546875" style="1303" customWidth="1"/>
    <col min="10745" max="10745" width="9.5703125" style="1303" customWidth="1"/>
    <col min="10746" max="10746" width="7.42578125" style="1303" customWidth="1"/>
    <col min="10747" max="10751" width="7.5703125" style="1303"/>
    <col min="10752" max="10754" width="8.5703125" style="1303" customWidth="1"/>
    <col min="10755" max="10761" width="0" style="1303" hidden="1" customWidth="1"/>
    <col min="10762" max="10997" width="7.5703125" style="1303"/>
    <col min="10998" max="10998" width="4.42578125" style="1303" customWidth="1"/>
    <col min="10999" max="10999" width="34.42578125" style="1303" customWidth="1"/>
    <col min="11000" max="11000" width="6.85546875" style="1303" customWidth="1"/>
    <col min="11001" max="11001" width="9.5703125" style="1303" customWidth="1"/>
    <col min="11002" max="11002" width="7.42578125" style="1303" customWidth="1"/>
    <col min="11003" max="11007" width="7.5703125" style="1303"/>
    <col min="11008" max="11010" width="8.5703125" style="1303" customWidth="1"/>
    <col min="11011" max="11017" width="0" style="1303" hidden="1" customWidth="1"/>
    <col min="11018" max="11253" width="7.5703125" style="1303"/>
    <col min="11254" max="11254" width="4.42578125" style="1303" customWidth="1"/>
    <col min="11255" max="11255" width="34.42578125" style="1303" customWidth="1"/>
    <col min="11256" max="11256" width="6.85546875" style="1303" customWidth="1"/>
    <col min="11257" max="11257" width="9.5703125" style="1303" customWidth="1"/>
    <col min="11258" max="11258" width="7.42578125" style="1303" customWidth="1"/>
    <col min="11259" max="11263" width="7.5703125" style="1303"/>
    <col min="11264" max="11266" width="8.5703125" style="1303" customWidth="1"/>
    <col min="11267" max="11273" width="0" style="1303" hidden="1" customWidth="1"/>
    <col min="11274" max="11509" width="7.5703125" style="1303"/>
    <col min="11510" max="11510" width="4.42578125" style="1303" customWidth="1"/>
    <col min="11511" max="11511" width="34.42578125" style="1303" customWidth="1"/>
    <col min="11512" max="11512" width="6.85546875" style="1303" customWidth="1"/>
    <col min="11513" max="11513" width="9.5703125" style="1303" customWidth="1"/>
    <col min="11514" max="11514" width="7.42578125" style="1303" customWidth="1"/>
    <col min="11515" max="11519" width="7.5703125" style="1303"/>
    <col min="11520" max="11522" width="8.5703125" style="1303" customWidth="1"/>
    <col min="11523" max="11529" width="0" style="1303" hidden="1" customWidth="1"/>
    <col min="11530" max="11765" width="7.5703125" style="1303"/>
    <col min="11766" max="11766" width="4.42578125" style="1303" customWidth="1"/>
    <col min="11767" max="11767" width="34.42578125" style="1303" customWidth="1"/>
    <col min="11768" max="11768" width="6.85546875" style="1303" customWidth="1"/>
    <col min="11769" max="11769" width="9.5703125" style="1303" customWidth="1"/>
    <col min="11770" max="11770" width="7.42578125" style="1303" customWidth="1"/>
    <col min="11771" max="11775" width="7.5703125" style="1303"/>
    <col min="11776" max="11778" width="8.5703125" style="1303" customWidth="1"/>
    <col min="11779" max="11785" width="0" style="1303" hidden="1" customWidth="1"/>
    <col min="11786" max="12021" width="7.5703125" style="1303"/>
    <col min="12022" max="12022" width="4.42578125" style="1303" customWidth="1"/>
    <col min="12023" max="12023" width="34.42578125" style="1303" customWidth="1"/>
    <col min="12024" max="12024" width="6.85546875" style="1303" customWidth="1"/>
    <col min="12025" max="12025" width="9.5703125" style="1303" customWidth="1"/>
    <col min="12026" max="12026" width="7.42578125" style="1303" customWidth="1"/>
    <col min="12027" max="12031" width="7.5703125" style="1303"/>
    <col min="12032" max="12034" width="8.5703125" style="1303" customWidth="1"/>
    <col min="12035" max="12041" width="0" style="1303" hidden="1" customWidth="1"/>
    <col min="12042" max="12277" width="7.5703125" style="1303"/>
    <col min="12278" max="12278" width="4.42578125" style="1303" customWidth="1"/>
    <col min="12279" max="12279" width="34.42578125" style="1303" customWidth="1"/>
    <col min="12280" max="12280" width="6.85546875" style="1303" customWidth="1"/>
    <col min="12281" max="12281" width="9.5703125" style="1303" customWidth="1"/>
    <col min="12282" max="12282" width="7.42578125" style="1303" customWidth="1"/>
    <col min="12283" max="12287" width="7.5703125" style="1303"/>
    <col min="12288" max="12290" width="8.5703125" style="1303" customWidth="1"/>
    <col min="12291" max="12297" width="0" style="1303" hidden="1" customWidth="1"/>
    <col min="12298" max="12533" width="7.5703125" style="1303"/>
    <col min="12534" max="12534" width="4.42578125" style="1303" customWidth="1"/>
    <col min="12535" max="12535" width="34.42578125" style="1303" customWidth="1"/>
    <col min="12536" max="12536" width="6.85546875" style="1303" customWidth="1"/>
    <col min="12537" max="12537" width="9.5703125" style="1303" customWidth="1"/>
    <col min="12538" max="12538" width="7.42578125" style="1303" customWidth="1"/>
    <col min="12539" max="12543" width="7.5703125" style="1303"/>
    <col min="12544" max="12546" width="8.5703125" style="1303" customWidth="1"/>
    <col min="12547" max="12553" width="0" style="1303" hidden="1" customWidth="1"/>
    <col min="12554" max="12789" width="7.5703125" style="1303"/>
    <col min="12790" max="12790" width="4.42578125" style="1303" customWidth="1"/>
    <col min="12791" max="12791" width="34.42578125" style="1303" customWidth="1"/>
    <col min="12792" max="12792" width="6.85546875" style="1303" customWidth="1"/>
    <col min="12793" max="12793" width="9.5703125" style="1303" customWidth="1"/>
    <col min="12794" max="12794" width="7.42578125" style="1303" customWidth="1"/>
    <col min="12795" max="12799" width="7.5703125" style="1303"/>
    <col min="12800" max="12802" width="8.5703125" style="1303" customWidth="1"/>
    <col min="12803" max="12809" width="0" style="1303" hidden="1" customWidth="1"/>
    <col min="12810" max="13045" width="7.5703125" style="1303"/>
    <col min="13046" max="13046" width="4.42578125" style="1303" customWidth="1"/>
    <col min="13047" max="13047" width="34.42578125" style="1303" customWidth="1"/>
    <col min="13048" max="13048" width="6.85546875" style="1303" customWidth="1"/>
    <col min="13049" max="13049" width="9.5703125" style="1303" customWidth="1"/>
    <col min="13050" max="13050" width="7.42578125" style="1303" customWidth="1"/>
    <col min="13051" max="13055" width="7.5703125" style="1303"/>
    <col min="13056" max="13058" width="8.5703125" style="1303" customWidth="1"/>
    <col min="13059" max="13065" width="0" style="1303" hidden="1" customWidth="1"/>
    <col min="13066" max="13301" width="7.5703125" style="1303"/>
    <col min="13302" max="13302" width="4.42578125" style="1303" customWidth="1"/>
    <col min="13303" max="13303" width="34.42578125" style="1303" customWidth="1"/>
    <col min="13304" max="13304" width="6.85546875" style="1303" customWidth="1"/>
    <col min="13305" max="13305" width="9.5703125" style="1303" customWidth="1"/>
    <col min="13306" max="13306" width="7.42578125" style="1303" customWidth="1"/>
    <col min="13307" max="13311" width="7.5703125" style="1303"/>
    <col min="13312" max="13314" width="8.5703125" style="1303" customWidth="1"/>
    <col min="13315" max="13321" width="0" style="1303" hidden="1" customWidth="1"/>
    <col min="13322" max="13557" width="7.5703125" style="1303"/>
    <col min="13558" max="13558" width="4.42578125" style="1303" customWidth="1"/>
    <col min="13559" max="13559" width="34.42578125" style="1303" customWidth="1"/>
    <col min="13560" max="13560" width="6.85546875" style="1303" customWidth="1"/>
    <col min="13561" max="13561" width="9.5703125" style="1303" customWidth="1"/>
    <col min="13562" max="13562" width="7.42578125" style="1303" customWidth="1"/>
    <col min="13563" max="13567" width="7.5703125" style="1303"/>
    <col min="13568" max="13570" width="8.5703125" style="1303" customWidth="1"/>
    <col min="13571" max="13577" width="0" style="1303" hidden="1" customWidth="1"/>
    <col min="13578" max="13813" width="7.5703125" style="1303"/>
    <col min="13814" max="13814" width="4.42578125" style="1303" customWidth="1"/>
    <col min="13815" max="13815" width="34.42578125" style="1303" customWidth="1"/>
    <col min="13816" max="13816" width="6.85546875" style="1303" customWidth="1"/>
    <col min="13817" max="13817" width="9.5703125" style="1303" customWidth="1"/>
    <col min="13818" max="13818" width="7.42578125" style="1303" customWidth="1"/>
    <col min="13819" max="13823" width="7.5703125" style="1303"/>
    <col min="13824" max="13826" width="8.5703125" style="1303" customWidth="1"/>
    <col min="13827" max="13833" width="0" style="1303" hidden="1" customWidth="1"/>
    <col min="13834" max="14069" width="7.5703125" style="1303"/>
    <col min="14070" max="14070" width="4.42578125" style="1303" customWidth="1"/>
    <col min="14071" max="14071" width="34.42578125" style="1303" customWidth="1"/>
    <col min="14072" max="14072" width="6.85546875" style="1303" customWidth="1"/>
    <col min="14073" max="14073" width="9.5703125" style="1303" customWidth="1"/>
    <col min="14074" max="14074" width="7.42578125" style="1303" customWidth="1"/>
    <col min="14075" max="14079" width="7.5703125" style="1303"/>
    <col min="14080" max="14082" width="8.5703125" style="1303" customWidth="1"/>
    <col min="14083" max="14089" width="0" style="1303" hidden="1" customWidth="1"/>
    <col min="14090" max="14325" width="7.5703125" style="1303"/>
    <col min="14326" max="14326" width="4.42578125" style="1303" customWidth="1"/>
    <col min="14327" max="14327" width="34.42578125" style="1303" customWidth="1"/>
    <col min="14328" max="14328" width="6.85546875" style="1303" customWidth="1"/>
    <col min="14329" max="14329" width="9.5703125" style="1303" customWidth="1"/>
    <col min="14330" max="14330" width="7.42578125" style="1303" customWidth="1"/>
    <col min="14331" max="14335" width="7.5703125" style="1303"/>
    <col min="14336" max="14338" width="8.5703125" style="1303" customWidth="1"/>
    <col min="14339" max="14345" width="0" style="1303" hidden="1" customWidth="1"/>
    <col min="14346" max="14581" width="7.5703125" style="1303"/>
    <col min="14582" max="14582" width="4.42578125" style="1303" customWidth="1"/>
    <col min="14583" max="14583" width="34.42578125" style="1303" customWidth="1"/>
    <col min="14584" max="14584" width="6.85546875" style="1303" customWidth="1"/>
    <col min="14585" max="14585" width="9.5703125" style="1303" customWidth="1"/>
    <col min="14586" max="14586" width="7.42578125" style="1303" customWidth="1"/>
    <col min="14587" max="14591" width="7.5703125" style="1303"/>
    <col min="14592" max="14594" width="8.5703125" style="1303" customWidth="1"/>
    <col min="14595" max="14601" width="0" style="1303" hidden="1" customWidth="1"/>
    <col min="14602" max="14837" width="7.5703125" style="1303"/>
    <col min="14838" max="14838" width="4.42578125" style="1303" customWidth="1"/>
    <col min="14839" max="14839" width="34.42578125" style="1303" customWidth="1"/>
    <col min="14840" max="14840" width="6.85546875" style="1303" customWidth="1"/>
    <col min="14841" max="14841" width="9.5703125" style="1303" customWidth="1"/>
    <col min="14842" max="14842" width="7.42578125" style="1303" customWidth="1"/>
    <col min="14843" max="14847" width="7.5703125" style="1303"/>
    <col min="14848" max="14850" width="8.5703125" style="1303" customWidth="1"/>
    <col min="14851" max="14857" width="0" style="1303" hidden="1" customWidth="1"/>
    <col min="14858" max="15093" width="7.5703125" style="1303"/>
    <col min="15094" max="15094" width="4.42578125" style="1303" customWidth="1"/>
    <col min="15095" max="15095" width="34.42578125" style="1303" customWidth="1"/>
    <col min="15096" max="15096" width="6.85546875" style="1303" customWidth="1"/>
    <col min="15097" max="15097" width="9.5703125" style="1303" customWidth="1"/>
    <col min="15098" max="15098" width="7.42578125" style="1303" customWidth="1"/>
    <col min="15099" max="15103" width="7.5703125" style="1303"/>
    <col min="15104" max="15106" width="8.5703125" style="1303" customWidth="1"/>
    <col min="15107" max="15113" width="0" style="1303" hidden="1" customWidth="1"/>
    <col min="15114" max="15349" width="7.5703125" style="1303"/>
    <col min="15350" max="15350" width="4.42578125" style="1303" customWidth="1"/>
    <col min="15351" max="15351" width="34.42578125" style="1303" customWidth="1"/>
    <col min="15352" max="15352" width="6.85546875" style="1303" customWidth="1"/>
    <col min="15353" max="15353" width="9.5703125" style="1303" customWidth="1"/>
    <col min="15354" max="15354" width="7.42578125" style="1303" customWidth="1"/>
    <col min="15355" max="15359" width="7.5703125" style="1303"/>
    <col min="15360" max="15362" width="8.5703125" style="1303" customWidth="1"/>
    <col min="15363" max="15369" width="0" style="1303" hidden="1" customWidth="1"/>
    <col min="15370" max="15605" width="7.5703125" style="1303"/>
    <col min="15606" max="15606" width="4.42578125" style="1303" customWidth="1"/>
    <col min="15607" max="15607" width="34.42578125" style="1303" customWidth="1"/>
    <col min="15608" max="15608" width="6.85546875" style="1303" customWidth="1"/>
    <col min="15609" max="15609" width="9.5703125" style="1303" customWidth="1"/>
    <col min="15610" max="15610" width="7.42578125" style="1303" customWidth="1"/>
    <col min="15611" max="15615" width="7.5703125" style="1303"/>
    <col min="15616" max="15618" width="8.5703125" style="1303" customWidth="1"/>
    <col min="15619" max="15625" width="0" style="1303" hidden="1" customWidth="1"/>
    <col min="15626" max="15861" width="7.5703125" style="1303"/>
    <col min="15862" max="15862" width="4.42578125" style="1303" customWidth="1"/>
    <col min="15863" max="15863" width="34.42578125" style="1303" customWidth="1"/>
    <col min="15864" max="15864" width="6.85546875" style="1303" customWidth="1"/>
    <col min="15865" max="15865" width="9.5703125" style="1303" customWidth="1"/>
    <col min="15866" max="15866" width="7.42578125" style="1303" customWidth="1"/>
    <col min="15867" max="15871" width="7.5703125" style="1303"/>
    <col min="15872" max="15874" width="8.5703125" style="1303" customWidth="1"/>
    <col min="15875" max="15881" width="0" style="1303" hidden="1" customWidth="1"/>
    <col min="15882" max="16117" width="7.5703125" style="1303"/>
    <col min="16118" max="16118" width="4.42578125" style="1303" customWidth="1"/>
    <col min="16119" max="16119" width="34.42578125" style="1303" customWidth="1"/>
    <col min="16120" max="16120" width="6.85546875" style="1303" customWidth="1"/>
    <col min="16121" max="16121" width="9.5703125" style="1303" customWidth="1"/>
    <col min="16122" max="16122" width="7.42578125" style="1303" customWidth="1"/>
    <col min="16123" max="16127" width="7.5703125" style="1303"/>
    <col min="16128" max="16130" width="8.5703125" style="1303" customWidth="1"/>
    <col min="16131" max="16137" width="0" style="1303" hidden="1" customWidth="1"/>
    <col min="16138" max="16384" width="7.5703125" style="1303"/>
  </cols>
  <sheetData>
    <row r="1" spans="1:44" ht="18" customHeight="1">
      <c r="A1" s="1300"/>
      <c r="B1" s="1300" t="s">
        <v>575</v>
      </c>
      <c r="C1" s="1301"/>
      <c r="D1" s="1302"/>
      <c r="E1" s="1302"/>
    </row>
    <row r="2" spans="1:44" ht="19.5" customHeight="1">
      <c r="A2" s="1518" t="s">
        <v>573</v>
      </c>
      <c r="B2" s="1518"/>
      <c r="C2" s="1518"/>
      <c r="D2" s="1518"/>
      <c r="E2" s="1518"/>
      <c r="F2" s="1518"/>
      <c r="G2" s="1518"/>
      <c r="H2" s="1518"/>
      <c r="I2" s="1518"/>
      <c r="J2" s="1518"/>
      <c r="K2" s="1518"/>
      <c r="L2" s="1518"/>
      <c r="M2" s="1518"/>
      <c r="N2" s="1518"/>
      <c r="O2" s="1518"/>
      <c r="P2" s="1518"/>
      <c r="Q2" s="1518"/>
      <c r="R2" s="1518"/>
      <c r="S2" s="1518"/>
      <c r="T2" s="1518"/>
      <c r="U2" s="1518"/>
      <c r="V2" s="1518"/>
    </row>
    <row r="3" spans="1:44" ht="19.5" customHeight="1">
      <c r="A3" s="1524" t="s">
        <v>590</v>
      </c>
      <c r="B3" s="1524"/>
      <c r="C3" s="1524"/>
      <c r="D3" s="1524"/>
      <c r="E3" s="1524"/>
      <c r="F3" s="1524"/>
      <c r="G3" s="1524"/>
      <c r="H3" s="1524"/>
      <c r="I3" s="1524"/>
      <c r="J3" s="1524"/>
      <c r="K3" s="1524"/>
      <c r="L3" s="1524"/>
      <c r="M3" s="1524"/>
      <c r="N3" s="1524"/>
      <c r="O3" s="1524"/>
      <c r="P3" s="1524"/>
      <c r="Q3" s="1524"/>
      <c r="R3" s="1524"/>
      <c r="S3" s="1524"/>
      <c r="T3" s="1524"/>
      <c r="U3" s="1524"/>
      <c r="V3" s="1524"/>
    </row>
    <row r="4" spans="1:44" ht="18" customHeight="1">
      <c r="A4" s="1304"/>
      <c r="B4" s="1304"/>
      <c r="C4" s="1305"/>
      <c r="D4" s="1306"/>
      <c r="E4" s="1306"/>
      <c r="H4" s="1306"/>
      <c r="T4" s="1519" t="s">
        <v>1</v>
      </c>
      <c r="U4" s="1519"/>
      <c r="V4" s="1519"/>
    </row>
    <row r="5" spans="1:44" ht="18" customHeight="1">
      <c r="A5" s="1520" t="s">
        <v>2</v>
      </c>
      <c r="B5" s="1521" t="s">
        <v>178</v>
      </c>
      <c r="C5" s="1521" t="s">
        <v>3</v>
      </c>
      <c r="D5" s="1522" t="s">
        <v>258</v>
      </c>
      <c r="E5" s="1523" t="s">
        <v>191</v>
      </c>
      <c r="F5" s="1522" t="s">
        <v>5</v>
      </c>
      <c r="G5" s="1522"/>
      <c r="H5" s="1522"/>
      <c r="I5" s="1522"/>
      <c r="J5" s="1522"/>
      <c r="K5" s="1522"/>
      <c r="L5" s="1522"/>
      <c r="M5" s="1522"/>
      <c r="N5" s="1522"/>
      <c r="O5" s="1522"/>
      <c r="P5" s="1522"/>
      <c r="Q5" s="1522"/>
      <c r="R5" s="1522"/>
      <c r="S5" s="1522"/>
      <c r="T5" s="1522"/>
      <c r="U5" s="1522"/>
      <c r="V5" s="1522"/>
    </row>
    <row r="6" spans="1:44" ht="29.25" customHeight="1">
      <c r="A6" s="1520"/>
      <c r="B6" s="1521"/>
      <c r="C6" s="1521"/>
      <c r="D6" s="1522"/>
      <c r="E6" s="1523"/>
      <c r="F6" s="1293" t="s">
        <v>478</v>
      </c>
      <c r="G6" s="1293" t="s">
        <v>479</v>
      </c>
      <c r="H6" s="1293" t="s">
        <v>480</v>
      </c>
      <c r="I6" s="1293" t="s">
        <v>481</v>
      </c>
      <c r="J6" s="1293" t="s">
        <v>482</v>
      </c>
      <c r="K6" s="1293" t="s">
        <v>483</v>
      </c>
      <c r="L6" s="1293" t="s">
        <v>484</v>
      </c>
      <c r="M6" s="1293" t="s">
        <v>485</v>
      </c>
      <c r="N6" s="1293" t="s">
        <v>486</v>
      </c>
      <c r="O6" s="1293" t="s">
        <v>487</v>
      </c>
      <c r="P6" s="1293" t="s">
        <v>488</v>
      </c>
      <c r="Q6" s="1293" t="s">
        <v>489</v>
      </c>
      <c r="R6" s="1293" t="s">
        <v>490</v>
      </c>
      <c r="S6" s="1293" t="s">
        <v>491</v>
      </c>
      <c r="T6" s="1293" t="s">
        <v>492</v>
      </c>
      <c r="U6" s="1293" t="s">
        <v>493</v>
      </c>
      <c r="V6" s="1293" t="s">
        <v>494</v>
      </c>
    </row>
    <row r="7" spans="1:44" s="1309" customFormat="1" ht="33.75">
      <c r="A7" s="1307" t="s">
        <v>183</v>
      </c>
      <c r="B7" s="1308">
        <v>-2</v>
      </c>
      <c r="C7" s="1307" t="s">
        <v>192</v>
      </c>
      <c r="D7" s="1294" t="s">
        <v>574</v>
      </c>
      <c r="E7" s="1295"/>
      <c r="F7" s="1308">
        <v>-5</v>
      </c>
      <c r="G7" s="1295">
        <v>-6</v>
      </c>
      <c r="H7" s="1308">
        <v>-7</v>
      </c>
      <c r="I7" s="1295">
        <v>-8</v>
      </c>
      <c r="J7" s="1308">
        <v>-9</v>
      </c>
      <c r="K7" s="1295">
        <v>-10</v>
      </c>
      <c r="L7" s="1308">
        <v>-11</v>
      </c>
      <c r="M7" s="1295">
        <v>-12</v>
      </c>
      <c r="N7" s="1308">
        <v>-13</v>
      </c>
      <c r="O7" s="1295">
        <v>-14</v>
      </c>
      <c r="P7" s="1308">
        <v>-15</v>
      </c>
      <c r="Q7" s="1295">
        <v>-16</v>
      </c>
      <c r="R7" s="1308">
        <v>-17</v>
      </c>
      <c r="S7" s="1295">
        <v>-18</v>
      </c>
      <c r="T7" s="1308">
        <v>-19</v>
      </c>
      <c r="U7" s="1295">
        <v>-20</v>
      </c>
      <c r="V7" s="1308">
        <v>-21</v>
      </c>
    </row>
    <row r="8" spans="1:44" s="1314" customFormat="1" ht="20.100000000000001" customHeight="1">
      <c r="A8" s="1310"/>
      <c r="B8" s="1311" t="s">
        <v>7</v>
      </c>
      <c r="C8" s="1310"/>
      <c r="D8" s="1312">
        <f>D10+D33+D76</f>
        <v>85387.646000000022</v>
      </c>
      <c r="E8" s="1312">
        <v>100</v>
      </c>
      <c r="F8" s="1312">
        <f>F10+F33+F76</f>
        <v>1749.49</v>
      </c>
      <c r="G8" s="1312">
        <f t="shared" ref="G8:V8" si="0">G10+G33+G76</f>
        <v>6371.6799999999994</v>
      </c>
      <c r="H8" s="1312">
        <f t="shared" si="0"/>
        <v>6013.4</v>
      </c>
      <c r="I8" s="1312">
        <f t="shared" si="0"/>
        <v>2837.0800000000004</v>
      </c>
      <c r="J8" s="1312">
        <f t="shared" si="0"/>
        <v>3749.9799999999996</v>
      </c>
      <c r="K8" s="1312">
        <f t="shared" si="0"/>
        <v>7878.97</v>
      </c>
      <c r="L8" s="1312">
        <f t="shared" si="0"/>
        <v>7623.5640000000003</v>
      </c>
      <c r="M8" s="1312">
        <f t="shared" si="0"/>
        <v>5508.7599999999984</v>
      </c>
      <c r="N8" s="1312">
        <f t="shared" si="0"/>
        <v>4567.3000000000011</v>
      </c>
      <c r="O8" s="1312">
        <f t="shared" si="0"/>
        <v>3854.5940000000001</v>
      </c>
      <c r="P8" s="1312">
        <f t="shared" si="0"/>
        <v>4504.18</v>
      </c>
      <c r="Q8" s="1312">
        <f t="shared" si="0"/>
        <v>4014.2900000000004</v>
      </c>
      <c r="R8" s="1312">
        <f t="shared" si="0"/>
        <v>4699.5</v>
      </c>
      <c r="S8" s="1312">
        <f t="shared" si="0"/>
        <v>5681.1839999999993</v>
      </c>
      <c r="T8" s="1312">
        <f t="shared" si="0"/>
        <v>3816.6440000000007</v>
      </c>
      <c r="U8" s="1312">
        <f t="shared" si="0"/>
        <v>8947.840000000002</v>
      </c>
      <c r="V8" s="1312">
        <f t="shared" si="0"/>
        <v>3569.19</v>
      </c>
      <c r="W8" s="1313"/>
      <c r="X8" s="1313"/>
      <c r="Y8" s="1313"/>
      <c r="Z8" s="1313"/>
      <c r="AA8" s="1313"/>
      <c r="AB8" s="1313"/>
      <c r="AC8" s="1313"/>
      <c r="AD8" s="1313"/>
      <c r="AE8" s="1313"/>
      <c r="AF8" s="1313"/>
      <c r="AG8" s="1313"/>
      <c r="AH8" s="1313"/>
      <c r="AI8" s="1313"/>
      <c r="AJ8" s="1313"/>
      <c r="AK8" s="1313"/>
      <c r="AL8" s="1313"/>
      <c r="AM8" s="1313"/>
      <c r="AN8" s="1313"/>
      <c r="AO8" s="1313"/>
      <c r="AP8" s="1313"/>
      <c r="AQ8" s="1313"/>
      <c r="AR8" s="1313"/>
    </row>
    <row r="9" spans="1:44" s="1314" customFormat="1" ht="20.100000000000001" customHeight="1">
      <c r="A9" s="1310" t="s">
        <v>193</v>
      </c>
      <c r="B9" s="1315" t="s">
        <v>194</v>
      </c>
      <c r="C9" s="1310"/>
      <c r="D9" s="1312"/>
      <c r="E9" s="1312"/>
      <c r="F9" s="1312"/>
      <c r="G9" s="1312"/>
      <c r="H9" s="1312"/>
      <c r="I9" s="1312"/>
      <c r="J9" s="1312"/>
      <c r="K9" s="1312"/>
      <c r="L9" s="1312"/>
      <c r="M9" s="1312"/>
      <c r="N9" s="1312"/>
      <c r="O9" s="1312"/>
      <c r="P9" s="1312"/>
      <c r="Q9" s="1312"/>
      <c r="R9" s="1312"/>
      <c r="S9" s="1312"/>
      <c r="T9" s="1312"/>
      <c r="U9" s="1312"/>
      <c r="V9" s="1312"/>
    </row>
    <row r="10" spans="1:44" s="1320" customFormat="1" ht="18" customHeight="1">
      <c r="A10" s="1316" t="s">
        <v>8</v>
      </c>
      <c r="B10" s="1317" t="s">
        <v>9</v>
      </c>
      <c r="C10" s="1318" t="s">
        <v>10</v>
      </c>
      <c r="D10" s="1319">
        <f>D12+D16+D17+D18+D22+D26+D30+D32</f>
        <v>82009.152170000016</v>
      </c>
      <c r="E10" s="1319">
        <f>D10/D$8*100</f>
        <v>96.0433458605944</v>
      </c>
      <c r="F10" s="1319">
        <f>F12+F16+F17+F18+F22+F26+F30+F31+F32</f>
        <v>1502.49846</v>
      </c>
      <c r="G10" s="1319">
        <f t="shared" ref="G10:V10" si="1">G12+G16+G17+G18+G22+G26+G30+G31+G32</f>
        <v>6194.3919399999995</v>
      </c>
      <c r="H10" s="1319">
        <f t="shared" si="1"/>
        <v>5835.8886000000002</v>
      </c>
      <c r="I10" s="1319">
        <f t="shared" si="1"/>
        <v>2671.3122000000003</v>
      </c>
      <c r="J10" s="1319">
        <f t="shared" si="1"/>
        <v>3618.9660999999996</v>
      </c>
      <c r="K10" s="1319">
        <f t="shared" si="1"/>
        <v>7666.0151999999998</v>
      </c>
      <c r="L10" s="1319">
        <f t="shared" si="1"/>
        <v>7497.0707999999995</v>
      </c>
      <c r="M10" s="1319">
        <f t="shared" si="1"/>
        <v>5250.083529999999</v>
      </c>
      <c r="N10" s="1319">
        <f t="shared" si="1"/>
        <v>4456.5206000000007</v>
      </c>
      <c r="O10" s="1319">
        <f t="shared" si="1"/>
        <v>3677.0082000000002</v>
      </c>
      <c r="P10" s="1319">
        <f t="shared" si="1"/>
        <v>4361.4646000000002</v>
      </c>
      <c r="Q10" s="1319">
        <f t="shared" si="1"/>
        <v>3725.3193500000002</v>
      </c>
      <c r="R10" s="1319">
        <f t="shared" si="1"/>
        <v>4385.97649</v>
      </c>
      <c r="S10" s="1319">
        <f t="shared" si="1"/>
        <v>5389.2808999999997</v>
      </c>
      <c r="T10" s="1319">
        <f t="shared" si="1"/>
        <v>3656.6246000000006</v>
      </c>
      <c r="U10" s="1319">
        <f t="shared" si="1"/>
        <v>8734.5139000000017</v>
      </c>
      <c r="V10" s="1319">
        <f t="shared" si="1"/>
        <v>3386.2166999999999</v>
      </c>
    </row>
    <row r="11" spans="1:44" s="1309" customFormat="1" ht="16.5" customHeight="1">
      <c r="A11" s="1321"/>
      <c r="B11" s="1322" t="s">
        <v>65</v>
      </c>
      <c r="C11" s="1323"/>
      <c r="D11" s="1324"/>
      <c r="E11" s="1324"/>
      <c r="F11" s="1324"/>
      <c r="G11" s="1324"/>
      <c r="H11" s="1324"/>
      <c r="I11" s="1324"/>
      <c r="J11" s="1324"/>
      <c r="K11" s="1324"/>
      <c r="L11" s="1324"/>
      <c r="M11" s="1324"/>
      <c r="N11" s="1324"/>
      <c r="O11" s="1324"/>
      <c r="P11" s="1324"/>
      <c r="Q11" s="1324"/>
      <c r="R11" s="1324"/>
      <c r="S11" s="1324"/>
      <c r="T11" s="1324"/>
      <c r="U11" s="1324"/>
      <c r="V11" s="1324"/>
    </row>
    <row r="12" spans="1:44" ht="17.25" customHeight="1">
      <c r="A12" s="1325" t="s">
        <v>11</v>
      </c>
      <c r="B12" s="1326" t="s">
        <v>12</v>
      </c>
      <c r="C12" s="1327" t="s">
        <v>13</v>
      </c>
      <c r="D12" s="1328">
        <f>D13+D14+D15</f>
        <v>2889.0547099999999</v>
      </c>
      <c r="E12" s="1328">
        <f>D12/D$10*100</f>
        <v>3.5228442601274113</v>
      </c>
      <c r="F12" s="1329">
        <f t="shared" ref="F12:V12" si="2">F13+F14+F15</f>
        <v>92.624799999999993</v>
      </c>
      <c r="G12" s="1329">
        <f t="shared" si="2"/>
        <v>165.77499999999998</v>
      </c>
      <c r="H12" s="1329">
        <f t="shared" si="2"/>
        <v>161.94149000000002</v>
      </c>
      <c r="I12" s="1329">
        <f t="shared" si="2"/>
        <v>219.42690000000002</v>
      </c>
      <c r="J12" s="1329">
        <f t="shared" si="2"/>
        <v>185.68069</v>
      </c>
      <c r="K12" s="1329">
        <f t="shared" si="2"/>
        <v>225.43806999999998</v>
      </c>
      <c r="L12" s="1329">
        <f t="shared" si="2"/>
        <v>147.04400000000001</v>
      </c>
      <c r="M12" s="1329">
        <f t="shared" si="2"/>
        <v>219.4796</v>
      </c>
      <c r="N12" s="1329">
        <f t="shared" si="2"/>
        <v>134.31598000000002</v>
      </c>
      <c r="O12" s="1329">
        <f t="shared" si="2"/>
        <v>82.556600000000017</v>
      </c>
      <c r="P12" s="1329">
        <f t="shared" si="2"/>
        <v>141.80100000000002</v>
      </c>
      <c r="Q12" s="1329">
        <f t="shared" si="2"/>
        <v>196.96178</v>
      </c>
      <c r="R12" s="1329">
        <f t="shared" si="2"/>
        <v>201.28380000000001</v>
      </c>
      <c r="S12" s="1329">
        <f t="shared" si="2"/>
        <v>186.76080000000002</v>
      </c>
      <c r="T12" s="1329">
        <f t="shared" si="2"/>
        <v>87.464700000000008</v>
      </c>
      <c r="U12" s="1329">
        <f t="shared" si="2"/>
        <v>237.90600000000001</v>
      </c>
      <c r="V12" s="1329">
        <f t="shared" si="2"/>
        <v>202.59350000000001</v>
      </c>
    </row>
    <row r="13" spans="1:44" s="1309" customFormat="1" ht="17.25" customHeight="1">
      <c r="A13" s="1321"/>
      <c r="B13" s="1296" t="s">
        <v>195</v>
      </c>
      <c r="C13" s="1323" t="s">
        <v>15</v>
      </c>
      <c r="D13" s="1324">
        <f>SUM(F13:V13)</f>
        <v>1688.7595000000001</v>
      </c>
      <c r="E13" s="1324">
        <f>D13/D$12*100</f>
        <v>58.453704395234531</v>
      </c>
      <c r="F13" s="1330">
        <v>59.113900000000001</v>
      </c>
      <c r="G13" s="1330">
        <v>47.91</v>
      </c>
      <c r="H13" s="1330">
        <v>89.345900000000015</v>
      </c>
      <c r="I13" s="1330">
        <v>100.02000000000001</v>
      </c>
      <c r="J13" s="1330">
        <v>49.16</v>
      </c>
      <c r="K13" s="1330">
        <v>72.540000000000006</v>
      </c>
      <c r="L13" s="1330">
        <v>102.76</v>
      </c>
      <c r="M13" s="1330">
        <v>137.30000000000001</v>
      </c>
      <c r="N13" s="1330">
        <v>87.940000000000012</v>
      </c>
      <c r="O13" s="1330">
        <v>79.044000000000011</v>
      </c>
      <c r="P13" s="1330">
        <v>92.810000000000016</v>
      </c>
      <c r="Q13" s="1330">
        <v>146.81</v>
      </c>
      <c r="R13" s="1330">
        <v>110.59000000000002</v>
      </c>
      <c r="S13" s="1330">
        <v>144.21</v>
      </c>
      <c r="T13" s="1330">
        <v>76.185700000000011</v>
      </c>
      <c r="U13" s="1330">
        <v>221.94</v>
      </c>
      <c r="V13" s="1330">
        <v>71.080000000000013</v>
      </c>
    </row>
    <row r="14" spans="1:44" s="1309" customFormat="1" ht="20.100000000000001" hidden="1" customHeight="1">
      <c r="A14" s="1321"/>
      <c r="B14" s="1331" t="s">
        <v>16</v>
      </c>
      <c r="C14" s="1323" t="s">
        <v>17</v>
      </c>
      <c r="D14" s="1324">
        <f>SUM(F14:V14)</f>
        <v>1200.3252100000002</v>
      </c>
      <c r="E14" s="1324">
        <f>D14/D$8*100</f>
        <v>1.4057363872052402</v>
      </c>
      <c r="F14" s="1330">
        <v>33.510899999999999</v>
      </c>
      <c r="G14" s="1330">
        <v>117.86499999999999</v>
      </c>
      <c r="H14" s="1330">
        <v>72.595590000000001</v>
      </c>
      <c r="I14" s="1330">
        <v>119.43690000000001</v>
      </c>
      <c r="J14" s="1330">
        <v>136.52069</v>
      </c>
      <c r="K14" s="1330">
        <v>152.89806999999999</v>
      </c>
      <c r="L14" s="1330">
        <v>44.283999999999999</v>
      </c>
      <c r="M14" s="1330">
        <v>82.179600000000008</v>
      </c>
      <c r="N14" s="1330">
        <v>46.375980000000006</v>
      </c>
      <c r="O14" s="1330">
        <v>3.5126000000000004</v>
      </c>
      <c r="P14" s="1330">
        <v>48.991</v>
      </c>
      <c r="Q14" s="1330">
        <v>50.151780000000002</v>
      </c>
      <c r="R14" s="1330">
        <v>90.693799999999996</v>
      </c>
      <c r="S14" s="1330">
        <v>42.550799999999995</v>
      </c>
      <c r="T14" s="1330">
        <v>11.279</v>
      </c>
      <c r="U14" s="1330">
        <v>15.966000000000003</v>
      </c>
      <c r="V14" s="1330">
        <v>131.51349999999999</v>
      </c>
    </row>
    <row r="15" spans="1:44" s="1309" customFormat="1" ht="20.100000000000001" hidden="1" customHeight="1">
      <c r="A15" s="1321"/>
      <c r="B15" s="1332" t="s">
        <v>18</v>
      </c>
      <c r="C15" s="1323" t="s">
        <v>19</v>
      </c>
      <c r="D15" s="1324">
        <f t="shared" ref="D15:D29" si="3">SUM(F15:M15)</f>
        <v>-0.03</v>
      </c>
      <c r="E15" s="1324">
        <f>D15/D$8*100</f>
        <v>-3.5133888103672502E-5</v>
      </c>
      <c r="F15" s="1330">
        <v>0</v>
      </c>
      <c r="G15" s="1330">
        <v>0</v>
      </c>
      <c r="H15" s="1330">
        <v>0</v>
      </c>
      <c r="I15" s="1330">
        <v>-0.03</v>
      </c>
      <c r="J15" s="1330">
        <v>0</v>
      </c>
      <c r="K15" s="1330">
        <v>0</v>
      </c>
      <c r="L15" s="1330">
        <v>0</v>
      </c>
      <c r="M15" s="1330">
        <v>0</v>
      </c>
      <c r="N15" s="1330">
        <v>0</v>
      </c>
      <c r="O15" s="1330">
        <v>0</v>
      </c>
      <c r="P15" s="1330">
        <v>0</v>
      </c>
      <c r="Q15" s="1330">
        <v>0</v>
      </c>
      <c r="R15" s="1330">
        <v>0</v>
      </c>
      <c r="S15" s="1330">
        <v>0</v>
      </c>
      <c r="T15" s="1330">
        <v>0</v>
      </c>
      <c r="U15" s="1330">
        <v>0</v>
      </c>
      <c r="V15" s="1330">
        <v>0</v>
      </c>
    </row>
    <row r="16" spans="1:44" s="1309" customFormat="1" ht="17.25" customHeight="1">
      <c r="A16" s="1325" t="s">
        <v>20</v>
      </c>
      <c r="B16" s="1333" t="s">
        <v>21</v>
      </c>
      <c r="C16" s="1327" t="s">
        <v>22</v>
      </c>
      <c r="D16" s="1328">
        <f t="shared" ref="D16:D18" si="4">SUM(F16:V16)</f>
        <v>3210.5788399999997</v>
      </c>
      <c r="E16" s="1328">
        <f>D16/D$10*100</f>
        <v>3.9149030992841674</v>
      </c>
      <c r="F16" s="1329">
        <v>135.84850000000003</v>
      </c>
      <c r="G16" s="1329">
        <v>244.0478</v>
      </c>
      <c r="H16" s="1329">
        <v>99.138599999999997</v>
      </c>
      <c r="I16" s="1329">
        <v>366.70010000000002</v>
      </c>
      <c r="J16" s="1329">
        <v>157.59</v>
      </c>
      <c r="K16" s="1329">
        <v>161.32899999999998</v>
      </c>
      <c r="L16" s="1329">
        <v>127.99000000000001</v>
      </c>
      <c r="M16" s="1329">
        <v>246.35759999999999</v>
      </c>
      <c r="N16" s="1329">
        <v>94.361000000000004</v>
      </c>
      <c r="O16" s="1329">
        <v>126.5532</v>
      </c>
      <c r="P16" s="1329">
        <v>129.88050000000001</v>
      </c>
      <c r="Q16" s="1329">
        <v>360.72044</v>
      </c>
      <c r="R16" s="1329">
        <v>259.28210000000001</v>
      </c>
      <c r="S16" s="1329">
        <v>269.93680000000001</v>
      </c>
      <c r="T16" s="1329">
        <v>89.492499999999993</v>
      </c>
      <c r="U16" s="1329">
        <v>198.07470000000001</v>
      </c>
      <c r="V16" s="1329">
        <v>143.27599999999998</v>
      </c>
    </row>
    <row r="17" spans="1:22" ht="17.25" customHeight="1">
      <c r="A17" s="1325" t="s">
        <v>23</v>
      </c>
      <c r="B17" s="1333" t="s">
        <v>24</v>
      </c>
      <c r="C17" s="1327" t="s">
        <v>25</v>
      </c>
      <c r="D17" s="1328">
        <f t="shared" si="4"/>
        <v>1557.9649799999997</v>
      </c>
      <c r="E17" s="1328">
        <f>D17/D$10*100</f>
        <v>1.8997452586394656</v>
      </c>
      <c r="F17" s="1329">
        <v>86.378</v>
      </c>
      <c r="G17" s="1329">
        <v>42.95</v>
      </c>
      <c r="H17" s="1329">
        <v>68.468609999999998</v>
      </c>
      <c r="I17" s="1329">
        <v>113.6571</v>
      </c>
      <c r="J17" s="1329">
        <v>97.102900000000005</v>
      </c>
      <c r="K17" s="1329">
        <v>144.53792999999999</v>
      </c>
      <c r="L17" s="1329">
        <v>47.804999999999993</v>
      </c>
      <c r="M17" s="1329">
        <v>123.68</v>
      </c>
      <c r="N17" s="1329">
        <v>70.627520000000004</v>
      </c>
      <c r="O17" s="1329">
        <v>48.348000000000006</v>
      </c>
      <c r="P17" s="1329">
        <v>91.44</v>
      </c>
      <c r="Q17" s="1329">
        <v>106.58031999999999</v>
      </c>
      <c r="R17" s="1329">
        <v>110.7826</v>
      </c>
      <c r="S17" s="1329">
        <v>87.56</v>
      </c>
      <c r="T17" s="1329">
        <v>94.657000000000011</v>
      </c>
      <c r="U17" s="1329">
        <v>80.78</v>
      </c>
      <c r="V17" s="1329">
        <v>142.61000000000001</v>
      </c>
    </row>
    <row r="18" spans="1:22" ht="17.25" customHeight="1">
      <c r="A18" s="1325" t="s">
        <v>26</v>
      </c>
      <c r="B18" s="1326" t="s">
        <v>27</v>
      </c>
      <c r="C18" s="1327" t="s">
        <v>28</v>
      </c>
      <c r="D18" s="1328">
        <f t="shared" si="4"/>
        <v>6983.93</v>
      </c>
      <c r="E18" s="1328">
        <f>D18/D$10*100</f>
        <v>8.5160373143752732</v>
      </c>
      <c r="F18" s="1329">
        <f t="shared" ref="F18:V18" si="5">F19+F20+F21</f>
        <v>48.34</v>
      </c>
      <c r="G18" s="1329">
        <f t="shared" si="5"/>
        <v>73.48</v>
      </c>
      <c r="H18" s="1329">
        <f t="shared" si="5"/>
        <v>479.16</v>
      </c>
      <c r="I18" s="1329">
        <f t="shared" si="5"/>
        <v>51.7</v>
      </c>
      <c r="J18" s="1329">
        <f t="shared" si="5"/>
        <v>382.76</v>
      </c>
      <c r="K18" s="1329">
        <f t="shared" si="5"/>
        <v>968.9799999999999</v>
      </c>
      <c r="L18" s="1329">
        <f t="shared" si="5"/>
        <v>0.35</v>
      </c>
      <c r="M18" s="1329">
        <f t="shared" si="5"/>
        <v>961.34</v>
      </c>
      <c r="N18" s="1329">
        <f t="shared" si="5"/>
        <v>1016.7099999999999</v>
      </c>
      <c r="O18" s="1329">
        <f t="shared" si="5"/>
        <v>2.83</v>
      </c>
      <c r="P18" s="1329">
        <f t="shared" si="5"/>
        <v>1051.67</v>
      </c>
      <c r="Q18" s="1329">
        <f t="shared" si="5"/>
        <v>346.16999999999996</v>
      </c>
      <c r="R18" s="1329">
        <f t="shared" si="5"/>
        <v>545.26</v>
      </c>
      <c r="S18" s="1329">
        <f t="shared" si="5"/>
        <v>0</v>
      </c>
      <c r="T18" s="1329">
        <f t="shared" si="5"/>
        <v>65.09</v>
      </c>
      <c r="U18" s="1329">
        <f t="shared" si="5"/>
        <v>793.67</v>
      </c>
      <c r="V18" s="1329">
        <f t="shared" si="5"/>
        <v>196.42000000000002</v>
      </c>
    </row>
    <row r="19" spans="1:22" ht="20.100000000000001" hidden="1" customHeight="1">
      <c r="A19" s="1321"/>
      <c r="B19" s="1332" t="s">
        <v>29</v>
      </c>
      <c r="C19" s="1323" t="s">
        <v>30</v>
      </c>
      <c r="D19" s="1328">
        <f t="shared" si="3"/>
        <v>2734.04</v>
      </c>
      <c r="E19" s="1324"/>
      <c r="F19" s="1330">
        <v>35.020000000000003</v>
      </c>
      <c r="G19" s="1330">
        <v>66.11</v>
      </c>
      <c r="H19" s="1330">
        <v>410.59</v>
      </c>
      <c r="I19" s="1330">
        <v>49.81</v>
      </c>
      <c r="J19" s="1330">
        <v>376.53</v>
      </c>
      <c r="K19" s="1330">
        <v>914.29</v>
      </c>
      <c r="L19" s="1330">
        <v>0</v>
      </c>
      <c r="M19" s="1330">
        <v>881.69</v>
      </c>
      <c r="N19" s="1330">
        <v>1000.78</v>
      </c>
      <c r="O19" s="1330">
        <v>0</v>
      </c>
      <c r="P19" s="1330">
        <v>1028.73</v>
      </c>
      <c r="Q19" s="1330">
        <v>311.58</v>
      </c>
      <c r="R19" s="1330">
        <v>521.99</v>
      </c>
      <c r="S19" s="1330">
        <v>0</v>
      </c>
      <c r="T19" s="1330">
        <v>59.24</v>
      </c>
      <c r="U19" s="1330">
        <v>587.76</v>
      </c>
      <c r="V19" s="1330">
        <v>189.08</v>
      </c>
    </row>
    <row r="20" spans="1:22" ht="20.100000000000001" hidden="1" customHeight="1">
      <c r="A20" s="1321"/>
      <c r="B20" s="1332" t="s">
        <v>31</v>
      </c>
      <c r="C20" s="1323" t="s">
        <v>32</v>
      </c>
      <c r="D20" s="1328">
        <f t="shared" si="3"/>
        <v>59.16</v>
      </c>
      <c r="E20" s="1324"/>
      <c r="F20" s="1330">
        <v>9.86</v>
      </c>
      <c r="G20" s="1330">
        <v>3.14</v>
      </c>
      <c r="H20" s="1330">
        <v>12.47</v>
      </c>
      <c r="I20" s="1330">
        <v>0</v>
      </c>
      <c r="J20" s="1330">
        <v>0</v>
      </c>
      <c r="K20" s="1330">
        <v>33.04</v>
      </c>
      <c r="L20" s="1330">
        <v>0.35</v>
      </c>
      <c r="M20" s="1330">
        <v>0.3</v>
      </c>
      <c r="N20" s="1330">
        <v>0</v>
      </c>
      <c r="O20" s="1330">
        <v>2.83</v>
      </c>
      <c r="P20" s="1330">
        <v>10.63</v>
      </c>
      <c r="Q20" s="1330">
        <v>13.06</v>
      </c>
      <c r="R20" s="1330">
        <v>0</v>
      </c>
      <c r="S20" s="1330">
        <v>0</v>
      </c>
      <c r="T20" s="1330">
        <v>0</v>
      </c>
      <c r="U20" s="1330">
        <v>30</v>
      </c>
      <c r="V20" s="1330">
        <v>0</v>
      </c>
    </row>
    <row r="21" spans="1:22" ht="20.100000000000001" hidden="1" customHeight="1">
      <c r="A21" s="1321"/>
      <c r="B21" s="1332" t="s">
        <v>33</v>
      </c>
      <c r="C21" s="1323" t="s">
        <v>34</v>
      </c>
      <c r="D21" s="1328">
        <f t="shared" si="3"/>
        <v>172.91</v>
      </c>
      <c r="E21" s="1324"/>
      <c r="F21" s="1330">
        <v>3.46</v>
      </c>
      <c r="G21" s="1330">
        <v>4.2300000000000004</v>
      </c>
      <c r="H21" s="1330">
        <v>56.1</v>
      </c>
      <c r="I21" s="1330">
        <v>1.89</v>
      </c>
      <c r="J21" s="1330">
        <v>6.23</v>
      </c>
      <c r="K21" s="1330">
        <v>21.65</v>
      </c>
      <c r="L21" s="1330">
        <v>0</v>
      </c>
      <c r="M21" s="1330">
        <v>79.349999999999994</v>
      </c>
      <c r="N21" s="1330">
        <v>15.93</v>
      </c>
      <c r="O21" s="1330">
        <v>0</v>
      </c>
      <c r="P21" s="1330">
        <v>12.31</v>
      </c>
      <c r="Q21" s="1330">
        <v>21.53</v>
      </c>
      <c r="R21" s="1330">
        <v>23.27</v>
      </c>
      <c r="S21" s="1330">
        <v>0</v>
      </c>
      <c r="T21" s="1330">
        <v>5.85</v>
      </c>
      <c r="U21" s="1330">
        <v>175.91</v>
      </c>
      <c r="V21" s="1330">
        <v>7.34</v>
      </c>
    </row>
    <row r="22" spans="1:22" ht="17.25" customHeight="1">
      <c r="A22" s="1325" t="s">
        <v>35</v>
      </c>
      <c r="B22" s="1326" t="s">
        <v>36</v>
      </c>
      <c r="C22" s="1327" t="s">
        <v>37</v>
      </c>
      <c r="D22" s="1328">
        <f t="shared" ref="D22" si="6">SUM(F22:V22)</f>
        <v>10492.95</v>
      </c>
      <c r="E22" s="1328">
        <f>D22/D$10*100</f>
        <v>12.794852430919843</v>
      </c>
      <c r="F22" s="1329">
        <f t="shared" ref="F22:V22" si="7">F23+F24+F25</f>
        <v>0</v>
      </c>
      <c r="G22" s="1329">
        <f t="shared" si="7"/>
        <v>4302.6799999999994</v>
      </c>
      <c r="H22" s="1329">
        <f t="shared" si="7"/>
        <v>0</v>
      </c>
      <c r="I22" s="1329">
        <f t="shared" si="7"/>
        <v>0</v>
      </c>
      <c r="J22" s="1329">
        <f t="shared" si="7"/>
        <v>0</v>
      </c>
      <c r="K22" s="1329">
        <f t="shared" si="7"/>
        <v>0</v>
      </c>
      <c r="L22" s="1329">
        <f t="shared" si="7"/>
        <v>3731.14</v>
      </c>
      <c r="M22" s="1329">
        <f t="shared" si="7"/>
        <v>0</v>
      </c>
      <c r="N22" s="1329">
        <f t="shared" si="7"/>
        <v>0</v>
      </c>
      <c r="O22" s="1329">
        <f t="shared" si="7"/>
        <v>1120.5200000000002</v>
      </c>
      <c r="P22" s="1329">
        <f t="shared" si="7"/>
        <v>0</v>
      </c>
      <c r="Q22" s="1329">
        <f t="shared" si="7"/>
        <v>0</v>
      </c>
      <c r="R22" s="1329">
        <f t="shared" si="7"/>
        <v>0</v>
      </c>
      <c r="S22" s="1329">
        <f t="shared" si="7"/>
        <v>1338.61</v>
      </c>
      <c r="T22" s="1329">
        <f t="shared" si="7"/>
        <v>0</v>
      </c>
      <c r="U22" s="1329">
        <f t="shared" si="7"/>
        <v>0</v>
      </c>
      <c r="V22" s="1329">
        <f t="shared" si="7"/>
        <v>0</v>
      </c>
    </row>
    <row r="23" spans="1:22" ht="20.100000000000001" hidden="1" customHeight="1">
      <c r="A23" s="1321"/>
      <c r="B23" s="1332" t="s">
        <v>38</v>
      </c>
      <c r="C23" s="1323" t="s">
        <v>39</v>
      </c>
      <c r="D23" s="1328">
        <f t="shared" si="3"/>
        <v>7267.68</v>
      </c>
      <c r="E23" s="1324"/>
      <c r="F23" s="1330">
        <v>0</v>
      </c>
      <c r="G23" s="1330">
        <v>3653.85</v>
      </c>
      <c r="H23" s="1330">
        <v>0</v>
      </c>
      <c r="I23" s="1330">
        <v>0</v>
      </c>
      <c r="J23" s="1330">
        <v>0</v>
      </c>
      <c r="K23" s="1330">
        <v>0</v>
      </c>
      <c r="L23" s="1330">
        <v>3613.83</v>
      </c>
      <c r="M23" s="1330">
        <v>0</v>
      </c>
      <c r="N23" s="1330">
        <v>0</v>
      </c>
      <c r="O23" s="1330">
        <v>1068.97</v>
      </c>
      <c r="P23" s="1330">
        <v>0</v>
      </c>
      <c r="Q23" s="1330">
        <v>0</v>
      </c>
      <c r="R23" s="1330">
        <v>0</v>
      </c>
      <c r="S23" s="1330">
        <v>1283.33</v>
      </c>
      <c r="T23" s="1330">
        <v>0</v>
      </c>
      <c r="U23" s="1330">
        <v>0</v>
      </c>
      <c r="V23" s="1330">
        <v>0</v>
      </c>
    </row>
    <row r="24" spans="1:22" s="1314" customFormat="1" ht="20.100000000000001" hidden="1" customHeight="1">
      <c r="A24" s="1321"/>
      <c r="B24" s="1332" t="s">
        <v>40</v>
      </c>
      <c r="C24" s="1323" t="s">
        <v>41</v>
      </c>
      <c r="D24" s="1328">
        <f t="shared" si="3"/>
        <v>433.84</v>
      </c>
      <c r="E24" s="1324"/>
      <c r="F24" s="1330">
        <v>0</v>
      </c>
      <c r="G24" s="1330">
        <v>399.89</v>
      </c>
      <c r="H24" s="1330">
        <v>0</v>
      </c>
      <c r="I24" s="1330">
        <v>0</v>
      </c>
      <c r="J24" s="1330">
        <v>0</v>
      </c>
      <c r="K24" s="1330">
        <v>0</v>
      </c>
      <c r="L24" s="1330">
        <v>33.950000000000003</v>
      </c>
      <c r="M24" s="1330">
        <v>0</v>
      </c>
      <c r="N24" s="1330">
        <v>0</v>
      </c>
      <c r="O24" s="1330">
        <v>0.16</v>
      </c>
      <c r="P24" s="1330">
        <v>0</v>
      </c>
      <c r="Q24" s="1330">
        <v>0</v>
      </c>
      <c r="R24" s="1330">
        <v>0</v>
      </c>
      <c r="S24" s="1330">
        <v>0</v>
      </c>
      <c r="T24" s="1330">
        <v>0</v>
      </c>
      <c r="U24" s="1330">
        <v>0</v>
      </c>
      <c r="V24" s="1330">
        <v>0</v>
      </c>
    </row>
    <row r="25" spans="1:22" ht="20.100000000000001" hidden="1" customHeight="1">
      <c r="A25" s="1321"/>
      <c r="B25" s="1332" t="s">
        <v>42</v>
      </c>
      <c r="C25" s="1323" t="s">
        <v>43</v>
      </c>
      <c r="D25" s="1328">
        <f t="shared" si="3"/>
        <v>332.3</v>
      </c>
      <c r="E25" s="1324"/>
      <c r="F25" s="1330">
        <v>0</v>
      </c>
      <c r="G25" s="1330">
        <v>248.94</v>
      </c>
      <c r="H25" s="1330">
        <v>0</v>
      </c>
      <c r="I25" s="1330">
        <v>0</v>
      </c>
      <c r="J25" s="1330">
        <v>0</v>
      </c>
      <c r="K25" s="1330">
        <v>0</v>
      </c>
      <c r="L25" s="1330">
        <v>83.36</v>
      </c>
      <c r="M25" s="1330">
        <v>0</v>
      </c>
      <c r="N25" s="1330">
        <v>0</v>
      </c>
      <c r="O25" s="1330">
        <v>51.39</v>
      </c>
      <c r="P25" s="1330">
        <v>0</v>
      </c>
      <c r="Q25" s="1330">
        <v>0</v>
      </c>
      <c r="R25" s="1330">
        <v>0</v>
      </c>
      <c r="S25" s="1330">
        <v>55.28</v>
      </c>
      <c r="T25" s="1330">
        <v>0</v>
      </c>
      <c r="U25" s="1330">
        <v>0</v>
      </c>
      <c r="V25" s="1330">
        <v>0</v>
      </c>
    </row>
    <row r="26" spans="1:22" s="1314" customFormat="1" ht="19.5" customHeight="1">
      <c r="A26" s="1325" t="s">
        <v>44</v>
      </c>
      <c r="B26" s="1326" t="s">
        <v>45</v>
      </c>
      <c r="C26" s="1327" t="s">
        <v>46</v>
      </c>
      <c r="D26" s="1328">
        <f t="shared" ref="D26:D27" si="8">SUM(F26:V26)</f>
        <v>56283.063430000009</v>
      </c>
      <c r="E26" s="1328">
        <f>D26/D$10*100</f>
        <v>68.630222287054764</v>
      </c>
      <c r="F26" s="1329">
        <f t="shared" ref="F26:V26" si="9">F27+F28+F29</f>
        <v>1125.3886600000001</v>
      </c>
      <c r="G26" s="1329">
        <f t="shared" si="9"/>
        <v>1351.2091400000002</v>
      </c>
      <c r="H26" s="1329">
        <f t="shared" si="9"/>
        <v>5013.8878999999997</v>
      </c>
      <c r="I26" s="1329">
        <f t="shared" si="9"/>
        <v>1889.9881</v>
      </c>
      <c r="J26" s="1329">
        <f t="shared" si="9"/>
        <v>2748.8510999999999</v>
      </c>
      <c r="K26" s="1329">
        <f t="shared" si="9"/>
        <v>6141.1902</v>
      </c>
      <c r="L26" s="1329">
        <f t="shared" si="9"/>
        <v>3434.5118000000002</v>
      </c>
      <c r="M26" s="1329">
        <f t="shared" si="9"/>
        <v>3666.3113299999995</v>
      </c>
      <c r="N26" s="1329">
        <f t="shared" si="9"/>
        <v>3116.0771000000004</v>
      </c>
      <c r="O26" s="1329">
        <f t="shared" si="9"/>
        <v>2284.3204000000001</v>
      </c>
      <c r="P26" s="1329">
        <f t="shared" si="9"/>
        <v>2837.1990999999998</v>
      </c>
      <c r="Q26" s="1329">
        <f t="shared" si="9"/>
        <v>2690.2071099999998</v>
      </c>
      <c r="R26" s="1329">
        <f t="shared" si="9"/>
        <v>3225.5203899999997</v>
      </c>
      <c r="S26" s="1329">
        <f t="shared" si="9"/>
        <v>3431.2602999999999</v>
      </c>
      <c r="T26" s="1329">
        <f t="shared" si="9"/>
        <v>3253.8694000000005</v>
      </c>
      <c r="U26" s="1329">
        <f t="shared" si="9"/>
        <v>7389.3482000000004</v>
      </c>
      <c r="V26" s="1329">
        <f t="shared" si="9"/>
        <v>2683.9232000000002</v>
      </c>
    </row>
    <row r="27" spans="1:22" ht="13.5" customHeight="1">
      <c r="A27" s="1321"/>
      <c r="B27" s="1322" t="s">
        <v>47</v>
      </c>
      <c r="C27" s="1323" t="s">
        <v>48</v>
      </c>
      <c r="D27" s="1328">
        <f t="shared" si="8"/>
        <v>34556.999999999993</v>
      </c>
      <c r="E27" s="1324"/>
      <c r="F27" s="1330">
        <v>414.88</v>
      </c>
      <c r="G27" s="1330">
        <v>573.71</v>
      </c>
      <c r="H27" s="1330">
        <v>2864.93</v>
      </c>
      <c r="I27" s="1330">
        <v>1085.82</v>
      </c>
      <c r="J27" s="1330">
        <v>1572.22</v>
      </c>
      <c r="K27" s="1330">
        <v>3874.1</v>
      </c>
      <c r="L27" s="1330">
        <v>2868.47</v>
      </c>
      <c r="M27" s="1330">
        <v>2651.56</v>
      </c>
      <c r="N27" s="1330">
        <v>1166.6500000000001</v>
      </c>
      <c r="O27" s="1330">
        <v>1600.02</v>
      </c>
      <c r="P27" s="1330">
        <v>1604.35</v>
      </c>
      <c r="Q27" s="1330">
        <v>1485.28</v>
      </c>
      <c r="R27" s="1330">
        <v>1550.29</v>
      </c>
      <c r="S27" s="1330">
        <v>2637.42</v>
      </c>
      <c r="T27" s="1330">
        <v>2307.8200000000002</v>
      </c>
      <c r="U27" s="1330">
        <v>4592.3500000000004</v>
      </c>
      <c r="V27" s="1330">
        <v>1707.13</v>
      </c>
    </row>
    <row r="28" spans="1:22" ht="20.100000000000001" hidden="1" customHeight="1">
      <c r="A28" s="1321"/>
      <c r="B28" s="1332" t="s">
        <v>49</v>
      </c>
      <c r="C28" s="1323" t="s">
        <v>50</v>
      </c>
      <c r="D28" s="1328">
        <f t="shared" si="3"/>
        <v>5285.1382299999996</v>
      </c>
      <c r="E28" s="1324"/>
      <c r="F28" s="1330">
        <v>432.56866000000002</v>
      </c>
      <c r="G28" s="1330">
        <v>611.31913999999995</v>
      </c>
      <c r="H28" s="1330">
        <v>757.68790000000001</v>
      </c>
      <c r="I28" s="1330">
        <v>478.24809999999997</v>
      </c>
      <c r="J28" s="1330">
        <v>681.84109999999998</v>
      </c>
      <c r="K28" s="1330">
        <v>1648.3102000000001</v>
      </c>
      <c r="L28" s="1330">
        <v>259.78179999999998</v>
      </c>
      <c r="M28" s="1330">
        <v>415.38132999999993</v>
      </c>
      <c r="N28" s="1330">
        <v>1436.2571000000003</v>
      </c>
      <c r="O28" s="1330">
        <v>224.55040000000002</v>
      </c>
      <c r="P28" s="1330">
        <v>714.47910000000002</v>
      </c>
      <c r="Q28" s="1330">
        <v>640.28710999999998</v>
      </c>
      <c r="R28" s="1330">
        <v>1146.5303899999999</v>
      </c>
      <c r="S28" s="1330">
        <v>341.95029999999997</v>
      </c>
      <c r="T28" s="1330">
        <v>570.32939999999996</v>
      </c>
      <c r="U28" s="1330">
        <v>1402.2582</v>
      </c>
      <c r="V28" s="1330">
        <v>460.91319999999996</v>
      </c>
    </row>
    <row r="29" spans="1:22" ht="17.25" hidden="1" customHeight="1">
      <c r="A29" s="1321"/>
      <c r="B29" s="1332" t="s">
        <v>51</v>
      </c>
      <c r="C29" s="1323" t="s">
        <v>52</v>
      </c>
      <c r="D29" s="1328">
        <f t="shared" si="3"/>
        <v>4180.51</v>
      </c>
      <c r="E29" s="1324"/>
      <c r="F29" s="1330">
        <v>277.94</v>
      </c>
      <c r="G29" s="1330">
        <v>166.18</v>
      </c>
      <c r="H29" s="1330">
        <v>1391.27</v>
      </c>
      <c r="I29" s="1330">
        <v>325.92</v>
      </c>
      <c r="J29" s="1330">
        <v>494.79</v>
      </c>
      <c r="K29" s="1330">
        <v>618.78</v>
      </c>
      <c r="L29" s="1330">
        <v>306.26</v>
      </c>
      <c r="M29" s="1330">
        <v>599.37</v>
      </c>
      <c r="N29" s="1330">
        <v>513.16999999999996</v>
      </c>
      <c r="O29" s="1330">
        <v>459.75</v>
      </c>
      <c r="P29" s="1330">
        <v>518.37</v>
      </c>
      <c r="Q29" s="1330">
        <v>564.64</v>
      </c>
      <c r="R29" s="1330">
        <v>528.70000000000005</v>
      </c>
      <c r="S29" s="1330">
        <v>451.89</v>
      </c>
      <c r="T29" s="1330">
        <v>375.72</v>
      </c>
      <c r="U29" s="1330">
        <v>1394.74</v>
      </c>
      <c r="V29" s="1330">
        <v>515.88</v>
      </c>
    </row>
    <row r="30" spans="1:22" ht="17.25" customHeight="1">
      <c r="A30" s="1325" t="s">
        <v>53</v>
      </c>
      <c r="B30" s="1333" t="s">
        <v>54</v>
      </c>
      <c r="C30" s="1327" t="s">
        <v>55</v>
      </c>
      <c r="D30" s="1328">
        <f t="shared" ref="D30:D32" si="10">SUM(F30:V30)</f>
        <v>428.59419999999994</v>
      </c>
      <c r="E30" s="1328">
        <f>D30/D$10*100</f>
        <v>0.52261752336074641</v>
      </c>
      <c r="F30" s="1329">
        <v>13.918499999999998</v>
      </c>
      <c r="G30" s="1329">
        <v>14.25</v>
      </c>
      <c r="H30" s="1329">
        <v>13.292000000000002</v>
      </c>
      <c r="I30" s="1329">
        <v>29.84</v>
      </c>
      <c r="J30" s="1329">
        <v>26.21</v>
      </c>
      <c r="K30" s="1329">
        <v>24.54</v>
      </c>
      <c r="L30" s="1329">
        <v>8.2299999999999986</v>
      </c>
      <c r="M30" s="1329">
        <v>32.184999999999995</v>
      </c>
      <c r="N30" s="1329">
        <v>18.766999999999999</v>
      </c>
      <c r="O30" s="1329">
        <v>11.879999999999999</v>
      </c>
      <c r="P30" s="1329">
        <v>23.112000000000002</v>
      </c>
      <c r="Q30" s="1329">
        <v>24.467700000000004</v>
      </c>
      <c r="R30" s="1329">
        <v>24.569000000000003</v>
      </c>
      <c r="S30" s="1329">
        <v>75.152999999999992</v>
      </c>
      <c r="T30" s="1329">
        <v>36.051000000000002</v>
      </c>
      <c r="U30" s="1329">
        <v>34.734999999999999</v>
      </c>
      <c r="V30" s="1329">
        <v>17.393999999999998</v>
      </c>
    </row>
    <row r="31" spans="1:22" ht="20.100000000000001" hidden="1" customHeight="1">
      <c r="A31" s="1325" t="s">
        <v>56</v>
      </c>
      <c r="B31" s="1333" t="s">
        <v>57</v>
      </c>
      <c r="C31" s="1327" t="s">
        <v>58</v>
      </c>
      <c r="D31" s="1328">
        <f t="shared" si="10"/>
        <v>0</v>
      </c>
      <c r="E31" s="1328">
        <f>D31/D$10*100</f>
        <v>0</v>
      </c>
      <c r="F31" s="1329">
        <v>0</v>
      </c>
      <c r="G31" s="1329">
        <v>0</v>
      </c>
      <c r="H31" s="1329">
        <v>0</v>
      </c>
      <c r="I31" s="1329">
        <v>0</v>
      </c>
      <c r="J31" s="1329">
        <v>0</v>
      </c>
      <c r="K31" s="1329">
        <v>0</v>
      </c>
      <c r="L31" s="1329">
        <v>0</v>
      </c>
      <c r="M31" s="1329">
        <v>0</v>
      </c>
      <c r="N31" s="1329">
        <v>0</v>
      </c>
      <c r="O31" s="1329">
        <v>0</v>
      </c>
      <c r="P31" s="1329">
        <v>0</v>
      </c>
      <c r="Q31" s="1329">
        <v>0</v>
      </c>
      <c r="R31" s="1329">
        <v>0</v>
      </c>
      <c r="S31" s="1329">
        <v>0</v>
      </c>
      <c r="T31" s="1329">
        <v>0</v>
      </c>
      <c r="U31" s="1329">
        <v>0</v>
      </c>
      <c r="V31" s="1329">
        <v>0</v>
      </c>
    </row>
    <row r="32" spans="1:22" ht="17.25" customHeight="1">
      <c r="A32" s="1325" t="s">
        <v>56</v>
      </c>
      <c r="B32" s="1333" t="s">
        <v>60</v>
      </c>
      <c r="C32" s="1327" t="s">
        <v>61</v>
      </c>
      <c r="D32" s="1328">
        <f t="shared" si="10"/>
        <v>163.01600999999999</v>
      </c>
      <c r="E32" s="1328">
        <f>D32/D$10*100</f>
        <v>0.19877782623831747</v>
      </c>
      <c r="F32" s="1329">
        <v>0</v>
      </c>
      <c r="G32" s="1329">
        <v>0</v>
      </c>
      <c r="H32" s="1329">
        <v>0</v>
      </c>
      <c r="I32" s="1329">
        <v>0</v>
      </c>
      <c r="J32" s="1329">
        <v>20.771409999999999</v>
      </c>
      <c r="K32" s="1329">
        <v>0</v>
      </c>
      <c r="L32" s="1329">
        <v>0</v>
      </c>
      <c r="M32" s="1329">
        <v>0.73</v>
      </c>
      <c r="N32" s="1329">
        <v>5.661999999999999</v>
      </c>
      <c r="O32" s="1329">
        <v>0</v>
      </c>
      <c r="P32" s="1329">
        <v>86.361999999999995</v>
      </c>
      <c r="Q32" s="1329">
        <v>0.21199999999999999</v>
      </c>
      <c r="R32" s="1329">
        <v>19.278600000000001</v>
      </c>
      <c r="S32" s="1329">
        <v>0</v>
      </c>
      <c r="T32" s="1329">
        <v>30</v>
      </c>
      <c r="U32" s="1329">
        <v>0</v>
      </c>
      <c r="V32" s="1329">
        <v>0</v>
      </c>
    </row>
    <row r="33" spans="1:22" s="1309" customFormat="1" ht="17.25" customHeight="1">
      <c r="A33" s="1316" t="s">
        <v>62</v>
      </c>
      <c r="B33" s="1334" t="s">
        <v>63</v>
      </c>
      <c r="C33" s="1318" t="s">
        <v>64</v>
      </c>
      <c r="D33" s="1335">
        <f>SUM(F33:V33)</f>
        <v>2697.0860299999999</v>
      </c>
      <c r="E33" s="1319">
        <f>D33/D$8*100</f>
        <v>3.1586372927999435</v>
      </c>
      <c r="F33" s="1335">
        <f t="shared" ref="F33:M33" si="11">SUM(F35:F44)+SUM(F62:F75)</f>
        <v>229.57154</v>
      </c>
      <c r="G33" s="1335">
        <f t="shared" si="11"/>
        <v>133.24905999999999</v>
      </c>
      <c r="H33" s="1335">
        <f t="shared" si="11"/>
        <v>133.4554</v>
      </c>
      <c r="I33" s="1335">
        <f t="shared" si="11"/>
        <v>142.61779999999996</v>
      </c>
      <c r="J33" s="1335">
        <f t="shared" si="11"/>
        <v>127.34389999999999</v>
      </c>
      <c r="K33" s="1335">
        <f t="shared" si="11"/>
        <v>173.75279999999998</v>
      </c>
      <c r="L33" s="1335">
        <f t="shared" si="11"/>
        <v>106.1832</v>
      </c>
      <c r="M33" s="1335">
        <f t="shared" si="11"/>
        <v>211.12846999999999</v>
      </c>
      <c r="N33" s="1335">
        <f t="shared" ref="N33:V33" si="12">SUM(N35:N44)+SUM(N62:N75)</f>
        <v>97.431399999999996</v>
      </c>
      <c r="O33" s="1335">
        <f t="shared" si="12"/>
        <v>130.6918</v>
      </c>
      <c r="P33" s="1335">
        <f t="shared" si="12"/>
        <v>122.5954</v>
      </c>
      <c r="Q33" s="1335">
        <f t="shared" si="12"/>
        <v>214.86064999999999</v>
      </c>
      <c r="R33" s="1335">
        <f t="shared" si="12"/>
        <v>243.00450999999998</v>
      </c>
      <c r="S33" s="1335">
        <f t="shared" si="12"/>
        <v>160.24310000000003</v>
      </c>
      <c r="T33" s="1335">
        <f t="shared" si="12"/>
        <v>144.62459999999999</v>
      </c>
      <c r="U33" s="1335">
        <f t="shared" si="12"/>
        <v>171.33109999999999</v>
      </c>
      <c r="V33" s="1335">
        <f t="shared" si="12"/>
        <v>155.00129999999996</v>
      </c>
    </row>
    <row r="34" spans="1:22" s="1309" customFormat="1" ht="15.75" customHeight="1">
      <c r="A34" s="1321"/>
      <c r="B34" s="1322" t="s">
        <v>65</v>
      </c>
      <c r="C34" s="1323"/>
      <c r="D34" s="1324"/>
      <c r="E34" s="1324"/>
      <c r="F34" s="1330"/>
      <c r="G34" s="1330"/>
      <c r="H34" s="1330"/>
      <c r="I34" s="1330"/>
      <c r="J34" s="1330"/>
      <c r="K34" s="1330"/>
      <c r="L34" s="1330"/>
      <c r="M34" s="1330"/>
      <c r="N34" s="1330"/>
      <c r="O34" s="1330"/>
      <c r="P34" s="1330"/>
      <c r="Q34" s="1330"/>
      <c r="R34" s="1330"/>
      <c r="S34" s="1330"/>
      <c r="T34" s="1330"/>
      <c r="U34" s="1330"/>
      <c r="V34" s="1330"/>
    </row>
    <row r="35" spans="1:22" ht="15" customHeight="1">
      <c r="A35" s="1325" t="s">
        <v>66</v>
      </c>
      <c r="B35" s="1333" t="s">
        <v>67</v>
      </c>
      <c r="C35" s="1327" t="s">
        <v>68</v>
      </c>
      <c r="D35" s="1328">
        <f>SUM(F35:V35)</f>
        <v>34.64</v>
      </c>
      <c r="E35" s="1328">
        <f>D35/D$33*100</f>
        <v>1.2843490943446101</v>
      </c>
      <c r="F35" s="1329">
        <v>13.25</v>
      </c>
      <c r="G35" s="1329">
        <v>0</v>
      </c>
      <c r="H35" s="1329">
        <v>0</v>
      </c>
      <c r="I35" s="1329">
        <v>0</v>
      </c>
      <c r="J35" s="1329">
        <v>0</v>
      </c>
      <c r="K35" s="1329">
        <v>0</v>
      </c>
      <c r="L35" s="1329">
        <v>0</v>
      </c>
      <c r="M35" s="1329">
        <v>0</v>
      </c>
      <c r="N35" s="1329">
        <v>0</v>
      </c>
      <c r="O35" s="1329">
        <v>0</v>
      </c>
      <c r="P35" s="1329">
        <v>0</v>
      </c>
      <c r="Q35" s="1329">
        <v>5.19</v>
      </c>
      <c r="R35" s="1329">
        <v>16.2</v>
      </c>
      <c r="S35" s="1329">
        <v>0</v>
      </c>
      <c r="T35" s="1329">
        <v>0</v>
      </c>
      <c r="U35" s="1329">
        <v>0</v>
      </c>
      <c r="V35" s="1329">
        <v>0</v>
      </c>
    </row>
    <row r="36" spans="1:22" ht="15" customHeight="1">
      <c r="A36" s="1325" t="s">
        <v>69</v>
      </c>
      <c r="B36" s="1333" t="s">
        <v>70</v>
      </c>
      <c r="C36" s="1327" t="s">
        <v>71</v>
      </c>
      <c r="D36" s="1328">
        <f>SUM(F36:V36)</f>
        <v>3.1986399999999997</v>
      </c>
      <c r="E36" s="1328">
        <f t="shared" ref="E36:E44" si="13">D36/D$33*100</f>
        <v>0.11859614281565944</v>
      </c>
      <c r="F36" s="1329">
        <v>0.94</v>
      </c>
      <c r="G36" s="1329">
        <v>0.49900000000000005</v>
      </c>
      <c r="H36" s="1329">
        <v>0.32999999999999996</v>
      </c>
      <c r="I36" s="1329">
        <v>0</v>
      </c>
      <c r="J36" s="1329">
        <v>0</v>
      </c>
      <c r="K36" s="1329">
        <v>0.36899999999999999</v>
      </c>
      <c r="L36" s="1329">
        <v>0.2</v>
      </c>
      <c r="M36" s="1329">
        <v>0.2</v>
      </c>
      <c r="N36" s="1329">
        <v>0.19996</v>
      </c>
      <c r="O36" s="1329">
        <v>0.15068000000000001</v>
      </c>
      <c r="P36" s="1329">
        <v>0</v>
      </c>
      <c r="Q36" s="1329">
        <v>0.11</v>
      </c>
      <c r="R36" s="1329">
        <v>0.05</v>
      </c>
      <c r="S36" s="1329">
        <v>0</v>
      </c>
      <c r="T36" s="1329">
        <v>0</v>
      </c>
      <c r="U36" s="1329">
        <v>0.15</v>
      </c>
      <c r="V36" s="1329">
        <v>0</v>
      </c>
    </row>
    <row r="37" spans="1:22" ht="15" customHeight="1">
      <c r="A37" s="1325" t="s">
        <v>72</v>
      </c>
      <c r="B37" s="1333" t="s">
        <v>73</v>
      </c>
      <c r="C37" s="1327" t="s">
        <v>74</v>
      </c>
      <c r="D37" s="1328">
        <f t="shared" ref="D37" si="14">SUM(F37:V37)</f>
        <v>0</v>
      </c>
      <c r="E37" s="1328">
        <f t="shared" si="13"/>
        <v>0</v>
      </c>
      <c r="F37" s="1329">
        <v>0</v>
      </c>
      <c r="G37" s="1329">
        <v>0</v>
      </c>
      <c r="H37" s="1329">
        <v>0</v>
      </c>
      <c r="I37" s="1329">
        <v>0</v>
      </c>
      <c r="J37" s="1329">
        <v>0</v>
      </c>
      <c r="K37" s="1329">
        <v>0</v>
      </c>
      <c r="L37" s="1329">
        <v>0</v>
      </c>
      <c r="M37" s="1329">
        <v>0</v>
      </c>
      <c r="N37" s="1329">
        <v>0</v>
      </c>
      <c r="O37" s="1329">
        <v>0</v>
      </c>
      <c r="P37" s="1329">
        <v>0</v>
      </c>
      <c r="Q37" s="1329">
        <v>0</v>
      </c>
      <c r="R37" s="1329">
        <v>0</v>
      </c>
      <c r="S37" s="1329">
        <v>0</v>
      </c>
      <c r="T37" s="1329">
        <v>0</v>
      </c>
      <c r="U37" s="1329">
        <v>0</v>
      </c>
      <c r="V37" s="1329">
        <v>0</v>
      </c>
    </row>
    <row r="38" spans="1:22" ht="17.25" hidden="1" customHeight="1">
      <c r="A38" s="1325"/>
      <c r="B38" s="1326" t="s">
        <v>76</v>
      </c>
      <c r="C38" s="1327" t="s">
        <v>77</v>
      </c>
      <c r="D38" s="1328">
        <f t="shared" ref="D38:D39" si="15">SUM(F38:M38)</f>
        <v>0</v>
      </c>
      <c r="E38" s="1328">
        <f t="shared" si="13"/>
        <v>0</v>
      </c>
      <c r="F38" s="1329">
        <v>0</v>
      </c>
      <c r="G38" s="1329">
        <v>0</v>
      </c>
      <c r="H38" s="1329">
        <v>0</v>
      </c>
      <c r="I38" s="1329">
        <v>0</v>
      </c>
      <c r="J38" s="1329">
        <v>0</v>
      </c>
      <c r="K38" s="1329">
        <v>0</v>
      </c>
      <c r="L38" s="1329">
        <v>0</v>
      </c>
      <c r="M38" s="1329">
        <v>0</v>
      </c>
      <c r="N38" s="1329">
        <v>0</v>
      </c>
      <c r="O38" s="1329">
        <v>0</v>
      </c>
      <c r="P38" s="1329">
        <v>0</v>
      </c>
      <c r="Q38" s="1329">
        <v>0</v>
      </c>
      <c r="R38" s="1329">
        <v>0</v>
      </c>
      <c r="S38" s="1329">
        <v>0</v>
      </c>
      <c r="T38" s="1329">
        <v>0</v>
      </c>
      <c r="U38" s="1329">
        <v>0</v>
      </c>
      <c r="V38" s="1329">
        <v>0</v>
      </c>
    </row>
    <row r="39" spans="1:22" ht="17.25" customHeight="1">
      <c r="A39" s="1325" t="s">
        <v>75</v>
      </c>
      <c r="B39" s="1333" t="s">
        <v>78</v>
      </c>
      <c r="C39" s="1327" t="s">
        <v>79</v>
      </c>
      <c r="D39" s="1328">
        <f t="shared" si="15"/>
        <v>0</v>
      </c>
      <c r="E39" s="1328">
        <f t="shared" si="13"/>
        <v>0</v>
      </c>
      <c r="F39" s="1329">
        <v>0</v>
      </c>
      <c r="G39" s="1329">
        <v>0</v>
      </c>
      <c r="H39" s="1329">
        <v>0</v>
      </c>
      <c r="I39" s="1329">
        <v>0</v>
      </c>
      <c r="J39" s="1329">
        <v>0</v>
      </c>
      <c r="K39" s="1329">
        <v>0</v>
      </c>
      <c r="L39" s="1329">
        <v>0</v>
      </c>
      <c r="M39" s="1329">
        <v>0</v>
      </c>
      <c r="N39" s="1329">
        <v>0</v>
      </c>
      <c r="O39" s="1329">
        <v>0</v>
      </c>
      <c r="P39" s="1329">
        <v>0</v>
      </c>
      <c r="Q39" s="1329">
        <v>0</v>
      </c>
      <c r="R39" s="1329">
        <v>0</v>
      </c>
      <c r="S39" s="1329">
        <v>0</v>
      </c>
      <c r="T39" s="1329">
        <v>0</v>
      </c>
      <c r="U39" s="1329">
        <v>0</v>
      </c>
      <c r="V39" s="1329">
        <v>0</v>
      </c>
    </row>
    <row r="40" spans="1:22" ht="15.75" customHeight="1">
      <c r="A40" s="1325" t="s">
        <v>80</v>
      </c>
      <c r="B40" s="1333" t="s">
        <v>81</v>
      </c>
      <c r="C40" s="1327" t="s">
        <v>82</v>
      </c>
      <c r="D40" s="1328">
        <f>SUM(F40:V40)</f>
        <v>4.1900000000000004</v>
      </c>
      <c r="E40" s="1328">
        <f t="shared" si="13"/>
        <v>0.15535284946027475</v>
      </c>
      <c r="F40" s="1329">
        <v>1.43</v>
      </c>
      <c r="G40" s="1329">
        <v>0.1</v>
      </c>
      <c r="H40" s="1329">
        <v>0.1</v>
      </c>
      <c r="I40" s="1329">
        <v>0</v>
      </c>
      <c r="J40" s="1329">
        <v>0</v>
      </c>
      <c r="K40" s="1329">
        <v>0</v>
      </c>
      <c r="L40" s="1329">
        <v>0.03</v>
      </c>
      <c r="M40" s="1329">
        <v>0</v>
      </c>
      <c r="N40" s="1329">
        <v>0</v>
      </c>
      <c r="O40" s="1329">
        <v>0</v>
      </c>
      <c r="P40" s="1329">
        <v>0</v>
      </c>
      <c r="Q40" s="1329">
        <v>1.94</v>
      </c>
      <c r="R40" s="1329">
        <v>0.36</v>
      </c>
      <c r="S40" s="1329">
        <v>0.15</v>
      </c>
      <c r="T40" s="1329">
        <v>0</v>
      </c>
      <c r="U40" s="1329">
        <v>0</v>
      </c>
      <c r="V40" s="1329">
        <v>0.08</v>
      </c>
    </row>
    <row r="41" spans="1:22" ht="17.25" customHeight="1">
      <c r="A41" s="1325" t="s">
        <v>83</v>
      </c>
      <c r="B41" s="1297" t="s">
        <v>84</v>
      </c>
      <c r="C41" s="1327" t="s">
        <v>85</v>
      </c>
      <c r="D41" s="1328">
        <f>SUM(F41:V41)</f>
        <v>14.439999999999998</v>
      </c>
      <c r="E41" s="1328">
        <f t="shared" si="13"/>
        <v>0.5353926363261019</v>
      </c>
      <c r="F41" s="1329">
        <v>2.2200000000000002</v>
      </c>
      <c r="G41" s="1329">
        <v>0.47</v>
      </c>
      <c r="H41" s="1329">
        <v>5.35</v>
      </c>
      <c r="I41" s="1329">
        <v>0</v>
      </c>
      <c r="J41" s="1329">
        <v>0</v>
      </c>
      <c r="K41" s="1329">
        <v>0</v>
      </c>
      <c r="L41" s="1329">
        <v>0</v>
      </c>
      <c r="M41" s="1329">
        <v>2.3099999999999996</v>
      </c>
      <c r="N41" s="1329">
        <v>0.1</v>
      </c>
      <c r="O41" s="1329">
        <v>0</v>
      </c>
      <c r="P41" s="1329">
        <v>7.0000000000000007E-2</v>
      </c>
      <c r="Q41" s="1329">
        <v>0</v>
      </c>
      <c r="R41" s="1329">
        <v>3.92</v>
      </c>
      <c r="S41" s="1329">
        <v>0</v>
      </c>
      <c r="T41" s="1329">
        <v>0</v>
      </c>
      <c r="U41" s="1329">
        <v>0</v>
      </c>
      <c r="V41" s="1329">
        <v>0</v>
      </c>
    </row>
    <row r="42" spans="1:22" ht="17.25" customHeight="1">
      <c r="A42" s="1325" t="s">
        <v>86</v>
      </c>
      <c r="B42" s="1333" t="s">
        <v>87</v>
      </c>
      <c r="C42" s="1327" t="s">
        <v>88</v>
      </c>
      <c r="D42" s="1328">
        <f>SUM(F42:V42)</f>
        <v>30.47</v>
      </c>
      <c r="E42" s="1328">
        <f t="shared" si="13"/>
        <v>1.1297377859318785</v>
      </c>
      <c r="F42" s="1329">
        <v>10.51</v>
      </c>
      <c r="G42" s="1329">
        <v>0</v>
      </c>
      <c r="H42" s="1329">
        <v>3.77</v>
      </c>
      <c r="I42" s="1329">
        <v>2.46</v>
      </c>
      <c r="J42" s="1329">
        <v>0</v>
      </c>
      <c r="K42" s="1329">
        <v>0</v>
      </c>
      <c r="L42" s="1329">
        <v>0</v>
      </c>
      <c r="M42" s="1329">
        <v>0</v>
      </c>
      <c r="N42" s="1329">
        <v>0</v>
      </c>
      <c r="O42" s="1329">
        <v>0</v>
      </c>
      <c r="P42" s="1329">
        <v>0</v>
      </c>
      <c r="Q42" s="1329">
        <v>8.5300000000000011</v>
      </c>
      <c r="R42" s="1329">
        <v>0.56000000000000005</v>
      </c>
      <c r="S42" s="1329">
        <v>4.6400000000000006</v>
      </c>
      <c r="T42" s="1329">
        <v>0</v>
      </c>
      <c r="U42" s="1329">
        <v>0</v>
      </c>
      <c r="V42" s="1329">
        <v>0</v>
      </c>
    </row>
    <row r="43" spans="1:22" s="1314" customFormat="1" ht="17.25" customHeight="1">
      <c r="A43" s="1325" t="s">
        <v>89</v>
      </c>
      <c r="B43" s="1336" t="s">
        <v>90</v>
      </c>
      <c r="C43" s="1327" t="s">
        <v>91</v>
      </c>
      <c r="D43" s="1328">
        <f>SUM(F43:V43)</f>
        <v>19.510000000000002</v>
      </c>
      <c r="E43" s="1328">
        <f>D43/D$33*100</f>
        <v>0.72337329187827215</v>
      </c>
      <c r="F43" s="1337">
        <v>0.5900000000000003</v>
      </c>
      <c r="G43" s="1337">
        <v>0</v>
      </c>
      <c r="H43" s="1337">
        <v>1.03</v>
      </c>
      <c r="I43" s="1337">
        <v>0</v>
      </c>
      <c r="J43" s="1337">
        <v>0</v>
      </c>
      <c r="K43" s="1337">
        <v>0</v>
      </c>
      <c r="L43" s="1337">
        <v>0</v>
      </c>
      <c r="M43" s="1337">
        <v>0.36</v>
      </c>
      <c r="N43" s="1337">
        <v>0</v>
      </c>
      <c r="O43" s="1337">
        <v>0</v>
      </c>
      <c r="P43" s="1337">
        <v>0</v>
      </c>
      <c r="Q43" s="1337">
        <v>17.23</v>
      </c>
      <c r="R43" s="1337">
        <v>0.3</v>
      </c>
      <c r="S43" s="1337">
        <v>0</v>
      </c>
      <c r="T43" s="1337">
        <v>0</v>
      </c>
      <c r="U43" s="1337">
        <v>0</v>
      </c>
      <c r="V43" s="1337">
        <v>0</v>
      </c>
    </row>
    <row r="44" spans="1:22" ht="23.25" customHeight="1">
      <c r="A44" s="1325" t="s">
        <v>92</v>
      </c>
      <c r="B44" s="1297" t="s">
        <v>93</v>
      </c>
      <c r="C44" s="1327" t="s">
        <v>94</v>
      </c>
      <c r="D44" s="1328">
        <f>SUM(F44:V44)</f>
        <v>1354.7872399999997</v>
      </c>
      <c r="E44" s="1328">
        <f t="shared" si="13"/>
        <v>50.231517457379724</v>
      </c>
      <c r="F44" s="1329">
        <f t="shared" ref="F44:V44" si="16">SUM(F46:F61)</f>
        <v>87.230009999999979</v>
      </c>
      <c r="G44" s="1329">
        <f t="shared" si="16"/>
        <v>68.38306</v>
      </c>
      <c r="H44" s="1329">
        <f t="shared" si="16"/>
        <v>49.582199999999993</v>
      </c>
      <c r="I44" s="1329">
        <f t="shared" si="16"/>
        <v>87.707899999999967</v>
      </c>
      <c r="J44" s="1329">
        <f t="shared" si="16"/>
        <v>57.110899999999994</v>
      </c>
      <c r="K44" s="1329">
        <f t="shared" si="16"/>
        <v>68.693799999999996</v>
      </c>
      <c r="L44" s="1329">
        <f t="shared" si="16"/>
        <v>52.93862</v>
      </c>
      <c r="M44" s="1329">
        <f t="shared" si="16"/>
        <v>133.63567</v>
      </c>
      <c r="N44" s="1329">
        <f t="shared" si="16"/>
        <v>44.627900000000004</v>
      </c>
      <c r="O44" s="1329">
        <f t="shared" si="16"/>
        <v>82.181119999999993</v>
      </c>
      <c r="P44" s="1329">
        <f t="shared" si="16"/>
        <v>67.076300000000003</v>
      </c>
      <c r="Q44" s="1329">
        <f t="shared" si="16"/>
        <v>107.13025</v>
      </c>
      <c r="R44" s="1329">
        <f t="shared" si="16"/>
        <v>98.056609999999978</v>
      </c>
      <c r="S44" s="1329">
        <f t="shared" si="16"/>
        <v>86.389099999999999</v>
      </c>
      <c r="T44" s="1329">
        <f t="shared" si="16"/>
        <v>103.74139999999998</v>
      </c>
      <c r="U44" s="1329">
        <f t="shared" si="16"/>
        <v>94.261100000000013</v>
      </c>
      <c r="V44" s="1329">
        <f t="shared" si="16"/>
        <v>66.041299999999978</v>
      </c>
    </row>
    <row r="45" spans="1:22" s="1309" customFormat="1" ht="18" customHeight="1">
      <c r="A45" s="1321"/>
      <c r="B45" s="1322" t="s">
        <v>65</v>
      </c>
      <c r="C45" s="1323"/>
      <c r="D45" s="1328">
        <f t="shared" ref="D45:D90" si="17">SUM(F45:V45)</f>
        <v>0</v>
      </c>
      <c r="E45" s="1324"/>
      <c r="F45" s="1330"/>
      <c r="G45" s="1330"/>
      <c r="H45" s="1330"/>
      <c r="I45" s="1330"/>
      <c r="J45" s="1330"/>
      <c r="K45" s="1330"/>
      <c r="L45" s="1330"/>
      <c r="M45" s="1330"/>
      <c r="N45" s="1330"/>
      <c r="O45" s="1330"/>
      <c r="P45" s="1330"/>
      <c r="Q45" s="1330"/>
      <c r="R45" s="1330"/>
      <c r="S45" s="1330"/>
      <c r="T45" s="1330"/>
      <c r="U45" s="1330"/>
      <c r="V45" s="1330"/>
    </row>
    <row r="46" spans="1:22" ht="16.5" customHeight="1">
      <c r="A46" s="1325" t="s">
        <v>95</v>
      </c>
      <c r="B46" s="1297" t="s">
        <v>96</v>
      </c>
      <c r="C46" s="1327" t="s">
        <v>97</v>
      </c>
      <c r="D46" s="1328">
        <f t="shared" si="17"/>
        <v>960.17109999999991</v>
      </c>
      <c r="E46" s="1328">
        <f t="shared" ref="E46:E53" si="18">D46/D$44*100</f>
        <v>70.872464077828198</v>
      </c>
      <c r="F46" s="1337">
        <v>64.709999999999994</v>
      </c>
      <c r="G46" s="1337">
        <v>60.185999999999993</v>
      </c>
      <c r="H46" s="1337">
        <v>39.116199999999999</v>
      </c>
      <c r="I46" s="1337">
        <v>71.649999999999991</v>
      </c>
      <c r="J46" s="1337">
        <v>48.97</v>
      </c>
      <c r="K46" s="1337">
        <v>53.707999999999998</v>
      </c>
      <c r="L46" s="1337">
        <v>45.033999999999999</v>
      </c>
      <c r="M46" s="1337">
        <v>60.245000000000005</v>
      </c>
      <c r="N46" s="1337">
        <v>39.76</v>
      </c>
      <c r="O46" s="1337">
        <v>22.07</v>
      </c>
      <c r="P46" s="1337">
        <v>60.310400000000001</v>
      </c>
      <c r="Q46" s="1337">
        <v>78.429999999999993</v>
      </c>
      <c r="R46" s="1337">
        <v>82.19</v>
      </c>
      <c r="S46" s="1337">
        <v>66.304000000000002</v>
      </c>
      <c r="T46" s="1337">
        <v>34.799999999999997</v>
      </c>
      <c r="U46" s="1337">
        <v>75.27000000000001</v>
      </c>
      <c r="V46" s="1337">
        <v>57.417499999999997</v>
      </c>
    </row>
    <row r="47" spans="1:22" ht="16.5" customHeight="1">
      <c r="A47" s="1325" t="s">
        <v>95</v>
      </c>
      <c r="B47" s="1297" t="s">
        <v>98</v>
      </c>
      <c r="C47" s="1327" t="s">
        <v>99</v>
      </c>
      <c r="D47" s="1328">
        <f t="shared" si="17"/>
        <v>72.304879999999997</v>
      </c>
      <c r="E47" s="1328">
        <f t="shared" si="18"/>
        <v>5.3369915116708668</v>
      </c>
      <c r="F47" s="1337">
        <v>3.2763400000000003</v>
      </c>
      <c r="G47" s="1337">
        <v>2.3200599999999998</v>
      </c>
      <c r="H47" s="1337">
        <v>6.84</v>
      </c>
      <c r="I47" s="1337">
        <v>4.681</v>
      </c>
      <c r="J47" s="1337">
        <v>2.83</v>
      </c>
      <c r="K47" s="1337">
        <v>8.5</v>
      </c>
      <c r="L47" s="1337">
        <v>3.4699999999999998</v>
      </c>
      <c r="M47" s="1337">
        <v>9.6886700000000001</v>
      </c>
      <c r="N47" s="1337">
        <v>1.19</v>
      </c>
      <c r="O47" s="1337">
        <v>2.9051999999999998</v>
      </c>
      <c r="P47" s="1337">
        <v>1.46</v>
      </c>
      <c r="Q47" s="1337">
        <v>2.0299999999999998</v>
      </c>
      <c r="R47" s="1337">
        <v>5.4477099999999998</v>
      </c>
      <c r="S47" s="1337">
        <v>3.72</v>
      </c>
      <c r="T47" s="1337">
        <v>2.87</v>
      </c>
      <c r="U47" s="1337">
        <v>9.4499999999999993</v>
      </c>
      <c r="V47" s="1337">
        <v>1.6258999999999999</v>
      </c>
    </row>
    <row r="48" spans="1:22" ht="16.5" customHeight="1">
      <c r="A48" s="1325" t="s">
        <v>95</v>
      </c>
      <c r="B48" s="1297" t="s">
        <v>100</v>
      </c>
      <c r="C48" s="1327" t="s">
        <v>101</v>
      </c>
      <c r="D48" s="1328">
        <f t="shared" si="17"/>
        <v>15.841000000000001</v>
      </c>
      <c r="E48" s="1328">
        <f t="shared" si="18"/>
        <v>1.1692610863385462</v>
      </c>
      <c r="F48" s="1337">
        <v>1.3</v>
      </c>
      <c r="G48" s="1337">
        <v>0.49</v>
      </c>
      <c r="H48" s="1337">
        <v>0.51100000000000001</v>
      </c>
      <c r="I48" s="1337">
        <v>0.55000000000000004</v>
      </c>
      <c r="J48" s="1337">
        <v>1.35</v>
      </c>
      <c r="K48" s="1337">
        <v>2.9400000000000004</v>
      </c>
      <c r="L48" s="1337">
        <v>0.31</v>
      </c>
      <c r="M48" s="1337">
        <v>0.71</v>
      </c>
      <c r="N48" s="1337">
        <v>0.84000000000000008</v>
      </c>
      <c r="O48" s="1337">
        <v>0.09</v>
      </c>
      <c r="P48" s="1337">
        <v>1.07</v>
      </c>
      <c r="Q48" s="1337">
        <v>1.3399999999999999</v>
      </c>
      <c r="R48" s="1337">
        <v>1.47</v>
      </c>
      <c r="S48" s="1337">
        <v>1</v>
      </c>
      <c r="T48" s="1337">
        <v>0.53</v>
      </c>
      <c r="U48" s="1337">
        <v>0.68</v>
      </c>
      <c r="V48" s="1337">
        <v>0.66</v>
      </c>
    </row>
    <row r="49" spans="1:22" ht="16.5" customHeight="1">
      <c r="A49" s="1325" t="s">
        <v>95</v>
      </c>
      <c r="B49" s="1297" t="s">
        <v>102</v>
      </c>
      <c r="C49" s="1327" t="s">
        <v>103</v>
      </c>
      <c r="D49" s="1328">
        <f t="shared" si="17"/>
        <v>7.63</v>
      </c>
      <c r="E49" s="1328">
        <f t="shared" si="18"/>
        <v>0.56318806191295412</v>
      </c>
      <c r="F49" s="1337">
        <v>2.94</v>
      </c>
      <c r="G49" s="1337">
        <v>0.17</v>
      </c>
      <c r="H49" s="1337">
        <v>0.19</v>
      </c>
      <c r="I49" s="1337">
        <v>0.16</v>
      </c>
      <c r="J49" s="1337">
        <v>0.2</v>
      </c>
      <c r="K49" s="1337">
        <v>0.35</v>
      </c>
      <c r="L49" s="1337">
        <v>0.61</v>
      </c>
      <c r="M49" s="1337">
        <v>0.25</v>
      </c>
      <c r="N49" s="1337">
        <v>0.13</v>
      </c>
      <c r="O49" s="1337">
        <v>0.23</v>
      </c>
      <c r="P49" s="1337">
        <v>0.32</v>
      </c>
      <c r="Q49" s="1337">
        <v>0.31</v>
      </c>
      <c r="R49" s="1337">
        <v>0.41</v>
      </c>
      <c r="S49" s="1337">
        <v>0.34</v>
      </c>
      <c r="T49" s="1337">
        <v>0.18</v>
      </c>
      <c r="U49" s="1337">
        <v>0.48</v>
      </c>
      <c r="V49" s="1337">
        <v>0.36</v>
      </c>
    </row>
    <row r="50" spans="1:22" ht="16.5" customHeight="1">
      <c r="A50" s="1325" t="s">
        <v>95</v>
      </c>
      <c r="B50" s="1297" t="s">
        <v>332</v>
      </c>
      <c r="C50" s="1327" t="s">
        <v>105</v>
      </c>
      <c r="D50" s="1328">
        <f t="shared" si="17"/>
        <v>44.294409999999999</v>
      </c>
      <c r="E50" s="1328">
        <f t="shared" si="18"/>
        <v>3.269473515265763</v>
      </c>
      <c r="F50" s="1337">
        <v>9.5796700000000001</v>
      </c>
      <c r="G50" s="1337">
        <v>3.24</v>
      </c>
      <c r="H50" s="1337">
        <v>1.62</v>
      </c>
      <c r="I50" s="1337">
        <v>1.94</v>
      </c>
      <c r="J50" s="1337">
        <v>1.23</v>
      </c>
      <c r="K50" s="1337">
        <v>2.63</v>
      </c>
      <c r="L50" s="1337">
        <v>2.7254199999999997</v>
      </c>
      <c r="M50" s="1337">
        <v>2.14</v>
      </c>
      <c r="N50" s="1337">
        <v>1.63</v>
      </c>
      <c r="O50" s="1337">
        <v>2.1493199999999999</v>
      </c>
      <c r="P50" s="1337">
        <v>1.83</v>
      </c>
      <c r="Q50" s="1337">
        <v>2.5299999999999998</v>
      </c>
      <c r="R50" s="1337">
        <v>2.4700000000000002</v>
      </c>
      <c r="S50" s="1337">
        <v>2.2400000000000002</v>
      </c>
      <c r="T50" s="1337">
        <v>0.97000000000000008</v>
      </c>
      <c r="U50" s="1337">
        <v>2.97</v>
      </c>
      <c r="V50" s="1337">
        <v>2.4</v>
      </c>
    </row>
    <row r="51" spans="1:22" ht="16.5" customHeight="1">
      <c r="A51" s="1325" t="s">
        <v>95</v>
      </c>
      <c r="B51" s="1297" t="s">
        <v>345</v>
      </c>
      <c r="C51" s="1327" t="s">
        <v>107</v>
      </c>
      <c r="D51" s="1328">
        <f t="shared" si="17"/>
        <v>7.26</v>
      </c>
      <c r="E51" s="1328">
        <f t="shared" si="18"/>
        <v>0.53587750058821049</v>
      </c>
      <c r="F51" s="1337">
        <v>2.74</v>
      </c>
      <c r="G51" s="1337">
        <v>0</v>
      </c>
      <c r="H51" s="1337">
        <v>0.02</v>
      </c>
      <c r="I51" s="1337">
        <v>0.46</v>
      </c>
      <c r="J51" s="1337">
        <v>0.16</v>
      </c>
      <c r="K51" s="1337">
        <v>0.03</v>
      </c>
      <c r="L51" s="1337">
        <v>0</v>
      </c>
      <c r="M51" s="1337">
        <v>0.64</v>
      </c>
      <c r="N51" s="1337">
        <v>0.77</v>
      </c>
      <c r="O51" s="1337">
        <v>0.18</v>
      </c>
      <c r="P51" s="1337">
        <v>0.21</v>
      </c>
      <c r="Q51" s="1337">
        <v>0.46</v>
      </c>
      <c r="R51" s="1337">
        <v>0.88</v>
      </c>
      <c r="S51" s="1337">
        <v>0.71</v>
      </c>
      <c r="T51" s="1337">
        <v>0</v>
      </c>
      <c r="U51" s="1337">
        <v>0</v>
      </c>
      <c r="V51" s="1337">
        <v>0</v>
      </c>
    </row>
    <row r="52" spans="1:22" ht="16.5" customHeight="1">
      <c r="A52" s="1325" t="s">
        <v>95</v>
      </c>
      <c r="B52" s="1297" t="s">
        <v>108</v>
      </c>
      <c r="C52" s="1327" t="s">
        <v>109</v>
      </c>
      <c r="D52" s="1328">
        <f t="shared" si="17"/>
        <v>194.61054999999999</v>
      </c>
      <c r="E52" s="1328">
        <f t="shared" si="18"/>
        <v>14.364657730316388</v>
      </c>
      <c r="F52" s="1337">
        <v>0.18400000000000002</v>
      </c>
      <c r="G52" s="1337">
        <v>0.89519999999999988</v>
      </c>
      <c r="H52" s="1337">
        <v>0.23499999999999999</v>
      </c>
      <c r="I52" s="1337">
        <v>0.34599999999999997</v>
      </c>
      <c r="J52" s="1337">
        <v>0.33999999999999997</v>
      </c>
      <c r="K52" s="1337">
        <v>0.30399999999999999</v>
      </c>
      <c r="L52" s="1337">
        <v>0.3674</v>
      </c>
      <c r="M52" s="1337">
        <v>54.471999999999994</v>
      </c>
      <c r="N52" s="1337">
        <v>0.20699999999999999</v>
      </c>
      <c r="O52" s="1337">
        <v>50.306599999999996</v>
      </c>
      <c r="P52" s="1337">
        <v>0.54499999999999993</v>
      </c>
      <c r="Q52" s="1337">
        <v>16.829350000000002</v>
      </c>
      <c r="R52" s="1337">
        <v>0.69800000000000006</v>
      </c>
      <c r="S52" s="1337">
        <v>0.60420000000000007</v>
      </c>
      <c r="T52" s="1337">
        <v>64.100499999999997</v>
      </c>
      <c r="U52" s="1337">
        <v>3.8092999999999999</v>
      </c>
      <c r="V52" s="1337">
        <v>0.36699999999999999</v>
      </c>
    </row>
    <row r="53" spans="1:22" ht="16.5" customHeight="1">
      <c r="A53" s="1325" t="s">
        <v>95</v>
      </c>
      <c r="B53" s="1297" t="s">
        <v>346</v>
      </c>
      <c r="C53" s="1327" t="s">
        <v>111</v>
      </c>
      <c r="D53" s="1328">
        <f t="shared" si="17"/>
        <v>2.9953000000000007</v>
      </c>
      <c r="E53" s="1328">
        <f t="shared" si="18"/>
        <v>0.22109006577298451</v>
      </c>
      <c r="F53" s="1337">
        <v>0.26</v>
      </c>
      <c r="G53" s="1337">
        <v>4.1800000000000004E-2</v>
      </c>
      <c r="H53" s="1337">
        <v>0.65</v>
      </c>
      <c r="I53" s="1337">
        <v>5.0900000000000001E-2</v>
      </c>
      <c r="J53" s="1337">
        <v>2.0900000000000002E-2</v>
      </c>
      <c r="K53" s="1337">
        <v>5.1800000000000006E-2</v>
      </c>
      <c r="L53" s="1337">
        <v>6.1800000000000001E-2</v>
      </c>
      <c r="M53" s="1337">
        <v>0.09</v>
      </c>
      <c r="N53" s="1337">
        <v>6.0899999999999996E-2</v>
      </c>
      <c r="O53" s="1337">
        <v>0.06</v>
      </c>
      <c r="P53" s="1337">
        <v>0.37090000000000001</v>
      </c>
      <c r="Q53" s="1337">
        <v>9.0899999999999995E-2</v>
      </c>
      <c r="R53" s="1337">
        <v>0.13090000000000002</v>
      </c>
      <c r="S53" s="1337">
        <v>0.8609</v>
      </c>
      <c r="T53" s="1337">
        <v>4.0899999999999999E-2</v>
      </c>
      <c r="U53" s="1337">
        <v>7.1800000000000003E-2</v>
      </c>
      <c r="V53" s="1337">
        <v>8.09E-2</v>
      </c>
    </row>
    <row r="54" spans="1:22" ht="16.5" customHeight="1">
      <c r="A54" s="1325" t="s">
        <v>95</v>
      </c>
      <c r="B54" s="1297" t="s">
        <v>112</v>
      </c>
      <c r="C54" s="1327" t="s">
        <v>113</v>
      </c>
      <c r="D54" s="1328">
        <f t="shared" si="17"/>
        <v>0</v>
      </c>
      <c r="E54" s="1328"/>
      <c r="F54" s="1337">
        <v>0</v>
      </c>
      <c r="G54" s="1337">
        <v>0</v>
      </c>
      <c r="H54" s="1337">
        <v>0</v>
      </c>
      <c r="I54" s="1337">
        <v>0</v>
      </c>
      <c r="J54" s="1337">
        <v>0</v>
      </c>
      <c r="K54" s="1337">
        <v>0</v>
      </c>
      <c r="L54" s="1337">
        <v>0</v>
      </c>
      <c r="M54" s="1337">
        <v>0</v>
      </c>
      <c r="N54" s="1337">
        <v>0</v>
      </c>
      <c r="O54" s="1337">
        <v>0</v>
      </c>
      <c r="P54" s="1337">
        <v>0</v>
      </c>
      <c r="Q54" s="1337">
        <v>0</v>
      </c>
      <c r="R54" s="1337">
        <v>0</v>
      </c>
      <c r="S54" s="1337">
        <v>0</v>
      </c>
      <c r="T54" s="1337">
        <v>0</v>
      </c>
      <c r="U54" s="1337">
        <v>0</v>
      </c>
      <c r="V54" s="1337">
        <v>0</v>
      </c>
    </row>
    <row r="55" spans="1:22" ht="16.5" customHeight="1">
      <c r="A55" s="1325" t="s">
        <v>95</v>
      </c>
      <c r="B55" s="1333" t="s">
        <v>347</v>
      </c>
      <c r="C55" s="1327" t="s">
        <v>115</v>
      </c>
      <c r="D55" s="1328">
        <f t="shared" si="17"/>
        <v>0</v>
      </c>
      <c r="E55" s="1328">
        <f>D55/D$33*100</f>
        <v>0</v>
      </c>
      <c r="F55" s="1337">
        <v>0</v>
      </c>
      <c r="G55" s="1337">
        <v>0</v>
      </c>
      <c r="H55" s="1337">
        <v>0</v>
      </c>
      <c r="I55" s="1337">
        <v>0</v>
      </c>
      <c r="J55" s="1337">
        <v>0</v>
      </c>
      <c r="K55" s="1337">
        <v>0</v>
      </c>
      <c r="L55" s="1337">
        <v>0</v>
      </c>
      <c r="M55" s="1337">
        <v>0</v>
      </c>
      <c r="N55" s="1337">
        <v>0</v>
      </c>
      <c r="O55" s="1337">
        <v>0</v>
      </c>
      <c r="P55" s="1337">
        <v>0</v>
      </c>
      <c r="Q55" s="1337">
        <v>0</v>
      </c>
      <c r="R55" s="1337">
        <v>0</v>
      </c>
      <c r="S55" s="1337">
        <v>0</v>
      </c>
      <c r="T55" s="1337">
        <v>0</v>
      </c>
      <c r="U55" s="1337">
        <v>0</v>
      </c>
      <c r="V55" s="1337">
        <v>0</v>
      </c>
    </row>
    <row r="56" spans="1:22" ht="16.5" customHeight="1">
      <c r="A56" s="1325" t="s">
        <v>95</v>
      </c>
      <c r="B56" s="1298" t="s">
        <v>116</v>
      </c>
      <c r="C56" s="1327" t="s">
        <v>117</v>
      </c>
      <c r="D56" s="1328">
        <f t="shared" si="17"/>
        <v>10.27</v>
      </c>
      <c r="E56" s="1328">
        <f>D56/D$33*100</f>
        <v>0.38078132791337027</v>
      </c>
      <c r="F56" s="1337">
        <v>0.17</v>
      </c>
      <c r="G56" s="1337">
        <v>0</v>
      </c>
      <c r="H56" s="1337">
        <v>0</v>
      </c>
      <c r="I56" s="1337">
        <v>4.0999999999999996</v>
      </c>
      <c r="J56" s="1337">
        <v>0</v>
      </c>
      <c r="K56" s="1337">
        <v>0</v>
      </c>
      <c r="L56" s="1337">
        <v>0</v>
      </c>
      <c r="M56" s="1337">
        <v>3.31</v>
      </c>
      <c r="N56" s="1337">
        <v>0</v>
      </c>
      <c r="O56" s="1337">
        <v>0</v>
      </c>
      <c r="P56" s="1337">
        <v>0</v>
      </c>
      <c r="Q56" s="1337">
        <v>0.21</v>
      </c>
      <c r="R56" s="1337">
        <v>0.47</v>
      </c>
      <c r="S56" s="1337">
        <v>0</v>
      </c>
      <c r="T56" s="1337">
        <v>0</v>
      </c>
      <c r="U56" s="1337">
        <v>0</v>
      </c>
      <c r="V56" s="1337">
        <v>2.0099999999999998</v>
      </c>
    </row>
    <row r="57" spans="1:22" s="1314" customFormat="1" ht="16.5" customHeight="1">
      <c r="A57" s="1325" t="s">
        <v>95</v>
      </c>
      <c r="B57" s="1336" t="s">
        <v>118</v>
      </c>
      <c r="C57" s="1327" t="s">
        <v>119</v>
      </c>
      <c r="D57" s="1328">
        <f t="shared" si="17"/>
        <v>0</v>
      </c>
      <c r="E57" s="1328">
        <f>D57/D$33*100</f>
        <v>0</v>
      </c>
      <c r="F57" s="1337">
        <v>0</v>
      </c>
      <c r="G57" s="1337">
        <v>0</v>
      </c>
      <c r="H57" s="1337">
        <v>0</v>
      </c>
      <c r="I57" s="1337">
        <v>0</v>
      </c>
      <c r="J57" s="1337">
        <v>0</v>
      </c>
      <c r="K57" s="1337">
        <v>0</v>
      </c>
      <c r="L57" s="1337">
        <v>0</v>
      </c>
      <c r="M57" s="1337">
        <v>0</v>
      </c>
      <c r="N57" s="1337">
        <v>0</v>
      </c>
      <c r="O57" s="1337">
        <v>0</v>
      </c>
      <c r="P57" s="1337">
        <v>0</v>
      </c>
      <c r="Q57" s="1337">
        <v>0</v>
      </c>
      <c r="R57" s="1337">
        <v>0</v>
      </c>
      <c r="S57" s="1337">
        <v>0</v>
      </c>
      <c r="T57" s="1337">
        <v>0</v>
      </c>
      <c r="U57" s="1337">
        <v>0</v>
      </c>
      <c r="V57" s="1337">
        <v>0</v>
      </c>
    </row>
    <row r="58" spans="1:22" ht="16.5" customHeight="1">
      <c r="A58" s="1325" t="s">
        <v>95</v>
      </c>
      <c r="B58" s="1336" t="s">
        <v>283</v>
      </c>
      <c r="C58" s="1327" t="s">
        <v>121</v>
      </c>
      <c r="D58" s="1328">
        <f t="shared" si="17"/>
        <v>35.459999999999994</v>
      </c>
      <c r="E58" s="1328">
        <f>D58/D$33*100</f>
        <v>1.3147522772938762</v>
      </c>
      <c r="F58" s="1337">
        <v>1.1100000000000001</v>
      </c>
      <c r="G58" s="1337">
        <v>0.26</v>
      </c>
      <c r="H58" s="1337">
        <v>7.0000000000000007E-2</v>
      </c>
      <c r="I58" s="1337">
        <v>3.77</v>
      </c>
      <c r="J58" s="1337">
        <v>2.0099999999999998</v>
      </c>
      <c r="K58" s="1337">
        <v>0.18</v>
      </c>
      <c r="L58" s="1337">
        <v>0.36</v>
      </c>
      <c r="M58" s="1337">
        <v>2.09</v>
      </c>
      <c r="N58" s="1337">
        <v>0.04</v>
      </c>
      <c r="O58" s="1337">
        <v>4.1900000000000004</v>
      </c>
      <c r="P58" s="1337">
        <v>0.56999999999999995</v>
      </c>
      <c r="Q58" s="1337">
        <v>4.9000000000000004</v>
      </c>
      <c r="R58" s="1337">
        <v>3.29</v>
      </c>
      <c r="S58" s="1337">
        <v>10.36</v>
      </c>
      <c r="T58" s="1337">
        <v>0.25</v>
      </c>
      <c r="U58" s="1337">
        <v>1.3</v>
      </c>
      <c r="V58" s="1337">
        <v>0.71</v>
      </c>
    </row>
    <row r="59" spans="1:22" ht="16.5" customHeight="1">
      <c r="A59" s="1325" t="s">
        <v>95</v>
      </c>
      <c r="B59" s="1297" t="s">
        <v>122</v>
      </c>
      <c r="C59" s="1327" t="s">
        <v>123</v>
      </c>
      <c r="D59" s="1328">
        <f t="shared" si="17"/>
        <v>0</v>
      </c>
      <c r="E59" s="1328">
        <f>D59/D$44*100</f>
        <v>0</v>
      </c>
      <c r="F59" s="1337">
        <v>0</v>
      </c>
      <c r="G59" s="1337">
        <v>0</v>
      </c>
      <c r="H59" s="1337">
        <v>0</v>
      </c>
      <c r="I59" s="1337">
        <v>0</v>
      </c>
      <c r="J59" s="1337">
        <v>0</v>
      </c>
      <c r="K59" s="1337">
        <v>0</v>
      </c>
      <c r="L59" s="1337">
        <v>0</v>
      </c>
      <c r="M59" s="1337">
        <v>0</v>
      </c>
      <c r="N59" s="1337">
        <v>0</v>
      </c>
      <c r="O59" s="1337">
        <v>0</v>
      </c>
      <c r="P59" s="1337">
        <v>0</v>
      </c>
      <c r="Q59" s="1337">
        <v>0</v>
      </c>
      <c r="R59" s="1337">
        <v>0</v>
      </c>
      <c r="S59" s="1337">
        <v>0</v>
      </c>
      <c r="T59" s="1337">
        <v>0</v>
      </c>
      <c r="U59" s="1337">
        <v>0</v>
      </c>
      <c r="V59" s="1337">
        <v>0</v>
      </c>
    </row>
    <row r="60" spans="1:22" ht="16.5" customHeight="1">
      <c r="A60" s="1325" t="s">
        <v>95</v>
      </c>
      <c r="B60" s="1297" t="s">
        <v>124</v>
      </c>
      <c r="C60" s="1327" t="s">
        <v>125</v>
      </c>
      <c r="D60" s="1328">
        <f t="shared" si="17"/>
        <v>0</v>
      </c>
      <c r="E60" s="1328">
        <f>D60/D$44*100</f>
        <v>0</v>
      </c>
      <c r="F60" s="1337">
        <v>0</v>
      </c>
      <c r="G60" s="1337">
        <v>0</v>
      </c>
      <c r="H60" s="1337">
        <v>0</v>
      </c>
      <c r="I60" s="1337">
        <v>0</v>
      </c>
      <c r="J60" s="1337">
        <v>0</v>
      </c>
      <c r="K60" s="1337">
        <v>0</v>
      </c>
      <c r="L60" s="1337">
        <v>0</v>
      </c>
      <c r="M60" s="1337">
        <v>0</v>
      </c>
      <c r="N60" s="1337">
        <v>0</v>
      </c>
      <c r="O60" s="1337">
        <v>0</v>
      </c>
      <c r="P60" s="1337">
        <v>0</v>
      </c>
      <c r="Q60" s="1337">
        <v>0</v>
      </c>
      <c r="R60" s="1337">
        <v>0</v>
      </c>
      <c r="S60" s="1337">
        <v>0</v>
      </c>
      <c r="T60" s="1337">
        <v>0</v>
      </c>
      <c r="U60" s="1337">
        <v>0</v>
      </c>
      <c r="V60" s="1337">
        <v>0</v>
      </c>
    </row>
    <row r="61" spans="1:22" ht="16.5" customHeight="1">
      <c r="A61" s="1325" t="s">
        <v>95</v>
      </c>
      <c r="B61" s="1297" t="s">
        <v>126</v>
      </c>
      <c r="C61" s="1327" t="s">
        <v>127</v>
      </c>
      <c r="D61" s="1328">
        <f t="shared" si="17"/>
        <v>3.95</v>
      </c>
      <c r="E61" s="1328">
        <f>D61/D$44*100</f>
        <v>0.29155869522361322</v>
      </c>
      <c r="F61" s="1337">
        <v>0.96</v>
      </c>
      <c r="G61" s="1337">
        <v>0.78</v>
      </c>
      <c r="H61" s="1337">
        <v>0.33</v>
      </c>
      <c r="I61" s="1337">
        <v>0</v>
      </c>
      <c r="J61" s="1337">
        <v>0</v>
      </c>
      <c r="K61" s="1337">
        <v>0</v>
      </c>
      <c r="L61" s="1337">
        <v>0</v>
      </c>
      <c r="M61" s="1337">
        <v>0</v>
      </c>
      <c r="N61" s="1337">
        <v>0</v>
      </c>
      <c r="O61" s="1337">
        <v>0</v>
      </c>
      <c r="P61" s="1337">
        <v>0.39</v>
      </c>
      <c r="Q61" s="1337">
        <v>0</v>
      </c>
      <c r="R61" s="1337">
        <v>0.6</v>
      </c>
      <c r="S61" s="1337">
        <v>0.25</v>
      </c>
      <c r="T61" s="1337">
        <v>0</v>
      </c>
      <c r="U61" s="1337">
        <v>0.23</v>
      </c>
      <c r="V61" s="1337">
        <v>0.41</v>
      </c>
    </row>
    <row r="62" spans="1:22" ht="17.25" customHeight="1">
      <c r="A62" s="1325" t="s">
        <v>128</v>
      </c>
      <c r="B62" s="1333" t="s">
        <v>353</v>
      </c>
      <c r="C62" s="1327" t="s">
        <v>130</v>
      </c>
      <c r="D62" s="1328">
        <f>SUM(F62:V62)</f>
        <v>37.270000000000003</v>
      </c>
      <c r="E62" s="1328">
        <f t="shared" ref="E62:E75" si="19">D62/D$33*100</f>
        <v>1.3818617420965249</v>
      </c>
      <c r="F62" s="1337">
        <v>37.270000000000003</v>
      </c>
      <c r="G62" s="1337">
        <v>0</v>
      </c>
      <c r="H62" s="1337">
        <v>0</v>
      </c>
      <c r="I62" s="1337">
        <v>0</v>
      </c>
      <c r="J62" s="1337">
        <v>0</v>
      </c>
      <c r="K62" s="1337">
        <v>0</v>
      </c>
      <c r="L62" s="1337">
        <v>0</v>
      </c>
      <c r="M62" s="1337">
        <v>0</v>
      </c>
      <c r="N62" s="1337">
        <v>0</v>
      </c>
      <c r="O62" s="1337">
        <v>0</v>
      </c>
      <c r="P62" s="1337">
        <v>0</v>
      </c>
      <c r="Q62" s="1337">
        <v>0</v>
      </c>
      <c r="R62" s="1337">
        <v>0</v>
      </c>
      <c r="S62" s="1337">
        <v>0</v>
      </c>
      <c r="T62" s="1337">
        <v>0</v>
      </c>
      <c r="U62" s="1337">
        <v>0</v>
      </c>
      <c r="V62" s="1337">
        <v>0</v>
      </c>
    </row>
    <row r="63" spans="1:22" s="1314" customFormat="1" ht="17.25" customHeight="1">
      <c r="A63" s="1325" t="s">
        <v>131</v>
      </c>
      <c r="B63" s="1336" t="s">
        <v>132</v>
      </c>
      <c r="C63" s="1327" t="s">
        <v>133</v>
      </c>
      <c r="D63" s="1328">
        <f t="shared" si="17"/>
        <v>0</v>
      </c>
      <c r="E63" s="1328">
        <f>D63/D$33*100</f>
        <v>0</v>
      </c>
      <c r="F63" s="1337">
        <v>0</v>
      </c>
      <c r="G63" s="1337">
        <v>0</v>
      </c>
      <c r="H63" s="1337">
        <v>0</v>
      </c>
      <c r="I63" s="1337">
        <v>0</v>
      </c>
      <c r="J63" s="1337">
        <v>0</v>
      </c>
      <c r="K63" s="1337">
        <v>0</v>
      </c>
      <c r="L63" s="1337">
        <v>0</v>
      </c>
      <c r="M63" s="1337">
        <v>0</v>
      </c>
      <c r="N63" s="1337">
        <v>0</v>
      </c>
      <c r="O63" s="1337">
        <v>0</v>
      </c>
      <c r="P63" s="1337">
        <v>0</v>
      </c>
      <c r="Q63" s="1337">
        <v>0</v>
      </c>
      <c r="R63" s="1337">
        <v>0</v>
      </c>
      <c r="S63" s="1337">
        <v>0</v>
      </c>
      <c r="T63" s="1337">
        <v>0</v>
      </c>
      <c r="U63" s="1337">
        <v>0</v>
      </c>
      <c r="V63" s="1337">
        <v>0</v>
      </c>
    </row>
    <row r="64" spans="1:22" s="1314" customFormat="1" ht="17.25" customHeight="1">
      <c r="A64" s="1325" t="s">
        <v>134</v>
      </c>
      <c r="B64" s="1336" t="s">
        <v>135</v>
      </c>
      <c r="C64" s="1327" t="s">
        <v>136</v>
      </c>
      <c r="D64" s="1328">
        <f t="shared" si="17"/>
        <v>0</v>
      </c>
      <c r="E64" s="1328">
        <f>D64/D$33*100</f>
        <v>0</v>
      </c>
      <c r="F64" s="1337">
        <v>0</v>
      </c>
      <c r="G64" s="1337">
        <v>0</v>
      </c>
      <c r="H64" s="1337">
        <v>0</v>
      </c>
      <c r="I64" s="1337">
        <v>0</v>
      </c>
      <c r="J64" s="1337">
        <v>0</v>
      </c>
      <c r="K64" s="1337">
        <v>0</v>
      </c>
      <c r="L64" s="1337">
        <v>0</v>
      </c>
      <c r="M64" s="1337">
        <v>0</v>
      </c>
      <c r="N64" s="1337">
        <v>0</v>
      </c>
      <c r="O64" s="1337">
        <v>0</v>
      </c>
      <c r="P64" s="1337">
        <v>0</v>
      </c>
      <c r="Q64" s="1337">
        <v>0</v>
      </c>
      <c r="R64" s="1337">
        <v>0</v>
      </c>
      <c r="S64" s="1337">
        <v>0</v>
      </c>
      <c r="T64" s="1337">
        <v>0</v>
      </c>
      <c r="U64" s="1337">
        <v>0</v>
      </c>
      <c r="V64" s="1337">
        <v>0</v>
      </c>
    </row>
    <row r="65" spans="1:22" ht="17.25" customHeight="1">
      <c r="A65" s="1325" t="s">
        <v>137</v>
      </c>
      <c r="B65" s="1298" t="s">
        <v>138</v>
      </c>
      <c r="C65" s="1327" t="s">
        <v>139</v>
      </c>
      <c r="D65" s="1328">
        <f>SUM(F65:V65)</f>
        <v>313.18229999999994</v>
      </c>
      <c r="E65" s="1328">
        <f t="shared" si="19"/>
        <v>11.611876540697514</v>
      </c>
      <c r="F65" s="1337">
        <v>0</v>
      </c>
      <c r="G65" s="1338">
        <v>17.827000000000002</v>
      </c>
      <c r="H65" s="1337">
        <v>20.8432</v>
      </c>
      <c r="I65" s="1337">
        <v>17.969899999999999</v>
      </c>
      <c r="J65" s="1337">
        <v>16.413</v>
      </c>
      <c r="K65" s="1337">
        <v>20.599999999999998</v>
      </c>
      <c r="L65" s="1337">
        <v>15.3</v>
      </c>
      <c r="M65" s="1337">
        <v>21.765799999999999</v>
      </c>
      <c r="N65" s="1337">
        <v>14.9</v>
      </c>
      <c r="O65" s="1337">
        <v>12.25</v>
      </c>
      <c r="P65" s="1337">
        <v>14.629100000000001</v>
      </c>
      <c r="Q65" s="1337">
        <v>28.3904</v>
      </c>
      <c r="R65" s="1337">
        <v>27.997900000000001</v>
      </c>
      <c r="S65" s="1337">
        <v>27.234000000000002</v>
      </c>
      <c r="T65" s="1337">
        <v>14.162000000000001</v>
      </c>
      <c r="U65" s="1337">
        <v>18.689999999999998</v>
      </c>
      <c r="V65" s="1337">
        <v>24.21</v>
      </c>
    </row>
    <row r="66" spans="1:22" s="1314" customFormat="1" ht="17.25" customHeight="1">
      <c r="A66" s="1325" t="s">
        <v>140</v>
      </c>
      <c r="B66" s="1336" t="s">
        <v>141</v>
      </c>
      <c r="C66" s="1327" t="s">
        <v>142</v>
      </c>
      <c r="D66" s="1328">
        <f>SUM(F66:V66)</f>
        <v>41.071200000000005</v>
      </c>
      <c r="E66" s="1328">
        <f>D66/D$33*100</f>
        <v>1.5227990335925623</v>
      </c>
      <c r="F66" s="1337">
        <v>41.071200000000005</v>
      </c>
      <c r="G66" s="1337">
        <v>0</v>
      </c>
      <c r="H66" s="1337">
        <v>0</v>
      </c>
      <c r="I66" s="1337">
        <v>0</v>
      </c>
      <c r="J66" s="1337">
        <v>0</v>
      </c>
      <c r="K66" s="1337">
        <v>0</v>
      </c>
      <c r="L66" s="1337">
        <v>0</v>
      </c>
      <c r="M66" s="1337">
        <v>0</v>
      </c>
      <c r="N66" s="1337">
        <v>0</v>
      </c>
      <c r="O66" s="1337">
        <v>0</v>
      </c>
      <c r="P66" s="1337">
        <v>0</v>
      </c>
      <c r="Q66" s="1337">
        <v>0</v>
      </c>
      <c r="R66" s="1337">
        <v>0</v>
      </c>
      <c r="S66" s="1337">
        <v>0</v>
      </c>
      <c r="T66" s="1337">
        <v>0</v>
      </c>
      <c r="U66" s="1337">
        <v>0</v>
      </c>
      <c r="V66" s="1337">
        <v>0</v>
      </c>
    </row>
    <row r="67" spans="1:22" s="1314" customFormat="1" ht="17.25" customHeight="1">
      <c r="A67" s="1325" t="s">
        <v>143</v>
      </c>
      <c r="B67" s="1336" t="s">
        <v>144</v>
      </c>
      <c r="C67" s="1327" t="s">
        <v>145</v>
      </c>
      <c r="D67" s="1328">
        <f>SUM(F67:V67)</f>
        <v>13.268449999999998</v>
      </c>
      <c r="E67" s="1337">
        <v>0.6</v>
      </c>
      <c r="F67" s="1337">
        <v>2.9803299999999999</v>
      </c>
      <c r="G67" s="1337">
        <v>0.13999999999999999</v>
      </c>
      <c r="H67" s="1337">
        <v>0.38</v>
      </c>
      <c r="I67" s="1337">
        <v>0.77</v>
      </c>
      <c r="J67" s="1337">
        <v>0.38</v>
      </c>
      <c r="K67" s="1337">
        <v>0.55000000000000004</v>
      </c>
      <c r="L67" s="1337">
        <v>0.8345800000000001</v>
      </c>
      <c r="M67" s="1337">
        <v>0.39999999999999997</v>
      </c>
      <c r="N67" s="1337">
        <v>0.86353999999999997</v>
      </c>
      <c r="O67" s="1337">
        <v>0.35</v>
      </c>
      <c r="P67" s="1337">
        <v>0.14000000000000001</v>
      </c>
      <c r="Q67" s="1337">
        <v>0.78</v>
      </c>
      <c r="R67" s="1337">
        <v>2.23</v>
      </c>
      <c r="S67" s="1337">
        <v>0.77</v>
      </c>
      <c r="T67" s="1337">
        <v>0.42</v>
      </c>
      <c r="U67" s="1337">
        <v>0.68</v>
      </c>
      <c r="V67" s="1337">
        <v>0.6</v>
      </c>
    </row>
    <row r="68" spans="1:22" s="1314" customFormat="1" ht="17.25" customHeight="1">
      <c r="A68" s="1325" t="s">
        <v>146</v>
      </c>
      <c r="B68" s="1336" t="s">
        <v>147</v>
      </c>
      <c r="C68" s="1327" t="s">
        <v>148</v>
      </c>
      <c r="D68" s="1328">
        <f>SUM(F68:V68)</f>
        <v>0.95</v>
      </c>
      <c r="E68" s="1328">
        <f t="shared" si="19"/>
        <v>3.5223199758296179E-2</v>
      </c>
      <c r="F68" s="1328">
        <v>0.36</v>
      </c>
      <c r="G68" s="1328">
        <v>0.11</v>
      </c>
      <c r="H68" s="1328">
        <v>0.04</v>
      </c>
      <c r="I68" s="1328">
        <v>0</v>
      </c>
      <c r="J68" s="1328">
        <v>0</v>
      </c>
      <c r="K68" s="1328">
        <v>0</v>
      </c>
      <c r="L68" s="1328">
        <v>0.18</v>
      </c>
      <c r="M68" s="1328">
        <v>0</v>
      </c>
      <c r="N68" s="1328">
        <v>0</v>
      </c>
      <c r="O68" s="1328">
        <v>0.05</v>
      </c>
      <c r="P68" s="1328">
        <v>0.08</v>
      </c>
      <c r="Q68" s="1328">
        <v>0</v>
      </c>
      <c r="R68" s="1328">
        <v>0</v>
      </c>
      <c r="S68" s="1328">
        <v>0.13</v>
      </c>
      <c r="T68" s="1328">
        <v>0</v>
      </c>
      <c r="U68" s="1328">
        <v>0</v>
      </c>
      <c r="V68" s="1328">
        <v>0</v>
      </c>
    </row>
    <row r="69" spans="1:22" s="1314" customFormat="1" ht="17.25" customHeight="1">
      <c r="A69" s="1325" t="s">
        <v>149</v>
      </c>
      <c r="B69" s="1336" t="s">
        <v>150</v>
      </c>
      <c r="C69" s="1327" t="s">
        <v>171</v>
      </c>
      <c r="D69" s="1328">
        <f t="shared" si="17"/>
        <v>0</v>
      </c>
      <c r="E69" s="1328">
        <f t="shared" si="19"/>
        <v>0</v>
      </c>
      <c r="F69" s="1337">
        <v>0</v>
      </c>
      <c r="G69" s="1337">
        <v>0</v>
      </c>
      <c r="H69" s="1337">
        <v>0</v>
      </c>
      <c r="I69" s="1337">
        <v>0</v>
      </c>
      <c r="J69" s="1337">
        <v>0</v>
      </c>
      <c r="K69" s="1337">
        <v>0</v>
      </c>
      <c r="L69" s="1337">
        <v>0</v>
      </c>
      <c r="M69" s="1337">
        <v>0</v>
      </c>
      <c r="N69" s="1337">
        <v>0</v>
      </c>
      <c r="O69" s="1337">
        <v>0</v>
      </c>
      <c r="P69" s="1337">
        <v>0</v>
      </c>
      <c r="Q69" s="1337">
        <v>0</v>
      </c>
      <c r="R69" s="1337">
        <v>0</v>
      </c>
      <c r="S69" s="1337">
        <v>0</v>
      </c>
      <c r="T69" s="1337">
        <v>0</v>
      </c>
      <c r="U69" s="1337">
        <v>0</v>
      </c>
      <c r="V69" s="1337">
        <v>0</v>
      </c>
    </row>
    <row r="70" spans="1:22" s="1314" customFormat="1" ht="18" customHeight="1">
      <c r="A70" s="1325" t="s">
        <v>151</v>
      </c>
      <c r="B70" s="1336" t="s">
        <v>152</v>
      </c>
      <c r="C70" s="1327" t="s">
        <v>153</v>
      </c>
      <c r="D70" s="1328">
        <f t="shared" si="17"/>
        <v>0</v>
      </c>
      <c r="E70" s="1328">
        <f t="shared" si="19"/>
        <v>0</v>
      </c>
      <c r="F70" s="1337">
        <v>0</v>
      </c>
      <c r="G70" s="1337">
        <v>0</v>
      </c>
      <c r="H70" s="1337">
        <v>0</v>
      </c>
      <c r="I70" s="1337">
        <v>0</v>
      </c>
      <c r="J70" s="1337">
        <v>0</v>
      </c>
      <c r="K70" s="1337">
        <v>0</v>
      </c>
      <c r="L70" s="1337">
        <v>0</v>
      </c>
      <c r="M70" s="1337">
        <v>0</v>
      </c>
      <c r="N70" s="1337">
        <v>0</v>
      </c>
      <c r="O70" s="1337">
        <v>0</v>
      </c>
      <c r="P70" s="1337">
        <v>0</v>
      </c>
      <c r="Q70" s="1337">
        <v>0</v>
      </c>
      <c r="R70" s="1337">
        <v>0</v>
      </c>
      <c r="S70" s="1337">
        <v>0</v>
      </c>
      <c r="T70" s="1337">
        <v>0</v>
      </c>
      <c r="U70" s="1337">
        <v>0</v>
      </c>
      <c r="V70" s="1337">
        <v>0</v>
      </c>
    </row>
    <row r="71" spans="1:22" ht="18" customHeight="1">
      <c r="A71" s="1325" t="s">
        <v>154</v>
      </c>
      <c r="B71" s="1336" t="s">
        <v>155</v>
      </c>
      <c r="C71" s="1327" t="s">
        <v>156</v>
      </c>
      <c r="D71" s="1328">
        <f>SUM(F71:V71)</f>
        <v>785.66820000000007</v>
      </c>
      <c r="E71" s="1328">
        <f t="shared" si="19"/>
        <v>29.130261002464209</v>
      </c>
      <c r="F71" s="1337">
        <v>31.43</v>
      </c>
      <c r="G71" s="1337">
        <v>45.72</v>
      </c>
      <c r="H71" s="1337">
        <v>52.03</v>
      </c>
      <c r="I71" s="1337">
        <v>33.71</v>
      </c>
      <c r="J71" s="1337">
        <v>53.440000000000005</v>
      </c>
      <c r="K71" s="1337">
        <v>83.13</v>
      </c>
      <c r="L71" s="1337">
        <v>36.700000000000003</v>
      </c>
      <c r="M71" s="1337">
        <v>16.127000000000002</v>
      </c>
      <c r="N71" s="1337">
        <v>31.11</v>
      </c>
      <c r="O71" s="1337">
        <v>33.94</v>
      </c>
      <c r="P71" s="1337">
        <v>40.6</v>
      </c>
      <c r="Q71" s="1337">
        <v>45.559999999999995</v>
      </c>
      <c r="R71" s="1337">
        <v>93.33</v>
      </c>
      <c r="S71" s="1337">
        <v>40.92</v>
      </c>
      <c r="T71" s="1337">
        <v>26.301200000000001</v>
      </c>
      <c r="U71" s="1337">
        <v>57.55</v>
      </c>
      <c r="V71" s="1337">
        <v>64.069999999999993</v>
      </c>
    </row>
    <row r="72" spans="1:22" ht="18" customHeight="1">
      <c r="A72" s="1325" t="s">
        <v>157</v>
      </c>
      <c r="B72" s="1336" t="s">
        <v>158</v>
      </c>
      <c r="C72" s="1327" t="s">
        <v>159</v>
      </c>
      <c r="D72" s="1328">
        <f>SUM(F72:V72)</f>
        <v>44.440000000000005</v>
      </c>
      <c r="E72" s="1328">
        <f t="shared" si="19"/>
        <v>1.6477042076407185</v>
      </c>
      <c r="F72" s="1337">
        <v>0.28999999999999998</v>
      </c>
      <c r="G72" s="1337">
        <v>0</v>
      </c>
      <c r="H72" s="1337">
        <v>0</v>
      </c>
      <c r="I72" s="1337">
        <v>0</v>
      </c>
      <c r="J72" s="1337">
        <v>0</v>
      </c>
      <c r="K72" s="1337">
        <v>0.41</v>
      </c>
      <c r="L72" s="1337">
        <v>0</v>
      </c>
      <c r="M72" s="1337">
        <v>36.33</v>
      </c>
      <c r="N72" s="1337">
        <v>5.63</v>
      </c>
      <c r="O72" s="1337">
        <v>1.77</v>
      </c>
      <c r="P72" s="1337">
        <v>0</v>
      </c>
      <c r="Q72" s="1337">
        <v>0</v>
      </c>
      <c r="R72" s="1337">
        <v>0</v>
      </c>
      <c r="S72" s="1337">
        <v>0.01</v>
      </c>
      <c r="T72" s="1337">
        <v>0</v>
      </c>
      <c r="U72" s="1337">
        <v>0</v>
      </c>
      <c r="V72" s="1337">
        <v>0</v>
      </c>
    </row>
    <row r="73" spans="1:22" ht="18" customHeight="1">
      <c r="A73" s="1325" t="s">
        <v>160</v>
      </c>
      <c r="B73" s="1336" t="s">
        <v>161</v>
      </c>
      <c r="C73" s="1327" t="s">
        <v>162</v>
      </c>
      <c r="D73" s="1328">
        <f t="shared" si="17"/>
        <v>0</v>
      </c>
      <c r="E73" s="1328">
        <f t="shared" si="19"/>
        <v>0</v>
      </c>
      <c r="F73" s="1337">
        <v>0</v>
      </c>
      <c r="G73" s="1337">
        <v>0</v>
      </c>
      <c r="H73" s="1337">
        <v>0</v>
      </c>
      <c r="I73" s="1337">
        <v>0</v>
      </c>
      <c r="J73" s="1337">
        <v>0</v>
      </c>
      <c r="K73" s="1337">
        <v>0</v>
      </c>
      <c r="L73" s="1337">
        <v>0</v>
      </c>
      <c r="M73" s="1337">
        <v>0</v>
      </c>
      <c r="N73" s="1337">
        <v>0</v>
      </c>
      <c r="O73" s="1337">
        <v>0</v>
      </c>
      <c r="P73" s="1337">
        <v>0</v>
      </c>
      <c r="Q73" s="1337">
        <v>0</v>
      </c>
      <c r="R73" s="1337">
        <v>0</v>
      </c>
      <c r="S73" s="1337">
        <v>0</v>
      </c>
      <c r="T73" s="1337">
        <v>0</v>
      </c>
      <c r="U73" s="1337">
        <v>0</v>
      </c>
      <c r="V73" s="1337">
        <v>0</v>
      </c>
    </row>
    <row r="74" spans="1:22" ht="18" hidden="1" customHeight="1">
      <c r="A74" s="1325" t="s">
        <v>163</v>
      </c>
      <c r="B74" s="1336" t="s">
        <v>164</v>
      </c>
      <c r="C74" s="1327" t="s">
        <v>165</v>
      </c>
      <c r="D74" s="1328">
        <f t="shared" si="17"/>
        <v>0</v>
      </c>
      <c r="E74" s="1328">
        <f t="shared" si="19"/>
        <v>0</v>
      </c>
      <c r="F74" s="1337">
        <v>0</v>
      </c>
      <c r="G74" s="1337">
        <v>0</v>
      </c>
      <c r="H74" s="1337">
        <v>0</v>
      </c>
      <c r="I74" s="1337">
        <v>0</v>
      </c>
      <c r="J74" s="1337">
        <v>0</v>
      </c>
      <c r="K74" s="1337">
        <v>0</v>
      </c>
      <c r="L74" s="1337">
        <v>0</v>
      </c>
      <c r="M74" s="1337">
        <v>0</v>
      </c>
      <c r="N74" s="1337">
        <v>0</v>
      </c>
      <c r="O74" s="1337">
        <v>0</v>
      </c>
      <c r="P74" s="1337">
        <v>0</v>
      </c>
      <c r="Q74" s="1337">
        <v>0</v>
      </c>
      <c r="R74" s="1337">
        <v>0</v>
      </c>
      <c r="S74" s="1337">
        <v>0</v>
      </c>
      <c r="T74" s="1337">
        <v>0</v>
      </c>
      <c r="U74" s="1337">
        <v>0</v>
      </c>
      <c r="V74" s="1337">
        <v>0</v>
      </c>
    </row>
    <row r="75" spans="1:22" ht="18" hidden="1" customHeight="1">
      <c r="A75" s="1325" t="s">
        <v>166</v>
      </c>
      <c r="B75" s="1336" t="s">
        <v>167</v>
      </c>
      <c r="C75" s="1327" t="s">
        <v>168</v>
      </c>
      <c r="D75" s="1328">
        <f>SUM(F75:V75)</f>
        <v>0</v>
      </c>
      <c r="E75" s="1328">
        <f t="shared" si="19"/>
        <v>0</v>
      </c>
      <c r="F75" s="1337">
        <v>0</v>
      </c>
      <c r="G75" s="1337">
        <v>0</v>
      </c>
      <c r="H75" s="1337">
        <v>0</v>
      </c>
      <c r="I75" s="1337">
        <v>0</v>
      </c>
      <c r="J75" s="1337">
        <v>0</v>
      </c>
      <c r="K75" s="1337">
        <v>0</v>
      </c>
      <c r="L75" s="1337">
        <v>0</v>
      </c>
      <c r="M75" s="1337">
        <v>0</v>
      </c>
      <c r="N75" s="1337">
        <v>0</v>
      </c>
      <c r="O75" s="1337">
        <v>0</v>
      </c>
      <c r="P75" s="1337">
        <v>0</v>
      </c>
      <c r="Q75" s="1337">
        <v>0</v>
      </c>
      <c r="R75" s="1337">
        <v>0</v>
      </c>
      <c r="S75" s="1337">
        <v>0</v>
      </c>
      <c r="T75" s="1337">
        <v>0</v>
      </c>
      <c r="U75" s="1337">
        <v>0</v>
      </c>
      <c r="V75" s="1337">
        <v>0</v>
      </c>
    </row>
    <row r="76" spans="1:22" s="1309" customFormat="1" ht="16.5" customHeight="1">
      <c r="A76" s="1339">
        <v>3</v>
      </c>
      <c r="B76" s="1334" t="s">
        <v>169</v>
      </c>
      <c r="C76" s="1318" t="s">
        <v>170</v>
      </c>
      <c r="D76" s="1312">
        <f t="shared" si="17"/>
        <v>681.40780000000007</v>
      </c>
      <c r="E76" s="1319">
        <f>D76/D$8*100</f>
        <v>0.79801684660565519</v>
      </c>
      <c r="F76" s="1340">
        <v>17.419999999999998</v>
      </c>
      <c r="G76" s="1340">
        <v>44.039000000000001</v>
      </c>
      <c r="H76" s="1340">
        <v>44.055999999999997</v>
      </c>
      <c r="I76" s="1340">
        <v>23.15</v>
      </c>
      <c r="J76" s="1340">
        <v>3.67</v>
      </c>
      <c r="K76" s="1340">
        <v>39.201999999999998</v>
      </c>
      <c r="L76" s="1340">
        <v>20.309999999999999</v>
      </c>
      <c r="M76" s="1340">
        <v>47.548000000000002</v>
      </c>
      <c r="N76" s="1340">
        <v>13.348000000000001</v>
      </c>
      <c r="O76" s="1340">
        <v>46.893999999999998</v>
      </c>
      <c r="P76" s="1340">
        <v>20.12</v>
      </c>
      <c r="Q76" s="1340">
        <v>74.11</v>
      </c>
      <c r="R76" s="1340">
        <v>70.518999999999991</v>
      </c>
      <c r="S76" s="1340">
        <v>131.66</v>
      </c>
      <c r="T76" s="1340">
        <v>15.394800000000002</v>
      </c>
      <c r="U76" s="1340">
        <v>41.994999999999997</v>
      </c>
      <c r="V76" s="1340">
        <v>27.972000000000001</v>
      </c>
    </row>
    <row r="77" spans="1:22" ht="16.5" customHeight="1">
      <c r="A77" s="1341" t="s">
        <v>196</v>
      </c>
      <c r="B77" s="1342" t="s">
        <v>197</v>
      </c>
      <c r="C77" s="1311"/>
      <c r="D77" s="1312">
        <f t="shared" si="17"/>
        <v>0</v>
      </c>
      <c r="E77" s="1312"/>
      <c r="F77" s="1343"/>
      <c r="G77" s="1343"/>
      <c r="H77" s="1343"/>
      <c r="I77" s="1343"/>
      <c r="J77" s="1343"/>
      <c r="K77" s="1343"/>
      <c r="L77" s="1343"/>
      <c r="M77" s="1343"/>
      <c r="N77" s="1343"/>
      <c r="O77" s="1343"/>
      <c r="P77" s="1343"/>
      <c r="Q77" s="1343"/>
      <c r="R77" s="1343"/>
      <c r="S77" s="1343"/>
      <c r="T77" s="1343"/>
      <c r="U77" s="1343"/>
      <c r="V77" s="1343"/>
    </row>
    <row r="78" spans="1:22" ht="16.5" customHeight="1">
      <c r="A78" s="1347">
        <v>1</v>
      </c>
      <c r="B78" s="1333" t="s">
        <v>288</v>
      </c>
      <c r="C78" s="1327" t="s">
        <v>198</v>
      </c>
      <c r="D78" s="1328">
        <f t="shared" si="17"/>
        <v>0</v>
      </c>
      <c r="E78" s="1328">
        <f>D78/D$8*100</f>
        <v>0</v>
      </c>
      <c r="F78" s="1337">
        <v>0</v>
      </c>
      <c r="G78" s="1337">
        <v>0</v>
      </c>
      <c r="H78" s="1337">
        <v>0</v>
      </c>
      <c r="I78" s="1337">
        <v>0</v>
      </c>
      <c r="J78" s="1337">
        <v>0</v>
      </c>
      <c r="K78" s="1337">
        <v>0</v>
      </c>
      <c r="L78" s="1337">
        <v>0</v>
      </c>
      <c r="M78" s="1337">
        <v>0</v>
      </c>
      <c r="N78" s="1337">
        <v>0</v>
      </c>
      <c r="O78" s="1337">
        <v>0</v>
      </c>
      <c r="P78" s="1337">
        <v>0</v>
      </c>
      <c r="Q78" s="1337">
        <v>0</v>
      </c>
      <c r="R78" s="1337">
        <v>0</v>
      </c>
      <c r="S78" s="1337">
        <v>0</v>
      </c>
      <c r="T78" s="1337">
        <v>0</v>
      </c>
      <c r="U78" s="1337">
        <v>0</v>
      </c>
      <c r="V78" s="1337">
        <v>0</v>
      </c>
    </row>
    <row r="79" spans="1:22" ht="16.5" customHeight="1">
      <c r="A79" s="1347">
        <v>2</v>
      </c>
      <c r="B79" s="1333" t="s">
        <v>199</v>
      </c>
      <c r="C79" s="1327" t="s">
        <v>200</v>
      </c>
      <c r="D79" s="1328">
        <f t="shared" si="17"/>
        <v>0</v>
      </c>
      <c r="E79" s="1328">
        <f>D79/D$8*100</f>
        <v>0</v>
      </c>
      <c r="F79" s="1337"/>
      <c r="G79" s="1337"/>
      <c r="H79" s="1337"/>
      <c r="I79" s="1337"/>
      <c r="J79" s="1337"/>
      <c r="K79" s="1337"/>
      <c r="L79" s="1337"/>
      <c r="M79" s="1337"/>
      <c r="N79" s="1337"/>
      <c r="O79" s="1337"/>
      <c r="P79" s="1337"/>
      <c r="Q79" s="1337"/>
      <c r="R79" s="1337"/>
      <c r="S79" s="1337"/>
      <c r="T79" s="1337"/>
      <c r="U79" s="1337"/>
      <c r="V79" s="1337"/>
    </row>
    <row r="80" spans="1:22" ht="16.5" customHeight="1">
      <c r="A80" s="1347">
        <v>3</v>
      </c>
      <c r="B80" s="1333" t="s">
        <v>201</v>
      </c>
      <c r="C80" s="1327" t="s">
        <v>202</v>
      </c>
      <c r="D80" s="1328">
        <f t="shared" si="17"/>
        <v>1749.49</v>
      </c>
      <c r="E80" s="1328">
        <f>D80/D$8*100</f>
        <v>2.0488795299498004</v>
      </c>
      <c r="F80" s="1337">
        <f>F8</f>
        <v>1749.49</v>
      </c>
      <c r="G80" s="1337"/>
      <c r="H80" s="1337"/>
      <c r="I80" s="1337"/>
      <c r="J80" s="1337"/>
      <c r="K80" s="1337"/>
      <c r="L80" s="1337"/>
      <c r="M80" s="1337"/>
      <c r="N80" s="1337"/>
      <c r="O80" s="1337"/>
      <c r="P80" s="1337"/>
      <c r="Q80" s="1337"/>
      <c r="R80" s="1337"/>
      <c r="S80" s="1337"/>
      <c r="T80" s="1337"/>
      <c r="U80" s="1337"/>
      <c r="V80" s="1337"/>
    </row>
    <row r="81" spans="1:22" s="1344" customFormat="1" ht="35.25" customHeight="1">
      <c r="A81" s="1348">
        <v>4</v>
      </c>
      <c r="B81" s="1349" t="s">
        <v>203</v>
      </c>
      <c r="C81" s="1350" t="s">
        <v>204</v>
      </c>
      <c r="D81" s="1328">
        <f t="shared" si="17"/>
        <v>2889.0547100000003</v>
      </c>
      <c r="E81" s="1328">
        <f t="shared" ref="E81:E90" si="20">D81/D$8*100</f>
        <v>3.3834574968842679</v>
      </c>
      <c r="F81" s="1351">
        <f>F12</f>
        <v>92.624799999999993</v>
      </c>
      <c r="G81" s="1351">
        <f t="shared" ref="G81:V81" si="21">G12</f>
        <v>165.77499999999998</v>
      </c>
      <c r="H81" s="1351">
        <f t="shared" si="21"/>
        <v>161.94149000000002</v>
      </c>
      <c r="I81" s="1351">
        <f t="shared" si="21"/>
        <v>219.42690000000002</v>
      </c>
      <c r="J81" s="1351">
        <f t="shared" si="21"/>
        <v>185.68069</v>
      </c>
      <c r="K81" s="1351">
        <f t="shared" si="21"/>
        <v>225.43806999999998</v>
      </c>
      <c r="L81" s="1351">
        <f t="shared" si="21"/>
        <v>147.04400000000001</v>
      </c>
      <c r="M81" s="1351">
        <f t="shared" si="21"/>
        <v>219.4796</v>
      </c>
      <c r="N81" s="1351">
        <f t="shared" si="21"/>
        <v>134.31598000000002</v>
      </c>
      <c r="O81" s="1351">
        <f t="shared" si="21"/>
        <v>82.556600000000017</v>
      </c>
      <c r="P81" s="1351">
        <f t="shared" si="21"/>
        <v>141.80100000000002</v>
      </c>
      <c r="Q81" s="1351">
        <f t="shared" si="21"/>
        <v>196.96178</v>
      </c>
      <c r="R81" s="1351">
        <f t="shared" si="21"/>
        <v>201.28380000000001</v>
      </c>
      <c r="S81" s="1351">
        <f t="shared" si="21"/>
        <v>186.76080000000002</v>
      </c>
      <c r="T81" s="1351">
        <f t="shared" si="21"/>
        <v>87.464700000000008</v>
      </c>
      <c r="U81" s="1351">
        <f t="shared" si="21"/>
        <v>237.90600000000001</v>
      </c>
      <c r="V81" s="1351">
        <f t="shared" si="21"/>
        <v>202.59350000000001</v>
      </c>
    </row>
    <row r="82" spans="1:22" s="1344" customFormat="1" ht="23.25" customHeight="1">
      <c r="A82" s="1348">
        <v>5</v>
      </c>
      <c r="B82" s="1352" t="s">
        <v>205</v>
      </c>
      <c r="C82" s="1350" t="s">
        <v>206</v>
      </c>
      <c r="D82" s="1328">
        <f t="shared" si="17"/>
        <v>73759.943430000014</v>
      </c>
      <c r="E82" s="1328">
        <f t="shared" si="20"/>
        <v>86.382453300094483</v>
      </c>
      <c r="F82" s="1351">
        <f>F18+F22+F26</f>
        <v>1173.72866</v>
      </c>
      <c r="G82" s="1351">
        <f t="shared" ref="G82:V82" si="22">G18+G22+G26</f>
        <v>5727.3691399999989</v>
      </c>
      <c r="H82" s="1351">
        <f t="shared" si="22"/>
        <v>5493.0478999999996</v>
      </c>
      <c r="I82" s="1351">
        <f t="shared" si="22"/>
        <v>1941.6881000000001</v>
      </c>
      <c r="J82" s="1351">
        <f t="shared" si="22"/>
        <v>3131.6111000000001</v>
      </c>
      <c r="K82" s="1351">
        <f t="shared" si="22"/>
        <v>7110.1701999999996</v>
      </c>
      <c r="L82" s="1351">
        <f t="shared" si="22"/>
        <v>7166.0018</v>
      </c>
      <c r="M82" s="1351">
        <f t="shared" si="22"/>
        <v>4627.6513299999997</v>
      </c>
      <c r="N82" s="1351">
        <f t="shared" si="22"/>
        <v>4132.7871000000005</v>
      </c>
      <c r="O82" s="1351">
        <f t="shared" si="22"/>
        <v>3407.6704</v>
      </c>
      <c r="P82" s="1351">
        <f t="shared" si="22"/>
        <v>3888.8690999999999</v>
      </c>
      <c r="Q82" s="1351">
        <f t="shared" si="22"/>
        <v>3036.3771099999999</v>
      </c>
      <c r="R82" s="1351">
        <f t="shared" si="22"/>
        <v>3770.7803899999999</v>
      </c>
      <c r="S82" s="1351">
        <f t="shared" si="22"/>
        <v>4769.8702999999996</v>
      </c>
      <c r="T82" s="1351">
        <f t="shared" si="22"/>
        <v>3318.9594000000006</v>
      </c>
      <c r="U82" s="1351">
        <f t="shared" si="22"/>
        <v>8183.0182000000004</v>
      </c>
      <c r="V82" s="1351">
        <f t="shared" si="22"/>
        <v>2880.3432000000003</v>
      </c>
    </row>
    <row r="83" spans="1:22" s="1344" customFormat="1" ht="18" customHeight="1">
      <c r="A83" s="1348">
        <v>6</v>
      </c>
      <c r="B83" s="1352" t="s">
        <v>207</v>
      </c>
      <c r="C83" s="1350" t="s">
        <v>208</v>
      </c>
      <c r="D83" s="1328">
        <f t="shared" si="17"/>
        <v>0</v>
      </c>
      <c r="E83" s="1328">
        <f t="shared" si="20"/>
        <v>0</v>
      </c>
      <c r="F83" s="1351"/>
      <c r="G83" s="1351"/>
      <c r="H83" s="1351"/>
      <c r="I83" s="1351"/>
      <c r="J83" s="1351"/>
      <c r="K83" s="1351"/>
      <c r="L83" s="1351"/>
      <c r="M83" s="1351"/>
      <c r="N83" s="1351"/>
      <c r="O83" s="1351"/>
      <c r="P83" s="1351"/>
      <c r="Q83" s="1351"/>
      <c r="R83" s="1351"/>
      <c r="S83" s="1351"/>
      <c r="T83" s="1351"/>
      <c r="U83" s="1351"/>
      <c r="V83" s="1351"/>
    </row>
    <row r="84" spans="1:22" s="1344" customFormat="1" ht="15.75" customHeight="1">
      <c r="A84" s="1348">
        <v>7</v>
      </c>
      <c r="B84" s="1352" t="s">
        <v>209</v>
      </c>
      <c r="C84" s="1350" t="s">
        <v>210</v>
      </c>
      <c r="D84" s="1328">
        <f t="shared" si="17"/>
        <v>0</v>
      </c>
      <c r="E84" s="1328">
        <f t="shared" si="20"/>
        <v>0</v>
      </c>
      <c r="F84" s="1351"/>
      <c r="G84" s="1324"/>
      <c r="H84" s="1351"/>
      <c r="I84" s="1351"/>
      <c r="J84" s="1351"/>
      <c r="K84" s="1351"/>
      <c r="L84" s="1351"/>
      <c r="M84" s="1351"/>
      <c r="N84" s="1351"/>
      <c r="O84" s="1351"/>
      <c r="P84" s="1351"/>
      <c r="Q84" s="1351"/>
      <c r="R84" s="1351"/>
      <c r="S84" s="1351"/>
      <c r="T84" s="1351"/>
      <c r="U84" s="1351"/>
      <c r="V84" s="1351"/>
    </row>
    <row r="85" spans="1:22" s="1344" customFormat="1" ht="23.25" customHeight="1">
      <c r="A85" s="1348">
        <v>8</v>
      </c>
      <c r="B85" s="1352" t="s">
        <v>211</v>
      </c>
      <c r="C85" s="1350" t="s">
        <v>212</v>
      </c>
      <c r="D85" s="1328">
        <f t="shared" si="17"/>
        <v>0</v>
      </c>
      <c r="E85" s="1328">
        <f t="shared" si="20"/>
        <v>0</v>
      </c>
      <c r="F85" s="1351">
        <f>F37+F39</f>
        <v>0</v>
      </c>
      <c r="G85" s="1351">
        <f t="shared" ref="G85:V85" si="23">G37+G39</f>
        <v>0</v>
      </c>
      <c r="H85" s="1351">
        <f t="shared" si="23"/>
        <v>0</v>
      </c>
      <c r="I85" s="1351">
        <f t="shared" si="23"/>
        <v>0</v>
      </c>
      <c r="J85" s="1351">
        <f t="shared" si="23"/>
        <v>0</v>
      </c>
      <c r="K85" s="1351">
        <f t="shared" si="23"/>
        <v>0</v>
      </c>
      <c r="L85" s="1351">
        <f t="shared" si="23"/>
        <v>0</v>
      </c>
      <c r="M85" s="1351">
        <f t="shared" si="23"/>
        <v>0</v>
      </c>
      <c r="N85" s="1351">
        <f t="shared" si="23"/>
        <v>0</v>
      </c>
      <c r="O85" s="1351">
        <f t="shared" si="23"/>
        <v>0</v>
      </c>
      <c r="P85" s="1351">
        <f t="shared" si="23"/>
        <v>0</v>
      </c>
      <c r="Q85" s="1351">
        <f t="shared" si="23"/>
        <v>0</v>
      </c>
      <c r="R85" s="1351">
        <f t="shared" si="23"/>
        <v>0</v>
      </c>
      <c r="S85" s="1351">
        <f t="shared" si="23"/>
        <v>0</v>
      </c>
      <c r="T85" s="1351">
        <f t="shared" si="23"/>
        <v>0</v>
      </c>
      <c r="U85" s="1351">
        <f t="shared" si="23"/>
        <v>0</v>
      </c>
      <c r="V85" s="1351">
        <f t="shared" si="23"/>
        <v>0</v>
      </c>
    </row>
    <row r="86" spans="1:22" s="1344" customFormat="1" ht="16.5" customHeight="1">
      <c r="A86" s="1348">
        <v>9</v>
      </c>
      <c r="B86" s="1352" t="s">
        <v>213</v>
      </c>
      <c r="C86" s="1350" t="s">
        <v>214</v>
      </c>
      <c r="D86" s="1328">
        <f t="shared" si="17"/>
        <v>0</v>
      </c>
      <c r="E86" s="1328">
        <f t="shared" si="20"/>
        <v>0</v>
      </c>
      <c r="F86" s="1351"/>
      <c r="G86" s="1351"/>
      <c r="H86" s="1351"/>
      <c r="I86" s="1351"/>
      <c r="J86" s="1351"/>
      <c r="K86" s="1351"/>
      <c r="L86" s="1351"/>
      <c r="M86" s="1351"/>
      <c r="N86" s="1351"/>
      <c r="O86" s="1351"/>
      <c r="P86" s="1351"/>
      <c r="Q86" s="1351"/>
      <c r="R86" s="1351"/>
      <c r="S86" s="1351"/>
      <c r="T86" s="1351"/>
      <c r="U86" s="1351"/>
      <c r="V86" s="1351"/>
    </row>
    <row r="87" spans="1:22" s="1344" customFormat="1" ht="16.5" customHeight="1">
      <c r="A87" s="1348">
        <v>10</v>
      </c>
      <c r="B87" s="1352" t="s">
        <v>215</v>
      </c>
      <c r="C87" s="1350" t="s">
        <v>216</v>
      </c>
      <c r="D87" s="1328">
        <f t="shared" si="17"/>
        <v>4.1900000000000004</v>
      </c>
      <c r="E87" s="1328">
        <f t="shared" si="20"/>
        <v>4.9070330384795944E-3</v>
      </c>
      <c r="F87" s="1351">
        <f>F40</f>
        <v>1.43</v>
      </c>
      <c r="G87" s="1351">
        <f t="shared" ref="G87:V87" si="24">G40</f>
        <v>0.1</v>
      </c>
      <c r="H87" s="1351">
        <f t="shared" si="24"/>
        <v>0.1</v>
      </c>
      <c r="I87" s="1351">
        <f t="shared" si="24"/>
        <v>0</v>
      </c>
      <c r="J87" s="1351">
        <f t="shared" si="24"/>
        <v>0</v>
      </c>
      <c r="K87" s="1351">
        <f t="shared" si="24"/>
        <v>0</v>
      </c>
      <c r="L87" s="1351">
        <f t="shared" si="24"/>
        <v>0.03</v>
      </c>
      <c r="M87" s="1351">
        <f t="shared" si="24"/>
        <v>0</v>
      </c>
      <c r="N87" s="1351">
        <f t="shared" si="24"/>
        <v>0</v>
      </c>
      <c r="O87" s="1351">
        <f t="shared" si="24"/>
        <v>0</v>
      </c>
      <c r="P87" s="1351">
        <f t="shared" si="24"/>
        <v>0</v>
      </c>
      <c r="Q87" s="1351">
        <f t="shared" si="24"/>
        <v>1.94</v>
      </c>
      <c r="R87" s="1351">
        <f t="shared" si="24"/>
        <v>0.36</v>
      </c>
      <c r="S87" s="1351">
        <f t="shared" si="24"/>
        <v>0.15</v>
      </c>
      <c r="T87" s="1351">
        <f t="shared" si="24"/>
        <v>0</v>
      </c>
      <c r="U87" s="1351">
        <f t="shared" si="24"/>
        <v>0</v>
      </c>
      <c r="V87" s="1351">
        <f t="shared" si="24"/>
        <v>0.08</v>
      </c>
    </row>
    <row r="88" spans="1:22" s="1344" customFormat="1" ht="16.5" customHeight="1">
      <c r="A88" s="1348">
        <v>11</v>
      </c>
      <c r="B88" s="1352" t="s">
        <v>217</v>
      </c>
      <c r="C88" s="1350" t="s">
        <v>218</v>
      </c>
      <c r="D88" s="1328">
        <f t="shared" si="17"/>
        <v>0</v>
      </c>
      <c r="E88" s="1328">
        <f t="shared" si="20"/>
        <v>0</v>
      </c>
      <c r="F88" s="1351"/>
      <c r="G88" s="1351">
        <v>0</v>
      </c>
      <c r="H88" s="1351">
        <v>0</v>
      </c>
      <c r="I88" s="1351">
        <v>0</v>
      </c>
      <c r="J88" s="1351">
        <v>0</v>
      </c>
      <c r="K88" s="1351"/>
      <c r="L88" s="1351">
        <v>0</v>
      </c>
      <c r="M88" s="1351"/>
      <c r="N88" s="1351"/>
      <c r="O88" s="1351"/>
      <c r="P88" s="1351"/>
      <c r="Q88" s="1351"/>
      <c r="R88" s="1351"/>
      <c r="S88" s="1351"/>
      <c r="T88" s="1351"/>
      <c r="U88" s="1351"/>
      <c r="V88" s="1351"/>
    </row>
    <row r="89" spans="1:22" s="1344" customFormat="1" ht="12.75" customHeight="1">
      <c r="A89" s="1348">
        <v>12</v>
      </c>
      <c r="B89" s="1352" t="s">
        <v>219</v>
      </c>
      <c r="C89" s="1350" t="s">
        <v>220</v>
      </c>
      <c r="D89" s="1328">
        <f t="shared" si="17"/>
        <v>0</v>
      </c>
      <c r="E89" s="1328">
        <f t="shared" si="20"/>
        <v>0</v>
      </c>
      <c r="F89" s="1351"/>
      <c r="G89" s="1351"/>
      <c r="H89" s="1351"/>
      <c r="I89" s="1351"/>
      <c r="J89" s="1351"/>
      <c r="K89" s="1351"/>
      <c r="L89" s="1351"/>
      <c r="M89" s="1351"/>
      <c r="N89" s="1351"/>
      <c r="O89" s="1351"/>
      <c r="P89" s="1351"/>
      <c r="Q89" s="1351"/>
      <c r="R89" s="1351"/>
      <c r="S89" s="1351"/>
      <c r="T89" s="1351"/>
      <c r="U89" s="1351"/>
      <c r="V89" s="1351"/>
    </row>
    <row r="90" spans="1:22" s="1344" customFormat="1" ht="24.75" customHeight="1">
      <c r="A90" s="1348">
        <v>13</v>
      </c>
      <c r="B90" s="1352" t="s">
        <v>221</v>
      </c>
      <c r="C90" s="1350" t="s">
        <v>222</v>
      </c>
      <c r="D90" s="1328">
        <f t="shared" si="17"/>
        <v>364.28229999999996</v>
      </c>
      <c r="E90" s="1328">
        <f t="shared" si="20"/>
        <v>0.42662178554494856</v>
      </c>
      <c r="F90" s="1351"/>
      <c r="G90" s="1351">
        <f t="shared" ref="G90:J90" si="25">G41+G42+G43+G65</f>
        <v>18.297000000000001</v>
      </c>
      <c r="H90" s="1351">
        <f t="shared" si="25"/>
        <v>30.993199999999998</v>
      </c>
      <c r="I90" s="1351">
        <f t="shared" si="25"/>
        <v>20.4299</v>
      </c>
      <c r="J90" s="1351">
        <f t="shared" si="25"/>
        <v>16.413</v>
      </c>
      <c r="K90" s="1351">
        <f>K41+K42+K43+K65</f>
        <v>20.599999999999998</v>
      </c>
      <c r="L90" s="1351">
        <f t="shared" ref="L90:V90" si="26">L41+L42+L43+L65</f>
        <v>15.3</v>
      </c>
      <c r="M90" s="1351">
        <f t="shared" si="26"/>
        <v>24.435799999999997</v>
      </c>
      <c r="N90" s="1351">
        <f t="shared" si="26"/>
        <v>15</v>
      </c>
      <c r="O90" s="1351">
        <f t="shared" si="26"/>
        <v>12.25</v>
      </c>
      <c r="P90" s="1351">
        <f t="shared" si="26"/>
        <v>14.699100000000001</v>
      </c>
      <c r="Q90" s="1351">
        <f t="shared" si="26"/>
        <v>54.150400000000005</v>
      </c>
      <c r="R90" s="1351">
        <f t="shared" si="26"/>
        <v>32.777900000000002</v>
      </c>
      <c r="S90" s="1351">
        <f t="shared" si="26"/>
        <v>31.874000000000002</v>
      </c>
      <c r="T90" s="1351">
        <f t="shared" si="26"/>
        <v>14.162000000000001</v>
      </c>
      <c r="U90" s="1351">
        <f t="shared" si="26"/>
        <v>18.689999999999998</v>
      </c>
      <c r="V90" s="1351">
        <f t="shared" si="26"/>
        <v>24.21</v>
      </c>
    </row>
    <row r="91" spans="1:22" ht="19.5" customHeight="1">
      <c r="B91" s="1346" t="s">
        <v>223</v>
      </c>
    </row>
    <row r="92" spans="1:22" ht="18" customHeight="1"/>
    <row r="93" spans="1:22" ht="18" customHeight="1"/>
  </sheetData>
  <mergeCells count="9">
    <mergeCell ref="A2:V2"/>
    <mergeCell ref="T4:V4"/>
    <mergeCell ref="A5:A6"/>
    <mergeCell ref="B5:B6"/>
    <mergeCell ref="C5:C6"/>
    <mergeCell ref="D5:D6"/>
    <mergeCell ref="E5:E6"/>
    <mergeCell ref="F5:V5"/>
    <mergeCell ref="A3:V3"/>
  </mergeCells>
  <pageMargins left="0.39370078740157483" right="0.31496062992125984" top="0.4" bottom="0.47244094488188981" header="0.31496062992125984" footer="0.31496062992125984"/>
  <pageSetup paperSize="9" scale="75"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Zeros="0" zoomScaleNormal="100" workbookViewId="0">
      <selection activeCell="D17" sqref="D17"/>
    </sheetView>
  </sheetViews>
  <sheetFormatPr defaultColWidth="6.85546875" defaultRowHeight="11.25"/>
  <cols>
    <col min="1" max="1" width="6.5703125" style="1385" customWidth="1"/>
    <col min="2" max="2" width="29.5703125" style="1384" customWidth="1"/>
    <col min="3" max="3" width="7" style="1384" customWidth="1"/>
    <col min="4" max="4" width="12" style="1384" customWidth="1"/>
    <col min="5" max="21" width="6.42578125" style="1384" customWidth="1"/>
    <col min="22" max="202" width="6.85546875" style="1384"/>
    <col min="203" max="203" width="5.42578125" style="1384" customWidth="1"/>
    <col min="204" max="204" width="42" style="1384" customWidth="1"/>
    <col min="205" max="205" width="6.42578125" style="1384" customWidth="1"/>
    <col min="206" max="206" width="9.85546875" style="1384" customWidth="1"/>
    <col min="207" max="207" width="8.42578125" style="1384" customWidth="1"/>
    <col min="208" max="213" width="7.85546875" style="1384" customWidth="1"/>
    <col min="214" max="214" width="8" style="1384" customWidth="1"/>
    <col min="215" max="267" width="0" style="1384" hidden="1" customWidth="1"/>
    <col min="268" max="458" width="6.85546875" style="1384"/>
    <col min="459" max="459" width="5.42578125" style="1384" customWidth="1"/>
    <col min="460" max="460" width="42" style="1384" customWidth="1"/>
    <col min="461" max="461" width="6.42578125" style="1384" customWidth="1"/>
    <col min="462" max="462" width="9.85546875" style="1384" customWidth="1"/>
    <col min="463" max="463" width="8.42578125" style="1384" customWidth="1"/>
    <col min="464" max="469" width="7.85546875" style="1384" customWidth="1"/>
    <col min="470" max="470" width="8" style="1384" customWidth="1"/>
    <col min="471" max="523" width="0" style="1384" hidden="1" customWidth="1"/>
    <col min="524" max="714" width="6.85546875" style="1384"/>
    <col min="715" max="715" width="5.42578125" style="1384" customWidth="1"/>
    <col min="716" max="716" width="42" style="1384" customWidth="1"/>
    <col min="717" max="717" width="6.42578125" style="1384" customWidth="1"/>
    <col min="718" max="718" width="9.85546875" style="1384" customWidth="1"/>
    <col min="719" max="719" width="8.42578125" style="1384" customWidth="1"/>
    <col min="720" max="725" width="7.85546875" style="1384" customWidth="1"/>
    <col min="726" max="726" width="8" style="1384" customWidth="1"/>
    <col min="727" max="779" width="0" style="1384" hidden="1" customWidth="1"/>
    <col min="780" max="970" width="6.85546875" style="1384"/>
    <col min="971" max="971" width="5.42578125" style="1384" customWidth="1"/>
    <col min="972" max="972" width="42" style="1384" customWidth="1"/>
    <col min="973" max="973" width="6.42578125" style="1384" customWidth="1"/>
    <col min="974" max="974" width="9.85546875" style="1384" customWidth="1"/>
    <col min="975" max="975" width="8.42578125" style="1384" customWidth="1"/>
    <col min="976" max="981" width="7.85546875" style="1384" customWidth="1"/>
    <col min="982" max="982" width="8" style="1384" customWidth="1"/>
    <col min="983" max="1035" width="0" style="1384" hidden="1" customWidth="1"/>
    <col min="1036" max="1226" width="6.85546875" style="1384"/>
    <col min="1227" max="1227" width="5.42578125" style="1384" customWidth="1"/>
    <col min="1228" max="1228" width="42" style="1384" customWidth="1"/>
    <col min="1229" max="1229" width="6.42578125" style="1384" customWidth="1"/>
    <col min="1230" max="1230" width="9.85546875" style="1384" customWidth="1"/>
    <col min="1231" max="1231" width="8.42578125" style="1384" customWidth="1"/>
    <col min="1232" max="1237" width="7.85546875" style="1384" customWidth="1"/>
    <col min="1238" max="1238" width="8" style="1384" customWidth="1"/>
    <col min="1239" max="1291" width="0" style="1384" hidden="1" customWidth="1"/>
    <col min="1292" max="1482" width="6.85546875" style="1384"/>
    <col min="1483" max="1483" width="5.42578125" style="1384" customWidth="1"/>
    <col min="1484" max="1484" width="42" style="1384" customWidth="1"/>
    <col min="1485" max="1485" width="6.42578125" style="1384" customWidth="1"/>
    <col min="1486" max="1486" width="9.85546875" style="1384" customWidth="1"/>
    <col min="1487" max="1487" width="8.42578125" style="1384" customWidth="1"/>
    <col min="1488" max="1493" width="7.85546875" style="1384" customWidth="1"/>
    <col min="1494" max="1494" width="8" style="1384" customWidth="1"/>
    <col min="1495" max="1547" width="0" style="1384" hidden="1" customWidth="1"/>
    <col min="1548" max="1738" width="6.85546875" style="1384"/>
    <col min="1739" max="1739" width="5.42578125" style="1384" customWidth="1"/>
    <col min="1740" max="1740" width="42" style="1384" customWidth="1"/>
    <col min="1741" max="1741" width="6.42578125" style="1384" customWidth="1"/>
    <col min="1742" max="1742" width="9.85546875" style="1384" customWidth="1"/>
    <col min="1743" max="1743" width="8.42578125" style="1384" customWidth="1"/>
    <col min="1744" max="1749" width="7.85546875" style="1384" customWidth="1"/>
    <col min="1750" max="1750" width="8" style="1384" customWidth="1"/>
    <col min="1751" max="1803" width="0" style="1384" hidden="1" customWidth="1"/>
    <col min="1804" max="1994" width="6.85546875" style="1384"/>
    <col min="1995" max="1995" width="5.42578125" style="1384" customWidth="1"/>
    <col min="1996" max="1996" width="42" style="1384" customWidth="1"/>
    <col min="1997" max="1997" width="6.42578125" style="1384" customWidth="1"/>
    <col min="1998" max="1998" width="9.85546875" style="1384" customWidth="1"/>
    <col min="1999" max="1999" width="8.42578125" style="1384" customWidth="1"/>
    <col min="2000" max="2005" width="7.85546875" style="1384" customWidth="1"/>
    <col min="2006" max="2006" width="8" style="1384" customWidth="1"/>
    <col min="2007" max="2059" width="0" style="1384" hidden="1" customWidth="1"/>
    <col min="2060" max="2250" width="6.85546875" style="1384"/>
    <col min="2251" max="2251" width="5.42578125" style="1384" customWidth="1"/>
    <col min="2252" max="2252" width="42" style="1384" customWidth="1"/>
    <col min="2253" max="2253" width="6.42578125" style="1384" customWidth="1"/>
    <col min="2254" max="2254" width="9.85546875" style="1384" customWidth="1"/>
    <col min="2255" max="2255" width="8.42578125" style="1384" customWidth="1"/>
    <col min="2256" max="2261" width="7.85546875" style="1384" customWidth="1"/>
    <col min="2262" max="2262" width="8" style="1384" customWidth="1"/>
    <col min="2263" max="2315" width="0" style="1384" hidden="1" customWidth="1"/>
    <col min="2316" max="2506" width="6.85546875" style="1384"/>
    <col min="2507" max="2507" width="5.42578125" style="1384" customWidth="1"/>
    <col min="2508" max="2508" width="42" style="1384" customWidth="1"/>
    <col min="2509" max="2509" width="6.42578125" style="1384" customWidth="1"/>
    <col min="2510" max="2510" width="9.85546875" style="1384" customWidth="1"/>
    <col min="2511" max="2511" width="8.42578125" style="1384" customWidth="1"/>
    <col min="2512" max="2517" width="7.85546875" style="1384" customWidth="1"/>
    <col min="2518" max="2518" width="8" style="1384" customWidth="1"/>
    <col min="2519" max="2571" width="0" style="1384" hidden="1" customWidth="1"/>
    <col min="2572" max="2762" width="6.85546875" style="1384"/>
    <col min="2763" max="2763" width="5.42578125" style="1384" customWidth="1"/>
    <col min="2764" max="2764" width="42" style="1384" customWidth="1"/>
    <col min="2765" max="2765" width="6.42578125" style="1384" customWidth="1"/>
    <col min="2766" max="2766" width="9.85546875" style="1384" customWidth="1"/>
    <col min="2767" max="2767" width="8.42578125" style="1384" customWidth="1"/>
    <col min="2768" max="2773" width="7.85546875" style="1384" customWidth="1"/>
    <col min="2774" max="2774" width="8" style="1384" customWidth="1"/>
    <col min="2775" max="2827" width="0" style="1384" hidden="1" customWidth="1"/>
    <col min="2828" max="3018" width="6.85546875" style="1384"/>
    <col min="3019" max="3019" width="5.42578125" style="1384" customWidth="1"/>
    <col min="3020" max="3020" width="42" style="1384" customWidth="1"/>
    <col min="3021" max="3021" width="6.42578125" style="1384" customWidth="1"/>
    <col min="3022" max="3022" width="9.85546875" style="1384" customWidth="1"/>
    <col min="3023" max="3023" width="8.42578125" style="1384" customWidth="1"/>
    <col min="3024" max="3029" width="7.85546875" style="1384" customWidth="1"/>
    <col min="3030" max="3030" width="8" style="1384" customWidth="1"/>
    <col min="3031" max="3083" width="0" style="1384" hidden="1" customWidth="1"/>
    <col min="3084" max="3274" width="6.85546875" style="1384"/>
    <col min="3275" max="3275" width="5.42578125" style="1384" customWidth="1"/>
    <col min="3276" max="3276" width="42" style="1384" customWidth="1"/>
    <col min="3277" max="3277" width="6.42578125" style="1384" customWidth="1"/>
    <col min="3278" max="3278" width="9.85546875" style="1384" customWidth="1"/>
    <col min="3279" max="3279" width="8.42578125" style="1384" customWidth="1"/>
    <col min="3280" max="3285" width="7.85546875" style="1384" customWidth="1"/>
    <col min="3286" max="3286" width="8" style="1384" customWidth="1"/>
    <col min="3287" max="3339" width="0" style="1384" hidden="1" customWidth="1"/>
    <col min="3340" max="3530" width="6.85546875" style="1384"/>
    <col min="3531" max="3531" width="5.42578125" style="1384" customWidth="1"/>
    <col min="3532" max="3532" width="42" style="1384" customWidth="1"/>
    <col min="3533" max="3533" width="6.42578125" style="1384" customWidth="1"/>
    <col min="3534" max="3534" width="9.85546875" style="1384" customWidth="1"/>
    <col min="3535" max="3535" width="8.42578125" style="1384" customWidth="1"/>
    <col min="3536" max="3541" width="7.85546875" style="1384" customWidth="1"/>
    <col min="3542" max="3542" width="8" style="1384" customWidth="1"/>
    <col min="3543" max="3595" width="0" style="1384" hidden="1" customWidth="1"/>
    <col min="3596" max="3786" width="6.85546875" style="1384"/>
    <col min="3787" max="3787" width="5.42578125" style="1384" customWidth="1"/>
    <col min="3788" max="3788" width="42" style="1384" customWidth="1"/>
    <col min="3789" max="3789" width="6.42578125" style="1384" customWidth="1"/>
    <col min="3790" max="3790" width="9.85546875" style="1384" customWidth="1"/>
    <col min="3791" max="3791" width="8.42578125" style="1384" customWidth="1"/>
    <col min="3792" max="3797" width="7.85546875" style="1384" customWidth="1"/>
    <col min="3798" max="3798" width="8" style="1384" customWidth="1"/>
    <col min="3799" max="3851" width="0" style="1384" hidden="1" customWidth="1"/>
    <col min="3852" max="4042" width="6.85546875" style="1384"/>
    <col min="4043" max="4043" width="5.42578125" style="1384" customWidth="1"/>
    <col min="4044" max="4044" width="42" style="1384" customWidth="1"/>
    <col min="4045" max="4045" width="6.42578125" style="1384" customWidth="1"/>
    <col min="4046" max="4046" width="9.85546875" style="1384" customWidth="1"/>
    <col min="4047" max="4047" width="8.42578125" style="1384" customWidth="1"/>
    <col min="4048" max="4053" width="7.85546875" style="1384" customWidth="1"/>
    <col min="4054" max="4054" width="8" style="1384" customWidth="1"/>
    <col min="4055" max="4107" width="0" style="1384" hidden="1" customWidth="1"/>
    <col min="4108" max="4298" width="6.85546875" style="1384"/>
    <col min="4299" max="4299" width="5.42578125" style="1384" customWidth="1"/>
    <col min="4300" max="4300" width="42" style="1384" customWidth="1"/>
    <col min="4301" max="4301" width="6.42578125" style="1384" customWidth="1"/>
    <col min="4302" max="4302" width="9.85546875" style="1384" customWidth="1"/>
    <col min="4303" max="4303" width="8.42578125" style="1384" customWidth="1"/>
    <col min="4304" max="4309" width="7.85546875" style="1384" customWidth="1"/>
    <col min="4310" max="4310" width="8" style="1384" customWidth="1"/>
    <col min="4311" max="4363" width="0" style="1384" hidden="1" customWidth="1"/>
    <col min="4364" max="4554" width="6.85546875" style="1384"/>
    <col min="4555" max="4555" width="5.42578125" style="1384" customWidth="1"/>
    <col min="4556" max="4556" width="42" style="1384" customWidth="1"/>
    <col min="4557" max="4557" width="6.42578125" style="1384" customWidth="1"/>
    <col min="4558" max="4558" width="9.85546875" style="1384" customWidth="1"/>
    <col min="4559" max="4559" width="8.42578125" style="1384" customWidth="1"/>
    <col min="4560" max="4565" width="7.85546875" style="1384" customWidth="1"/>
    <col min="4566" max="4566" width="8" style="1384" customWidth="1"/>
    <col min="4567" max="4619" width="0" style="1384" hidden="1" customWidth="1"/>
    <col min="4620" max="4810" width="6.85546875" style="1384"/>
    <col min="4811" max="4811" width="5.42578125" style="1384" customWidth="1"/>
    <col min="4812" max="4812" width="42" style="1384" customWidth="1"/>
    <col min="4813" max="4813" width="6.42578125" style="1384" customWidth="1"/>
    <col min="4814" max="4814" width="9.85546875" style="1384" customWidth="1"/>
    <col min="4815" max="4815" width="8.42578125" style="1384" customWidth="1"/>
    <col min="4816" max="4821" width="7.85546875" style="1384" customWidth="1"/>
    <col min="4822" max="4822" width="8" style="1384" customWidth="1"/>
    <col min="4823" max="4875" width="0" style="1384" hidden="1" customWidth="1"/>
    <col min="4876" max="5066" width="6.85546875" style="1384"/>
    <col min="5067" max="5067" width="5.42578125" style="1384" customWidth="1"/>
    <col min="5068" max="5068" width="42" style="1384" customWidth="1"/>
    <col min="5069" max="5069" width="6.42578125" style="1384" customWidth="1"/>
    <col min="5070" max="5070" width="9.85546875" style="1384" customWidth="1"/>
    <col min="5071" max="5071" width="8.42578125" style="1384" customWidth="1"/>
    <col min="5072" max="5077" width="7.85546875" style="1384" customWidth="1"/>
    <col min="5078" max="5078" width="8" style="1384" customWidth="1"/>
    <col min="5079" max="5131" width="0" style="1384" hidden="1" customWidth="1"/>
    <col min="5132" max="5322" width="6.85546875" style="1384"/>
    <col min="5323" max="5323" width="5.42578125" style="1384" customWidth="1"/>
    <col min="5324" max="5324" width="42" style="1384" customWidth="1"/>
    <col min="5325" max="5325" width="6.42578125" style="1384" customWidth="1"/>
    <col min="5326" max="5326" width="9.85546875" style="1384" customWidth="1"/>
    <col min="5327" max="5327" width="8.42578125" style="1384" customWidth="1"/>
    <col min="5328" max="5333" width="7.85546875" style="1384" customWidth="1"/>
    <col min="5334" max="5334" width="8" style="1384" customWidth="1"/>
    <col min="5335" max="5387" width="0" style="1384" hidden="1" customWidth="1"/>
    <col min="5388" max="5578" width="6.85546875" style="1384"/>
    <col min="5579" max="5579" width="5.42578125" style="1384" customWidth="1"/>
    <col min="5580" max="5580" width="42" style="1384" customWidth="1"/>
    <col min="5581" max="5581" width="6.42578125" style="1384" customWidth="1"/>
    <col min="5582" max="5582" width="9.85546875" style="1384" customWidth="1"/>
    <col min="5583" max="5583" width="8.42578125" style="1384" customWidth="1"/>
    <col min="5584" max="5589" width="7.85546875" style="1384" customWidth="1"/>
    <col min="5590" max="5590" width="8" style="1384" customWidth="1"/>
    <col min="5591" max="5643" width="0" style="1384" hidden="1" customWidth="1"/>
    <col min="5644" max="5834" width="6.85546875" style="1384"/>
    <col min="5835" max="5835" width="5.42578125" style="1384" customWidth="1"/>
    <col min="5836" max="5836" width="42" style="1384" customWidth="1"/>
    <col min="5837" max="5837" width="6.42578125" style="1384" customWidth="1"/>
    <col min="5838" max="5838" width="9.85546875" style="1384" customWidth="1"/>
    <col min="5839" max="5839" width="8.42578125" style="1384" customWidth="1"/>
    <col min="5840" max="5845" width="7.85546875" style="1384" customWidth="1"/>
    <col min="5846" max="5846" width="8" style="1384" customWidth="1"/>
    <col min="5847" max="5899" width="0" style="1384" hidden="1" customWidth="1"/>
    <col min="5900" max="6090" width="6.85546875" style="1384"/>
    <col min="6091" max="6091" width="5.42578125" style="1384" customWidth="1"/>
    <col min="6092" max="6092" width="42" style="1384" customWidth="1"/>
    <col min="6093" max="6093" width="6.42578125" style="1384" customWidth="1"/>
    <col min="6094" max="6094" width="9.85546875" style="1384" customWidth="1"/>
    <col min="6095" max="6095" width="8.42578125" style="1384" customWidth="1"/>
    <col min="6096" max="6101" width="7.85546875" style="1384" customWidth="1"/>
    <col min="6102" max="6102" width="8" style="1384" customWidth="1"/>
    <col min="6103" max="6155" width="0" style="1384" hidden="1" customWidth="1"/>
    <col min="6156" max="6346" width="6.85546875" style="1384"/>
    <col min="6347" max="6347" width="5.42578125" style="1384" customWidth="1"/>
    <col min="6348" max="6348" width="42" style="1384" customWidth="1"/>
    <col min="6349" max="6349" width="6.42578125" style="1384" customWidth="1"/>
    <col min="6350" max="6350" width="9.85546875" style="1384" customWidth="1"/>
    <col min="6351" max="6351" width="8.42578125" style="1384" customWidth="1"/>
    <col min="6352" max="6357" width="7.85546875" style="1384" customWidth="1"/>
    <col min="6358" max="6358" width="8" style="1384" customWidth="1"/>
    <col min="6359" max="6411" width="0" style="1384" hidden="1" customWidth="1"/>
    <col min="6412" max="6602" width="6.85546875" style="1384"/>
    <col min="6603" max="6603" width="5.42578125" style="1384" customWidth="1"/>
    <col min="6604" max="6604" width="42" style="1384" customWidth="1"/>
    <col min="6605" max="6605" width="6.42578125" style="1384" customWidth="1"/>
    <col min="6606" max="6606" width="9.85546875" style="1384" customWidth="1"/>
    <col min="6607" max="6607" width="8.42578125" style="1384" customWidth="1"/>
    <col min="6608" max="6613" width="7.85546875" style="1384" customWidth="1"/>
    <col min="6614" max="6614" width="8" style="1384" customWidth="1"/>
    <col min="6615" max="6667" width="0" style="1384" hidden="1" customWidth="1"/>
    <col min="6668" max="6858" width="6.85546875" style="1384"/>
    <col min="6859" max="6859" width="5.42578125" style="1384" customWidth="1"/>
    <col min="6860" max="6860" width="42" style="1384" customWidth="1"/>
    <col min="6861" max="6861" width="6.42578125" style="1384" customWidth="1"/>
    <col min="6862" max="6862" width="9.85546875" style="1384" customWidth="1"/>
    <col min="6863" max="6863" width="8.42578125" style="1384" customWidth="1"/>
    <col min="6864" max="6869" width="7.85546875" style="1384" customWidth="1"/>
    <col min="6870" max="6870" width="8" style="1384" customWidth="1"/>
    <col min="6871" max="6923" width="0" style="1384" hidden="1" customWidth="1"/>
    <col min="6924" max="7114" width="6.85546875" style="1384"/>
    <col min="7115" max="7115" width="5.42578125" style="1384" customWidth="1"/>
    <col min="7116" max="7116" width="42" style="1384" customWidth="1"/>
    <col min="7117" max="7117" width="6.42578125" style="1384" customWidth="1"/>
    <col min="7118" max="7118" width="9.85546875" style="1384" customWidth="1"/>
    <col min="7119" max="7119" width="8.42578125" style="1384" customWidth="1"/>
    <col min="7120" max="7125" width="7.85546875" style="1384" customWidth="1"/>
    <col min="7126" max="7126" width="8" style="1384" customWidth="1"/>
    <col min="7127" max="7179" width="0" style="1384" hidden="1" customWidth="1"/>
    <col min="7180" max="7370" width="6.85546875" style="1384"/>
    <col min="7371" max="7371" width="5.42578125" style="1384" customWidth="1"/>
    <col min="7372" max="7372" width="42" style="1384" customWidth="1"/>
    <col min="7373" max="7373" width="6.42578125" style="1384" customWidth="1"/>
    <col min="7374" max="7374" width="9.85546875" style="1384" customWidth="1"/>
    <col min="7375" max="7375" width="8.42578125" style="1384" customWidth="1"/>
    <col min="7376" max="7381" width="7.85546875" style="1384" customWidth="1"/>
    <col min="7382" max="7382" width="8" style="1384" customWidth="1"/>
    <col min="7383" max="7435" width="0" style="1384" hidden="1" customWidth="1"/>
    <col min="7436" max="7626" width="6.85546875" style="1384"/>
    <col min="7627" max="7627" width="5.42578125" style="1384" customWidth="1"/>
    <col min="7628" max="7628" width="42" style="1384" customWidth="1"/>
    <col min="7629" max="7629" width="6.42578125" style="1384" customWidth="1"/>
    <col min="7630" max="7630" width="9.85546875" style="1384" customWidth="1"/>
    <col min="7631" max="7631" width="8.42578125" style="1384" customWidth="1"/>
    <col min="7632" max="7637" width="7.85546875" style="1384" customWidth="1"/>
    <col min="7638" max="7638" width="8" style="1384" customWidth="1"/>
    <col min="7639" max="7691" width="0" style="1384" hidden="1" customWidth="1"/>
    <col min="7692" max="7882" width="6.85546875" style="1384"/>
    <col min="7883" max="7883" width="5.42578125" style="1384" customWidth="1"/>
    <col min="7884" max="7884" width="42" style="1384" customWidth="1"/>
    <col min="7885" max="7885" width="6.42578125" style="1384" customWidth="1"/>
    <col min="7886" max="7886" width="9.85546875" style="1384" customWidth="1"/>
    <col min="7887" max="7887" width="8.42578125" style="1384" customWidth="1"/>
    <col min="7888" max="7893" width="7.85546875" style="1384" customWidth="1"/>
    <col min="7894" max="7894" width="8" style="1384" customWidth="1"/>
    <col min="7895" max="7947" width="0" style="1384" hidden="1" customWidth="1"/>
    <col min="7948" max="8138" width="6.85546875" style="1384"/>
    <col min="8139" max="8139" width="5.42578125" style="1384" customWidth="1"/>
    <col min="8140" max="8140" width="42" style="1384" customWidth="1"/>
    <col min="8141" max="8141" width="6.42578125" style="1384" customWidth="1"/>
    <col min="8142" max="8142" width="9.85546875" style="1384" customWidth="1"/>
    <col min="8143" max="8143" width="8.42578125" style="1384" customWidth="1"/>
    <col min="8144" max="8149" width="7.85546875" style="1384" customWidth="1"/>
    <col min="8150" max="8150" width="8" style="1384" customWidth="1"/>
    <col min="8151" max="8203" width="0" style="1384" hidden="1" customWidth="1"/>
    <col min="8204" max="8394" width="6.85546875" style="1384"/>
    <col min="8395" max="8395" width="5.42578125" style="1384" customWidth="1"/>
    <col min="8396" max="8396" width="42" style="1384" customWidth="1"/>
    <col min="8397" max="8397" width="6.42578125" style="1384" customWidth="1"/>
    <col min="8398" max="8398" width="9.85546875" style="1384" customWidth="1"/>
    <col min="8399" max="8399" width="8.42578125" style="1384" customWidth="1"/>
    <col min="8400" max="8405" width="7.85546875" style="1384" customWidth="1"/>
    <col min="8406" max="8406" width="8" style="1384" customWidth="1"/>
    <col min="8407" max="8459" width="0" style="1384" hidden="1" customWidth="1"/>
    <col min="8460" max="8650" width="6.85546875" style="1384"/>
    <col min="8651" max="8651" width="5.42578125" style="1384" customWidth="1"/>
    <col min="8652" max="8652" width="42" style="1384" customWidth="1"/>
    <col min="8653" max="8653" width="6.42578125" style="1384" customWidth="1"/>
    <col min="8654" max="8654" width="9.85546875" style="1384" customWidth="1"/>
    <col min="8655" max="8655" width="8.42578125" style="1384" customWidth="1"/>
    <col min="8656" max="8661" width="7.85546875" style="1384" customWidth="1"/>
    <col min="8662" max="8662" width="8" style="1384" customWidth="1"/>
    <col min="8663" max="8715" width="0" style="1384" hidden="1" customWidth="1"/>
    <col min="8716" max="8906" width="6.85546875" style="1384"/>
    <col min="8907" max="8907" width="5.42578125" style="1384" customWidth="1"/>
    <col min="8908" max="8908" width="42" style="1384" customWidth="1"/>
    <col min="8909" max="8909" width="6.42578125" style="1384" customWidth="1"/>
    <col min="8910" max="8910" width="9.85546875" style="1384" customWidth="1"/>
    <col min="8911" max="8911" width="8.42578125" style="1384" customWidth="1"/>
    <col min="8912" max="8917" width="7.85546875" style="1384" customWidth="1"/>
    <col min="8918" max="8918" width="8" style="1384" customWidth="1"/>
    <col min="8919" max="8971" width="0" style="1384" hidden="1" customWidth="1"/>
    <col min="8972" max="9162" width="6.85546875" style="1384"/>
    <col min="9163" max="9163" width="5.42578125" style="1384" customWidth="1"/>
    <col min="9164" max="9164" width="42" style="1384" customWidth="1"/>
    <col min="9165" max="9165" width="6.42578125" style="1384" customWidth="1"/>
    <col min="9166" max="9166" width="9.85546875" style="1384" customWidth="1"/>
    <col min="9167" max="9167" width="8.42578125" style="1384" customWidth="1"/>
    <col min="9168" max="9173" width="7.85546875" style="1384" customWidth="1"/>
    <col min="9174" max="9174" width="8" style="1384" customWidth="1"/>
    <col min="9175" max="9227" width="0" style="1384" hidden="1" customWidth="1"/>
    <col min="9228" max="9418" width="6.85546875" style="1384"/>
    <col min="9419" max="9419" width="5.42578125" style="1384" customWidth="1"/>
    <col min="9420" max="9420" width="42" style="1384" customWidth="1"/>
    <col min="9421" max="9421" width="6.42578125" style="1384" customWidth="1"/>
    <col min="9422" max="9422" width="9.85546875" style="1384" customWidth="1"/>
    <col min="9423" max="9423" width="8.42578125" style="1384" customWidth="1"/>
    <col min="9424" max="9429" width="7.85546875" style="1384" customWidth="1"/>
    <col min="9430" max="9430" width="8" style="1384" customWidth="1"/>
    <col min="9431" max="9483" width="0" style="1384" hidden="1" customWidth="1"/>
    <col min="9484" max="9674" width="6.85546875" style="1384"/>
    <col min="9675" max="9675" width="5.42578125" style="1384" customWidth="1"/>
    <col min="9676" max="9676" width="42" style="1384" customWidth="1"/>
    <col min="9677" max="9677" width="6.42578125" style="1384" customWidth="1"/>
    <col min="9678" max="9678" width="9.85546875" style="1384" customWidth="1"/>
    <col min="9679" max="9679" width="8.42578125" style="1384" customWidth="1"/>
    <col min="9680" max="9685" width="7.85546875" style="1384" customWidth="1"/>
    <col min="9686" max="9686" width="8" style="1384" customWidth="1"/>
    <col min="9687" max="9739" width="0" style="1384" hidden="1" customWidth="1"/>
    <col min="9740" max="9930" width="6.85546875" style="1384"/>
    <col min="9931" max="9931" width="5.42578125" style="1384" customWidth="1"/>
    <col min="9932" max="9932" width="42" style="1384" customWidth="1"/>
    <col min="9933" max="9933" width="6.42578125" style="1384" customWidth="1"/>
    <col min="9934" max="9934" width="9.85546875" style="1384" customWidth="1"/>
    <col min="9935" max="9935" width="8.42578125" style="1384" customWidth="1"/>
    <col min="9936" max="9941" width="7.85546875" style="1384" customWidth="1"/>
    <col min="9942" max="9942" width="8" style="1384" customWidth="1"/>
    <col min="9943" max="9995" width="0" style="1384" hidden="1" customWidth="1"/>
    <col min="9996" max="10186" width="6.85546875" style="1384"/>
    <col min="10187" max="10187" width="5.42578125" style="1384" customWidth="1"/>
    <col min="10188" max="10188" width="42" style="1384" customWidth="1"/>
    <col min="10189" max="10189" width="6.42578125" style="1384" customWidth="1"/>
    <col min="10190" max="10190" width="9.85546875" style="1384" customWidth="1"/>
    <col min="10191" max="10191" width="8.42578125" style="1384" customWidth="1"/>
    <col min="10192" max="10197" width="7.85546875" style="1384" customWidth="1"/>
    <col min="10198" max="10198" width="8" style="1384" customWidth="1"/>
    <col min="10199" max="10251" width="0" style="1384" hidden="1" customWidth="1"/>
    <col min="10252" max="10442" width="6.85546875" style="1384"/>
    <col min="10443" max="10443" width="5.42578125" style="1384" customWidth="1"/>
    <col min="10444" max="10444" width="42" style="1384" customWidth="1"/>
    <col min="10445" max="10445" width="6.42578125" style="1384" customWidth="1"/>
    <col min="10446" max="10446" width="9.85546875" style="1384" customWidth="1"/>
    <col min="10447" max="10447" width="8.42578125" style="1384" customWidth="1"/>
    <col min="10448" max="10453" width="7.85546875" style="1384" customWidth="1"/>
    <col min="10454" max="10454" width="8" style="1384" customWidth="1"/>
    <col min="10455" max="10507" width="0" style="1384" hidden="1" customWidth="1"/>
    <col min="10508" max="10698" width="6.85546875" style="1384"/>
    <col min="10699" max="10699" width="5.42578125" style="1384" customWidth="1"/>
    <col min="10700" max="10700" width="42" style="1384" customWidth="1"/>
    <col min="10701" max="10701" width="6.42578125" style="1384" customWidth="1"/>
    <col min="10702" max="10702" width="9.85546875" style="1384" customWidth="1"/>
    <col min="10703" max="10703" width="8.42578125" style="1384" customWidth="1"/>
    <col min="10704" max="10709" width="7.85546875" style="1384" customWidth="1"/>
    <col min="10710" max="10710" width="8" style="1384" customWidth="1"/>
    <col min="10711" max="10763" width="0" style="1384" hidden="1" customWidth="1"/>
    <col min="10764" max="10954" width="6.85546875" style="1384"/>
    <col min="10955" max="10955" width="5.42578125" style="1384" customWidth="1"/>
    <col min="10956" max="10956" width="42" style="1384" customWidth="1"/>
    <col min="10957" max="10957" width="6.42578125" style="1384" customWidth="1"/>
    <col min="10958" max="10958" width="9.85546875" style="1384" customWidth="1"/>
    <col min="10959" max="10959" width="8.42578125" style="1384" customWidth="1"/>
    <col min="10960" max="10965" width="7.85546875" style="1384" customWidth="1"/>
    <col min="10966" max="10966" width="8" style="1384" customWidth="1"/>
    <col min="10967" max="11019" width="0" style="1384" hidden="1" customWidth="1"/>
    <col min="11020" max="11210" width="6.85546875" style="1384"/>
    <col min="11211" max="11211" width="5.42578125" style="1384" customWidth="1"/>
    <col min="11212" max="11212" width="42" style="1384" customWidth="1"/>
    <col min="11213" max="11213" width="6.42578125" style="1384" customWidth="1"/>
    <col min="11214" max="11214" width="9.85546875" style="1384" customWidth="1"/>
    <col min="11215" max="11215" width="8.42578125" style="1384" customWidth="1"/>
    <col min="11216" max="11221" width="7.85546875" style="1384" customWidth="1"/>
    <col min="11222" max="11222" width="8" style="1384" customWidth="1"/>
    <col min="11223" max="11275" width="0" style="1384" hidden="1" customWidth="1"/>
    <col min="11276" max="11466" width="6.85546875" style="1384"/>
    <col min="11467" max="11467" width="5.42578125" style="1384" customWidth="1"/>
    <col min="11468" max="11468" width="42" style="1384" customWidth="1"/>
    <col min="11469" max="11469" width="6.42578125" style="1384" customWidth="1"/>
    <col min="11470" max="11470" width="9.85546875" style="1384" customWidth="1"/>
    <col min="11471" max="11471" width="8.42578125" style="1384" customWidth="1"/>
    <col min="11472" max="11477" width="7.85546875" style="1384" customWidth="1"/>
    <col min="11478" max="11478" width="8" style="1384" customWidth="1"/>
    <col min="11479" max="11531" width="0" style="1384" hidden="1" customWidth="1"/>
    <col min="11532" max="11722" width="6.85546875" style="1384"/>
    <col min="11723" max="11723" width="5.42578125" style="1384" customWidth="1"/>
    <col min="11724" max="11724" width="42" style="1384" customWidth="1"/>
    <col min="11725" max="11725" width="6.42578125" style="1384" customWidth="1"/>
    <col min="11726" max="11726" width="9.85546875" style="1384" customWidth="1"/>
    <col min="11727" max="11727" width="8.42578125" style="1384" customWidth="1"/>
    <col min="11728" max="11733" width="7.85546875" style="1384" customWidth="1"/>
    <col min="11734" max="11734" width="8" style="1384" customWidth="1"/>
    <col min="11735" max="11787" width="0" style="1384" hidden="1" customWidth="1"/>
    <col min="11788" max="11978" width="6.85546875" style="1384"/>
    <col min="11979" max="11979" width="5.42578125" style="1384" customWidth="1"/>
    <col min="11980" max="11980" width="42" style="1384" customWidth="1"/>
    <col min="11981" max="11981" width="6.42578125" style="1384" customWidth="1"/>
    <col min="11982" max="11982" width="9.85546875" style="1384" customWidth="1"/>
    <col min="11983" max="11983" width="8.42578125" style="1384" customWidth="1"/>
    <col min="11984" max="11989" width="7.85546875" style="1384" customWidth="1"/>
    <col min="11990" max="11990" width="8" style="1384" customWidth="1"/>
    <col min="11991" max="12043" width="0" style="1384" hidden="1" customWidth="1"/>
    <col min="12044" max="12234" width="6.85546875" style="1384"/>
    <col min="12235" max="12235" width="5.42578125" style="1384" customWidth="1"/>
    <col min="12236" max="12236" width="42" style="1384" customWidth="1"/>
    <col min="12237" max="12237" width="6.42578125" style="1384" customWidth="1"/>
    <col min="12238" max="12238" width="9.85546875" style="1384" customWidth="1"/>
    <col min="12239" max="12239" width="8.42578125" style="1384" customWidth="1"/>
    <col min="12240" max="12245" width="7.85546875" style="1384" customWidth="1"/>
    <col min="12246" max="12246" width="8" style="1384" customWidth="1"/>
    <col min="12247" max="12299" width="0" style="1384" hidden="1" customWidth="1"/>
    <col min="12300" max="12490" width="6.85546875" style="1384"/>
    <col min="12491" max="12491" width="5.42578125" style="1384" customWidth="1"/>
    <col min="12492" max="12492" width="42" style="1384" customWidth="1"/>
    <col min="12493" max="12493" width="6.42578125" style="1384" customWidth="1"/>
    <col min="12494" max="12494" width="9.85546875" style="1384" customWidth="1"/>
    <col min="12495" max="12495" width="8.42578125" style="1384" customWidth="1"/>
    <col min="12496" max="12501" width="7.85546875" style="1384" customWidth="1"/>
    <col min="12502" max="12502" width="8" style="1384" customWidth="1"/>
    <col min="12503" max="12555" width="0" style="1384" hidden="1" customWidth="1"/>
    <col min="12556" max="12746" width="6.85546875" style="1384"/>
    <col min="12747" max="12747" width="5.42578125" style="1384" customWidth="1"/>
    <col min="12748" max="12748" width="42" style="1384" customWidth="1"/>
    <col min="12749" max="12749" width="6.42578125" style="1384" customWidth="1"/>
    <col min="12750" max="12750" width="9.85546875" style="1384" customWidth="1"/>
    <col min="12751" max="12751" width="8.42578125" style="1384" customWidth="1"/>
    <col min="12752" max="12757" width="7.85546875" style="1384" customWidth="1"/>
    <col min="12758" max="12758" width="8" style="1384" customWidth="1"/>
    <col min="12759" max="12811" width="0" style="1384" hidden="1" customWidth="1"/>
    <col min="12812" max="13002" width="6.85546875" style="1384"/>
    <col min="13003" max="13003" width="5.42578125" style="1384" customWidth="1"/>
    <col min="13004" max="13004" width="42" style="1384" customWidth="1"/>
    <col min="13005" max="13005" width="6.42578125" style="1384" customWidth="1"/>
    <col min="13006" max="13006" width="9.85546875" style="1384" customWidth="1"/>
    <col min="13007" max="13007" width="8.42578125" style="1384" customWidth="1"/>
    <col min="13008" max="13013" width="7.85546875" style="1384" customWidth="1"/>
    <col min="13014" max="13014" width="8" style="1384" customWidth="1"/>
    <col min="13015" max="13067" width="0" style="1384" hidden="1" customWidth="1"/>
    <col min="13068" max="13258" width="6.85546875" style="1384"/>
    <col min="13259" max="13259" width="5.42578125" style="1384" customWidth="1"/>
    <col min="13260" max="13260" width="42" style="1384" customWidth="1"/>
    <col min="13261" max="13261" width="6.42578125" style="1384" customWidth="1"/>
    <col min="13262" max="13262" width="9.85546875" style="1384" customWidth="1"/>
    <col min="13263" max="13263" width="8.42578125" style="1384" customWidth="1"/>
    <col min="13264" max="13269" width="7.85546875" style="1384" customWidth="1"/>
    <col min="13270" max="13270" width="8" style="1384" customWidth="1"/>
    <col min="13271" max="13323" width="0" style="1384" hidden="1" customWidth="1"/>
    <col min="13324" max="13514" width="6.85546875" style="1384"/>
    <col min="13515" max="13515" width="5.42578125" style="1384" customWidth="1"/>
    <col min="13516" max="13516" width="42" style="1384" customWidth="1"/>
    <col min="13517" max="13517" width="6.42578125" style="1384" customWidth="1"/>
    <col min="13518" max="13518" width="9.85546875" style="1384" customWidth="1"/>
    <col min="13519" max="13519" width="8.42578125" style="1384" customWidth="1"/>
    <col min="13520" max="13525" width="7.85546875" style="1384" customWidth="1"/>
    <col min="13526" max="13526" width="8" style="1384" customWidth="1"/>
    <col min="13527" max="13579" width="0" style="1384" hidden="1" customWidth="1"/>
    <col min="13580" max="13770" width="6.85546875" style="1384"/>
    <col min="13771" max="13771" width="5.42578125" style="1384" customWidth="1"/>
    <col min="13772" max="13772" width="42" style="1384" customWidth="1"/>
    <col min="13773" max="13773" width="6.42578125" style="1384" customWidth="1"/>
    <col min="13774" max="13774" width="9.85546875" style="1384" customWidth="1"/>
    <col min="13775" max="13775" width="8.42578125" style="1384" customWidth="1"/>
    <col min="13776" max="13781" width="7.85546875" style="1384" customWidth="1"/>
    <col min="13782" max="13782" width="8" style="1384" customWidth="1"/>
    <col min="13783" max="13835" width="0" style="1384" hidden="1" customWidth="1"/>
    <col min="13836" max="14026" width="6.85546875" style="1384"/>
    <col min="14027" max="14027" width="5.42578125" style="1384" customWidth="1"/>
    <col min="14028" max="14028" width="42" style="1384" customWidth="1"/>
    <col min="14029" max="14029" width="6.42578125" style="1384" customWidth="1"/>
    <col min="14030" max="14030" width="9.85546875" style="1384" customWidth="1"/>
    <col min="14031" max="14031" width="8.42578125" style="1384" customWidth="1"/>
    <col min="14032" max="14037" width="7.85546875" style="1384" customWidth="1"/>
    <col min="14038" max="14038" width="8" style="1384" customWidth="1"/>
    <col min="14039" max="14091" width="0" style="1384" hidden="1" customWidth="1"/>
    <col min="14092" max="14282" width="6.85546875" style="1384"/>
    <col min="14283" max="14283" width="5.42578125" style="1384" customWidth="1"/>
    <col min="14284" max="14284" width="42" style="1384" customWidth="1"/>
    <col min="14285" max="14285" width="6.42578125" style="1384" customWidth="1"/>
    <col min="14286" max="14286" width="9.85546875" style="1384" customWidth="1"/>
    <col min="14287" max="14287" width="8.42578125" style="1384" customWidth="1"/>
    <col min="14288" max="14293" width="7.85546875" style="1384" customWidth="1"/>
    <col min="14294" max="14294" width="8" style="1384" customWidth="1"/>
    <col min="14295" max="14347" width="0" style="1384" hidden="1" customWidth="1"/>
    <col min="14348" max="14538" width="6.85546875" style="1384"/>
    <col min="14539" max="14539" width="5.42578125" style="1384" customWidth="1"/>
    <col min="14540" max="14540" width="42" style="1384" customWidth="1"/>
    <col min="14541" max="14541" width="6.42578125" style="1384" customWidth="1"/>
    <col min="14542" max="14542" width="9.85546875" style="1384" customWidth="1"/>
    <col min="14543" max="14543" width="8.42578125" style="1384" customWidth="1"/>
    <col min="14544" max="14549" width="7.85546875" style="1384" customWidth="1"/>
    <col min="14550" max="14550" width="8" style="1384" customWidth="1"/>
    <col min="14551" max="14603" width="0" style="1384" hidden="1" customWidth="1"/>
    <col min="14604" max="14794" width="6.85546875" style="1384"/>
    <col min="14795" max="14795" width="5.42578125" style="1384" customWidth="1"/>
    <col min="14796" max="14796" width="42" style="1384" customWidth="1"/>
    <col min="14797" max="14797" width="6.42578125" style="1384" customWidth="1"/>
    <col min="14798" max="14798" width="9.85546875" style="1384" customWidth="1"/>
    <col min="14799" max="14799" width="8.42578125" style="1384" customWidth="1"/>
    <col min="14800" max="14805" width="7.85546875" style="1384" customWidth="1"/>
    <col min="14806" max="14806" width="8" style="1384" customWidth="1"/>
    <col min="14807" max="14859" width="0" style="1384" hidden="1" customWidth="1"/>
    <col min="14860" max="15050" width="6.85546875" style="1384"/>
    <col min="15051" max="15051" width="5.42578125" style="1384" customWidth="1"/>
    <col min="15052" max="15052" width="42" style="1384" customWidth="1"/>
    <col min="15053" max="15053" width="6.42578125" style="1384" customWidth="1"/>
    <col min="15054" max="15054" width="9.85546875" style="1384" customWidth="1"/>
    <col min="15055" max="15055" width="8.42578125" style="1384" customWidth="1"/>
    <col min="15056" max="15061" width="7.85546875" style="1384" customWidth="1"/>
    <col min="15062" max="15062" width="8" style="1384" customWidth="1"/>
    <col min="15063" max="15115" width="0" style="1384" hidden="1" customWidth="1"/>
    <col min="15116" max="15306" width="6.85546875" style="1384"/>
    <col min="15307" max="15307" width="5.42578125" style="1384" customWidth="1"/>
    <col min="15308" max="15308" width="42" style="1384" customWidth="1"/>
    <col min="15309" max="15309" width="6.42578125" style="1384" customWidth="1"/>
    <col min="15310" max="15310" width="9.85546875" style="1384" customWidth="1"/>
    <col min="15311" max="15311" width="8.42578125" style="1384" customWidth="1"/>
    <col min="15312" max="15317" width="7.85546875" style="1384" customWidth="1"/>
    <col min="15318" max="15318" width="8" style="1384" customWidth="1"/>
    <col min="15319" max="15371" width="0" style="1384" hidden="1" customWidth="1"/>
    <col min="15372" max="15562" width="6.85546875" style="1384"/>
    <col min="15563" max="15563" width="5.42578125" style="1384" customWidth="1"/>
    <col min="15564" max="15564" width="42" style="1384" customWidth="1"/>
    <col min="15565" max="15565" width="6.42578125" style="1384" customWidth="1"/>
    <col min="15566" max="15566" width="9.85546875" style="1384" customWidth="1"/>
    <col min="15567" max="15567" width="8.42578125" style="1384" customWidth="1"/>
    <col min="15568" max="15573" width="7.85546875" style="1384" customWidth="1"/>
    <col min="15574" max="15574" width="8" style="1384" customWidth="1"/>
    <col min="15575" max="15627" width="0" style="1384" hidden="1" customWidth="1"/>
    <col min="15628" max="15818" width="6.85546875" style="1384"/>
    <col min="15819" max="15819" width="5.42578125" style="1384" customWidth="1"/>
    <col min="15820" max="15820" width="42" style="1384" customWidth="1"/>
    <col min="15821" max="15821" width="6.42578125" style="1384" customWidth="1"/>
    <col min="15822" max="15822" width="9.85546875" style="1384" customWidth="1"/>
    <col min="15823" max="15823" width="8.42578125" style="1384" customWidth="1"/>
    <col min="15824" max="15829" width="7.85546875" style="1384" customWidth="1"/>
    <col min="15830" max="15830" width="8" style="1384" customWidth="1"/>
    <col min="15831" max="15883" width="0" style="1384" hidden="1" customWidth="1"/>
    <col min="15884" max="16074" width="6.85546875" style="1384"/>
    <col min="16075" max="16075" width="5.42578125" style="1384" customWidth="1"/>
    <col min="16076" max="16076" width="42" style="1384" customWidth="1"/>
    <col min="16077" max="16077" width="6.42578125" style="1384" customWidth="1"/>
    <col min="16078" max="16078" width="9.85546875" style="1384" customWidth="1"/>
    <col min="16079" max="16079" width="8.42578125" style="1384" customWidth="1"/>
    <col min="16080" max="16085" width="7.85546875" style="1384" customWidth="1"/>
    <col min="16086" max="16086" width="8" style="1384" customWidth="1"/>
    <col min="16087" max="16139" width="0" style="1384" hidden="1" customWidth="1"/>
    <col min="16140" max="16384" width="6.85546875" style="1384"/>
  </cols>
  <sheetData>
    <row r="1" spans="1:21" ht="20.100000000000001" customHeight="1">
      <c r="A1" s="1426"/>
      <c r="B1" s="1426" t="s">
        <v>584</v>
      </c>
      <c r="C1" s="1383"/>
      <c r="D1" s="1383"/>
    </row>
    <row r="2" spans="1:21" ht="20.100000000000001" customHeight="1">
      <c r="A2" s="1534" t="s">
        <v>585</v>
      </c>
      <c r="B2" s="1534"/>
      <c r="C2" s="1534"/>
      <c r="D2" s="1534"/>
      <c r="E2" s="1534"/>
      <c r="F2" s="1534"/>
      <c r="G2" s="1534"/>
      <c r="H2" s="1534"/>
      <c r="I2" s="1534"/>
      <c r="J2" s="1534"/>
      <c r="K2" s="1534"/>
      <c r="L2" s="1534"/>
      <c r="M2" s="1534"/>
      <c r="N2" s="1534"/>
      <c r="O2" s="1534"/>
      <c r="P2" s="1534"/>
      <c r="Q2" s="1534"/>
      <c r="R2" s="1534"/>
      <c r="S2" s="1534"/>
      <c r="T2" s="1534"/>
      <c r="U2" s="1534"/>
    </row>
    <row r="3" spans="1:21" ht="20.100000000000001" customHeight="1">
      <c r="A3" s="1538" t="s">
        <v>590</v>
      </c>
      <c r="B3" s="1538"/>
      <c r="C3" s="1538"/>
      <c r="D3" s="1538"/>
      <c r="E3" s="1538"/>
      <c r="F3" s="1538"/>
      <c r="G3" s="1538"/>
      <c r="H3" s="1538"/>
      <c r="I3" s="1538"/>
      <c r="J3" s="1538"/>
      <c r="K3" s="1538"/>
      <c r="L3" s="1538"/>
      <c r="M3" s="1538"/>
      <c r="N3" s="1538"/>
      <c r="O3" s="1538"/>
      <c r="P3" s="1538"/>
      <c r="Q3" s="1538"/>
      <c r="R3" s="1538"/>
      <c r="S3" s="1538"/>
      <c r="T3" s="1538"/>
      <c r="U3" s="1538"/>
    </row>
    <row r="4" spans="1:21" ht="20.100000000000001" customHeight="1">
      <c r="B4" s="1386"/>
      <c r="C4" s="1387"/>
      <c r="D4" s="1388"/>
      <c r="I4" s="1398"/>
      <c r="J4" s="1398"/>
      <c r="K4" s="1398"/>
      <c r="L4" s="1398"/>
      <c r="R4" s="1537" t="s">
        <v>1</v>
      </c>
      <c r="S4" s="1537"/>
      <c r="T4" s="1537"/>
      <c r="U4" s="1537"/>
    </row>
    <row r="5" spans="1:21" ht="20.100000000000001" customHeight="1">
      <c r="A5" s="1535" t="s">
        <v>2</v>
      </c>
      <c r="B5" s="1536" t="s">
        <v>178</v>
      </c>
      <c r="C5" s="1536" t="s">
        <v>3</v>
      </c>
      <c r="D5" s="1536" t="s">
        <v>258</v>
      </c>
      <c r="E5" s="1536" t="s">
        <v>5</v>
      </c>
      <c r="F5" s="1536"/>
      <c r="G5" s="1536"/>
      <c r="H5" s="1536"/>
      <c r="I5" s="1536"/>
      <c r="J5" s="1536"/>
      <c r="K5" s="1536"/>
      <c r="L5" s="1536"/>
      <c r="M5" s="1536"/>
      <c r="N5" s="1536"/>
      <c r="O5" s="1536"/>
      <c r="P5" s="1536"/>
      <c r="Q5" s="1536"/>
      <c r="R5" s="1536"/>
      <c r="S5" s="1536"/>
      <c r="T5" s="1536"/>
      <c r="U5" s="1536"/>
    </row>
    <row r="6" spans="1:21" ht="28.5" customHeight="1">
      <c r="A6" s="1535"/>
      <c r="B6" s="1536"/>
      <c r="C6" s="1536"/>
      <c r="D6" s="1536"/>
      <c r="E6" s="1293" t="s">
        <v>478</v>
      </c>
      <c r="F6" s="1293" t="s">
        <v>479</v>
      </c>
      <c r="G6" s="1293" t="s">
        <v>480</v>
      </c>
      <c r="H6" s="1293" t="s">
        <v>481</v>
      </c>
      <c r="I6" s="1293" t="s">
        <v>482</v>
      </c>
      <c r="J6" s="1293" t="s">
        <v>483</v>
      </c>
      <c r="K6" s="1293" t="s">
        <v>484</v>
      </c>
      <c r="L6" s="1293" t="s">
        <v>485</v>
      </c>
      <c r="M6" s="1293" t="s">
        <v>486</v>
      </c>
      <c r="N6" s="1293" t="s">
        <v>487</v>
      </c>
      <c r="O6" s="1293" t="s">
        <v>488</v>
      </c>
      <c r="P6" s="1293" t="s">
        <v>489</v>
      </c>
      <c r="Q6" s="1293" t="s">
        <v>490</v>
      </c>
      <c r="R6" s="1293" t="s">
        <v>491</v>
      </c>
      <c r="S6" s="1293" t="s">
        <v>492</v>
      </c>
      <c r="T6" s="1293" t="s">
        <v>493</v>
      </c>
      <c r="U6" s="1293" t="s">
        <v>494</v>
      </c>
    </row>
    <row r="7" spans="1:21" s="1390" customFormat="1" ht="17.25" customHeight="1">
      <c r="A7" s="1389" t="s">
        <v>183</v>
      </c>
      <c r="B7" s="1389">
        <v>-2</v>
      </c>
      <c r="C7" s="1389" t="s">
        <v>192</v>
      </c>
      <c r="D7" s="1389" t="s">
        <v>586</v>
      </c>
      <c r="E7" s="1360">
        <v>-5</v>
      </c>
      <c r="F7" s="1360">
        <v>-6</v>
      </c>
      <c r="G7" s="1360">
        <v>-7</v>
      </c>
      <c r="H7" s="1360">
        <v>-8</v>
      </c>
      <c r="I7" s="1360">
        <v>-9</v>
      </c>
      <c r="J7" s="1360">
        <v>-10</v>
      </c>
      <c r="K7" s="1360">
        <v>-11</v>
      </c>
      <c r="L7" s="1360">
        <v>-12</v>
      </c>
      <c r="M7" s="1360">
        <v>-13</v>
      </c>
      <c r="N7" s="1360">
        <v>-14</v>
      </c>
      <c r="O7" s="1360">
        <v>-15</v>
      </c>
      <c r="P7" s="1360">
        <v>-16</v>
      </c>
      <c r="Q7" s="1360">
        <v>-17</v>
      </c>
      <c r="R7" s="1360">
        <v>-18</v>
      </c>
      <c r="S7" s="1360">
        <v>-19</v>
      </c>
      <c r="T7" s="1360">
        <v>-20</v>
      </c>
      <c r="U7" s="1360">
        <v>-21</v>
      </c>
    </row>
    <row r="8" spans="1:21" ht="16.5" customHeight="1">
      <c r="A8" s="1391"/>
      <c r="B8" s="1425" t="s">
        <v>267</v>
      </c>
      <c r="C8" s="1391"/>
      <c r="D8" s="1392">
        <f>D9+D32</f>
        <v>468.99268999999998</v>
      </c>
      <c r="E8" s="1392">
        <f t="shared" ref="E8:U8" si="0">E9+E32</f>
        <v>5.7411699999999994</v>
      </c>
      <c r="F8" s="1392">
        <f t="shared" si="0"/>
        <v>12.96536</v>
      </c>
      <c r="G8" s="1392">
        <f t="shared" si="0"/>
        <v>20.203410000000002</v>
      </c>
      <c r="H8" s="1392">
        <f t="shared" si="0"/>
        <v>3.6468999999999996</v>
      </c>
      <c r="I8" s="1392">
        <f t="shared" si="0"/>
        <v>28.575209999999998</v>
      </c>
      <c r="J8" s="1392">
        <f t="shared" si="0"/>
        <v>15.75873</v>
      </c>
      <c r="K8" s="1392">
        <f t="shared" si="0"/>
        <v>13.244200000000003</v>
      </c>
      <c r="L8" s="1392">
        <f t="shared" si="0"/>
        <v>63.542670000000001</v>
      </c>
      <c r="M8" s="1392">
        <f t="shared" si="0"/>
        <v>12.822380000000001</v>
      </c>
      <c r="N8" s="1392">
        <f t="shared" si="0"/>
        <v>44.422800000000002</v>
      </c>
      <c r="O8" s="1392">
        <f t="shared" si="0"/>
        <v>99.702299999999994</v>
      </c>
      <c r="P8" s="1392">
        <f t="shared" si="0"/>
        <v>15.24525</v>
      </c>
      <c r="Q8" s="1392">
        <f t="shared" si="0"/>
        <v>5.8172099999999993</v>
      </c>
      <c r="R8" s="1392">
        <f t="shared" si="0"/>
        <v>28.318100000000001</v>
      </c>
      <c r="S8" s="1392">
        <f t="shared" si="0"/>
        <v>49.329499999999996</v>
      </c>
      <c r="T8" s="1392">
        <f t="shared" si="0"/>
        <v>32.811099999999996</v>
      </c>
      <c r="U8" s="1392">
        <f t="shared" si="0"/>
        <v>16.846399999999999</v>
      </c>
    </row>
    <row r="9" spans="1:21" s="1398" customFormat="1" ht="16.5" customHeight="1">
      <c r="A9" s="1393" t="s">
        <v>8</v>
      </c>
      <c r="B9" s="1394" t="s">
        <v>9</v>
      </c>
      <c r="C9" s="1395" t="s">
        <v>10</v>
      </c>
      <c r="D9" s="1396">
        <f>D11+D15+D16+D17+D21+D25+D29+D31</f>
        <v>394.19749999999999</v>
      </c>
      <c r="E9" s="1397">
        <f t="shared" ref="E9:U9" si="1">E11+E15+E16+E17+E21+E25+E29+E30+E31+E14</f>
        <v>0.65083999999999997</v>
      </c>
      <c r="F9" s="1397">
        <f t="shared" si="1"/>
        <v>12.795360000000001</v>
      </c>
      <c r="G9" s="1397">
        <f t="shared" si="1"/>
        <v>20.01341</v>
      </c>
      <c r="H9" s="1397">
        <f t="shared" si="1"/>
        <v>3.6468999999999996</v>
      </c>
      <c r="I9" s="1397">
        <f t="shared" si="1"/>
        <v>27.365209999999998</v>
      </c>
      <c r="J9" s="1397">
        <f t="shared" si="1"/>
        <v>15.65873</v>
      </c>
      <c r="K9" s="1397">
        <f t="shared" si="1"/>
        <v>13.044200000000004</v>
      </c>
      <c r="L9" s="1397">
        <f t="shared" si="1"/>
        <v>37.744669999999999</v>
      </c>
      <c r="M9" s="1397">
        <f t="shared" si="1"/>
        <v>7.7959200000000006</v>
      </c>
      <c r="N9" s="1397">
        <f t="shared" si="1"/>
        <v>39.6828</v>
      </c>
      <c r="O9" s="1397">
        <f t="shared" si="1"/>
        <v>95.201899999999995</v>
      </c>
      <c r="P9" s="1397">
        <f t="shared" si="1"/>
        <v>10.01525</v>
      </c>
      <c r="Q9" s="1397">
        <f t="shared" si="1"/>
        <v>5.8172099999999993</v>
      </c>
      <c r="R9" s="1397">
        <f t="shared" si="1"/>
        <v>19.988099999999999</v>
      </c>
      <c r="S9" s="1397">
        <f t="shared" si="1"/>
        <v>47.499499999999998</v>
      </c>
      <c r="T9" s="1397">
        <f t="shared" si="1"/>
        <v>24.4511</v>
      </c>
      <c r="U9" s="1397">
        <f t="shared" si="1"/>
        <v>12.8264</v>
      </c>
    </row>
    <row r="10" spans="1:21" s="1398" customFormat="1" ht="16.5" customHeight="1">
      <c r="A10" s="1399"/>
      <c r="B10" s="1400" t="s">
        <v>65</v>
      </c>
      <c r="C10" s="1401"/>
      <c r="D10" s="1402"/>
      <c r="E10" s="1403"/>
      <c r="F10" s="1403"/>
      <c r="G10" s="1403"/>
      <c r="H10" s="1403"/>
      <c r="I10" s="1403"/>
      <c r="J10" s="1403"/>
      <c r="K10" s="1403"/>
      <c r="L10" s="1403"/>
      <c r="M10" s="1403"/>
      <c r="N10" s="1403"/>
      <c r="O10" s="1403"/>
      <c r="P10" s="1403"/>
      <c r="Q10" s="1403"/>
      <c r="R10" s="1403"/>
      <c r="S10" s="1403"/>
      <c r="T10" s="1403"/>
      <c r="U10" s="1403"/>
    </row>
    <row r="11" spans="1:21" ht="16.5" customHeight="1">
      <c r="A11" s="1404" t="s">
        <v>11</v>
      </c>
      <c r="B11" s="1405" t="s">
        <v>12</v>
      </c>
      <c r="C11" s="1406" t="s">
        <v>13</v>
      </c>
      <c r="D11" s="1407">
        <f>D12+D13+D14</f>
        <v>41.62089000000001</v>
      </c>
      <c r="E11" s="1408">
        <f t="shared" ref="E11:U11" si="2">E12+E13+E14</f>
        <v>8.7999999999999995E-2</v>
      </c>
      <c r="F11" s="1408">
        <f t="shared" si="2"/>
        <v>1.2703000000000002</v>
      </c>
      <c r="G11" s="1408">
        <f t="shared" si="2"/>
        <v>2.0844100000000001</v>
      </c>
      <c r="H11" s="1408">
        <f t="shared" si="2"/>
        <v>0.39600000000000002</v>
      </c>
      <c r="I11" s="1408">
        <f t="shared" si="2"/>
        <v>5.5063099999999991</v>
      </c>
      <c r="J11" s="1408">
        <f t="shared" si="2"/>
        <v>3.2019300000000004</v>
      </c>
      <c r="K11" s="1408">
        <f t="shared" si="2"/>
        <v>0.55600000000000005</v>
      </c>
      <c r="L11" s="1408">
        <f t="shared" si="2"/>
        <v>10.196999999999999</v>
      </c>
      <c r="M11" s="1408">
        <f t="shared" si="2"/>
        <v>1.1040200000000002</v>
      </c>
      <c r="N11" s="1408">
        <f t="shared" si="2"/>
        <v>3.0173999999999999</v>
      </c>
      <c r="O11" s="1408">
        <f t="shared" si="2"/>
        <v>2.7490000000000001</v>
      </c>
      <c r="P11" s="1408">
        <f t="shared" si="2"/>
        <v>1.8382200000000002</v>
      </c>
      <c r="Q11" s="1408">
        <f t="shared" si="2"/>
        <v>1.9516</v>
      </c>
      <c r="R11" s="1408">
        <f t="shared" si="2"/>
        <v>1.2692000000000001</v>
      </c>
      <c r="S11" s="1408">
        <f t="shared" si="2"/>
        <v>3.5210000000000004</v>
      </c>
      <c r="T11" s="1408">
        <f t="shared" si="2"/>
        <v>2.1539999999999999</v>
      </c>
      <c r="U11" s="1408">
        <f t="shared" si="2"/>
        <v>0.71649999999999991</v>
      </c>
    </row>
    <row r="12" spans="1:21" s="1398" customFormat="1" ht="16.5" customHeight="1">
      <c r="A12" s="1399"/>
      <c r="B12" s="1409" t="s">
        <v>14</v>
      </c>
      <c r="C12" s="1401" t="s">
        <v>15</v>
      </c>
      <c r="D12" s="1402">
        <f>SUM(E12:U12)</f>
        <v>4.2099999999999991</v>
      </c>
      <c r="E12" s="1410">
        <v>0</v>
      </c>
      <c r="F12" s="1410">
        <v>0.1</v>
      </c>
      <c r="G12" s="1410">
        <v>0.1</v>
      </c>
      <c r="H12" s="1410">
        <v>0.1</v>
      </c>
      <c r="I12" s="1410">
        <v>0.1</v>
      </c>
      <c r="J12" s="1410">
        <v>0.1</v>
      </c>
      <c r="K12" s="1410">
        <v>0.17</v>
      </c>
      <c r="L12" s="1410">
        <v>0.1</v>
      </c>
      <c r="M12" s="1410">
        <v>0.1</v>
      </c>
      <c r="N12" s="1410">
        <v>2.38</v>
      </c>
      <c r="O12" s="1410">
        <v>0.1</v>
      </c>
      <c r="P12" s="1410">
        <v>0.11</v>
      </c>
      <c r="Q12" s="1410">
        <v>0.35</v>
      </c>
      <c r="R12" s="1410">
        <v>0.1</v>
      </c>
      <c r="S12" s="1410">
        <v>0.1</v>
      </c>
      <c r="T12" s="1410">
        <v>0.1</v>
      </c>
      <c r="U12" s="1410">
        <v>0.1</v>
      </c>
    </row>
    <row r="13" spans="1:21" ht="20.100000000000001" hidden="1" customHeight="1">
      <c r="A13" s="1399"/>
      <c r="B13" s="1411" t="s">
        <v>16</v>
      </c>
      <c r="C13" s="1401" t="s">
        <v>17</v>
      </c>
      <c r="D13" s="1402">
        <f>SUM(E13:U13)</f>
        <v>37.410890000000009</v>
      </c>
      <c r="E13" s="1410">
        <v>8.7999999999999995E-2</v>
      </c>
      <c r="F13" s="1410">
        <v>1.1703000000000001</v>
      </c>
      <c r="G13" s="1410">
        <v>1.98441</v>
      </c>
      <c r="H13" s="1410">
        <v>0.29600000000000004</v>
      </c>
      <c r="I13" s="1410">
        <v>5.4063099999999995</v>
      </c>
      <c r="J13" s="1410">
        <v>3.1019300000000003</v>
      </c>
      <c r="K13" s="1410">
        <v>0.38600000000000001</v>
      </c>
      <c r="L13" s="1410">
        <v>10.097</v>
      </c>
      <c r="M13" s="1410">
        <v>1.0040200000000001</v>
      </c>
      <c r="N13" s="1410">
        <v>0.63740000000000008</v>
      </c>
      <c r="O13" s="1410">
        <v>2.649</v>
      </c>
      <c r="P13" s="1410">
        <v>1.7282200000000001</v>
      </c>
      <c r="Q13" s="1410">
        <v>1.6015999999999999</v>
      </c>
      <c r="R13" s="1410">
        <v>1.1692</v>
      </c>
      <c r="S13" s="1410">
        <v>3.4210000000000003</v>
      </c>
      <c r="T13" s="1410">
        <v>2.0539999999999998</v>
      </c>
      <c r="U13" s="1410">
        <v>0.61649999999999994</v>
      </c>
    </row>
    <row r="14" spans="1:21" ht="20.100000000000001" hidden="1" customHeight="1">
      <c r="A14" s="1399"/>
      <c r="B14" s="1412" t="s">
        <v>18</v>
      </c>
      <c r="C14" s="1401" t="s">
        <v>19</v>
      </c>
      <c r="D14" s="1402">
        <f>SUM(E14:U14)</f>
        <v>0</v>
      </c>
      <c r="E14" s="1410">
        <v>0</v>
      </c>
      <c r="F14" s="1410">
        <v>0</v>
      </c>
      <c r="G14" s="1410">
        <v>0</v>
      </c>
      <c r="H14" s="1410">
        <v>0</v>
      </c>
      <c r="I14" s="1410">
        <v>0</v>
      </c>
      <c r="J14" s="1410">
        <v>0</v>
      </c>
      <c r="K14" s="1410">
        <v>0</v>
      </c>
      <c r="L14" s="1410">
        <v>0</v>
      </c>
      <c r="M14" s="1410">
        <v>0</v>
      </c>
      <c r="N14" s="1410">
        <v>0</v>
      </c>
      <c r="O14" s="1410">
        <v>0</v>
      </c>
      <c r="P14" s="1410">
        <v>0</v>
      </c>
      <c r="Q14" s="1410">
        <v>0</v>
      </c>
      <c r="R14" s="1410">
        <v>0</v>
      </c>
      <c r="S14" s="1410">
        <v>0</v>
      </c>
      <c r="T14" s="1410">
        <v>0</v>
      </c>
      <c r="U14" s="1410">
        <v>0</v>
      </c>
    </row>
    <row r="15" spans="1:21" ht="20.100000000000001" customHeight="1">
      <c r="A15" s="1404" t="s">
        <v>20</v>
      </c>
      <c r="B15" s="1413" t="s">
        <v>21</v>
      </c>
      <c r="C15" s="1406" t="s">
        <v>22</v>
      </c>
      <c r="D15" s="1402">
        <f t="shared" ref="D15:D20" si="3">SUM(E15:U15)</f>
        <v>106.42936</v>
      </c>
      <c r="E15" s="1408">
        <v>0</v>
      </c>
      <c r="F15" s="1408">
        <v>0.38019999999999998</v>
      </c>
      <c r="G15" s="1408">
        <v>12.331</v>
      </c>
      <c r="H15" s="1408">
        <v>2.6999999999999997</v>
      </c>
      <c r="I15" s="1408">
        <v>4.07</v>
      </c>
      <c r="J15" s="1408">
        <v>0.68700000000000006</v>
      </c>
      <c r="K15" s="1408">
        <v>11.280000000000001</v>
      </c>
      <c r="L15" s="1408">
        <v>8.0500000000000007</v>
      </c>
      <c r="M15" s="1408">
        <v>1.069</v>
      </c>
      <c r="N15" s="1408">
        <v>11.136799999999999</v>
      </c>
      <c r="O15" s="1408">
        <v>0.54</v>
      </c>
      <c r="P15" s="1408">
        <v>2.34606</v>
      </c>
      <c r="Q15" s="1408">
        <v>0.33</v>
      </c>
      <c r="R15" s="1408">
        <v>12.3032</v>
      </c>
      <c r="S15" s="1408">
        <v>15.1768</v>
      </c>
      <c r="T15" s="1408">
        <v>13.4953</v>
      </c>
      <c r="U15" s="1408">
        <v>10.533999999999999</v>
      </c>
    </row>
    <row r="16" spans="1:21" ht="20.100000000000001" customHeight="1">
      <c r="A16" s="1404" t="s">
        <v>23</v>
      </c>
      <c r="B16" s="1413" t="s">
        <v>24</v>
      </c>
      <c r="C16" s="1406" t="s">
        <v>25</v>
      </c>
      <c r="D16" s="1402">
        <f t="shared" si="3"/>
        <v>15.044080000000003</v>
      </c>
      <c r="E16" s="1408">
        <v>0</v>
      </c>
      <c r="F16" s="1408">
        <v>0.21</v>
      </c>
      <c r="G16" s="1408">
        <v>0.21</v>
      </c>
      <c r="H16" s="1408">
        <v>0.15</v>
      </c>
      <c r="I16" s="1408">
        <v>1.86</v>
      </c>
      <c r="J16" s="1408">
        <v>0.11</v>
      </c>
      <c r="K16" s="1408">
        <v>0.13</v>
      </c>
      <c r="L16" s="1408">
        <v>0.16</v>
      </c>
      <c r="M16" s="1408">
        <v>0.14000000000000001</v>
      </c>
      <c r="N16" s="1408">
        <v>10.049999999999999</v>
      </c>
      <c r="O16" s="1408">
        <v>0.38</v>
      </c>
      <c r="P16" s="1408">
        <v>0.21808</v>
      </c>
      <c r="Q16" s="1408">
        <v>0.17</v>
      </c>
      <c r="R16" s="1408">
        <v>0.21</v>
      </c>
      <c r="S16" s="1408">
        <v>0.74600000000000011</v>
      </c>
      <c r="T16" s="1408">
        <v>0.13</v>
      </c>
      <c r="U16" s="1408">
        <v>0.16999999999999998</v>
      </c>
    </row>
    <row r="17" spans="1:21" ht="20.100000000000001" customHeight="1">
      <c r="A17" s="1404" t="s">
        <v>26</v>
      </c>
      <c r="B17" s="1405" t="s">
        <v>27</v>
      </c>
      <c r="C17" s="1406" t="s">
        <v>28</v>
      </c>
      <c r="D17" s="1402">
        <f t="shared" si="3"/>
        <v>0</v>
      </c>
      <c r="E17" s="1408">
        <f t="shared" ref="E17:U17" si="4">E18+E19+E20</f>
        <v>0</v>
      </c>
      <c r="F17" s="1408">
        <f t="shared" si="4"/>
        <v>0</v>
      </c>
      <c r="G17" s="1408">
        <f t="shared" si="4"/>
        <v>0</v>
      </c>
      <c r="H17" s="1408">
        <f t="shared" si="4"/>
        <v>0</v>
      </c>
      <c r="I17" s="1408">
        <f t="shared" si="4"/>
        <v>0</v>
      </c>
      <c r="J17" s="1408">
        <f t="shared" si="4"/>
        <v>0</v>
      </c>
      <c r="K17" s="1408">
        <f t="shared" si="4"/>
        <v>0</v>
      </c>
      <c r="L17" s="1408">
        <f t="shared" si="4"/>
        <v>0</v>
      </c>
      <c r="M17" s="1408">
        <f t="shared" si="4"/>
        <v>0</v>
      </c>
      <c r="N17" s="1408">
        <f t="shared" si="4"/>
        <v>0</v>
      </c>
      <c r="O17" s="1408">
        <f t="shared" si="4"/>
        <v>0</v>
      </c>
      <c r="P17" s="1408">
        <f t="shared" si="4"/>
        <v>0</v>
      </c>
      <c r="Q17" s="1408">
        <f t="shared" si="4"/>
        <v>0</v>
      </c>
      <c r="R17" s="1408">
        <f t="shared" si="4"/>
        <v>0</v>
      </c>
      <c r="S17" s="1408">
        <f t="shared" si="4"/>
        <v>0</v>
      </c>
      <c r="T17" s="1408">
        <f t="shared" si="4"/>
        <v>0</v>
      </c>
      <c r="U17" s="1408">
        <f t="shared" si="4"/>
        <v>0</v>
      </c>
    </row>
    <row r="18" spans="1:21" ht="20.100000000000001" hidden="1" customHeight="1">
      <c r="A18" s="1399"/>
      <c r="B18" s="1412" t="s">
        <v>29</v>
      </c>
      <c r="C18" s="1401" t="s">
        <v>30</v>
      </c>
      <c r="D18" s="1402">
        <f t="shared" si="3"/>
        <v>0</v>
      </c>
      <c r="E18" s="1410">
        <v>0</v>
      </c>
      <c r="F18" s="1410">
        <v>0</v>
      </c>
      <c r="G18" s="1410">
        <v>0</v>
      </c>
      <c r="H18" s="1410">
        <v>0</v>
      </c>
      <c r="I18" s="1410">
        <v>0</v>
      </c>
      <c r="J18" s="1410">
        <v>0</v>
      </c>
      <c r="K18" s="1410">
        <v>0</v>
      </c>
      <c r="L18" s="1410">
        <v>0</v>
      </c>
      <c r="M18" s="1410">
        <v>0</v>
      </c>
      <c r="N18" s="1410">
        <v>0</v>
      </c>
      <c r="O18" s="1410">
        <v>0</v>
      </c>
      <c r="P18" s="1410">
        <v>0</v>
      </c>
      <c r="Q18" s="1410">
        <v>0</v>
      </c>
      <c r="R18" s="1410">
        <v>0</v>
      </c>
      <c r="S18" s="1410">
        <v>0</v>
      </c>
      <c r="T18" s="1410">
        <v>0</v>
      </c>
      <c r="U18" s="1410">
        <v>0</v>
      </c>
    </row>
    <row r="19" spans="1:21" ht="20.100000000000001" hidden="1" customHeight="1">
      <c r="A19" s="1399"/>
      <c r="B19" s="1412" t="s">
        <v>31</v>
      </c>
      <c r="C19" s="1401" t="s">
        <v>32</v>
      </c>
      <c r="D19" s="1402">
        <f t="shared" si="3"/>
        <v>0</v>
      </c>
      <c r="E19" s="1410">
        <v>0</v>
      </c>
      <c r="F19" s="1410">
        <v>0</v>
      </c>
      <c r="G19" s="1410">
        <v>0</v>
      </c>
      <c r="H19" s="1410">
        <v>0</v>
      </c>
      <c r="I19" s="1410">
        <v>0</v>
      </c>
      <c r="J19" s="1410">
        <v>0</v>
      </c>
      <c r="K19" s="1410">
        <v>0</v>
      </c>
      <c r="L19" s="1410">
        <v>0</v>
      </c>
      <c r="M19" s="1410">
        <v>0</v>
      </c>
      <c r="N19" s="1410">
        <v>0</v>
      </c>
      <c r="O19" s="1410">
        <v>0</v>
      </c>
      <c r="P19" s="1410">
        <v>0</v>
      </c>
      <c r="Q19" s="1410">
        <v>0</v>
      </c>
      <c r="R19" s="1410">
        <v>0</v>
      </c>
      <c r="S19" s="1410">
        <v>0</v>
      </c>
      <c r="T19" s="1410">
        <v>0</v>
      </c>
      <c r="U19" s="1410">
        <v>0</v>
      </c>
    </row>
    <row r="20" spans="1:21" ht="20.100000000000001" hidden="1" customHeight="1">
      <c r="A20" s="1399"/>
      <c r="B20" s="1412" t="s">
        <v>33</v>
      </c>
      <c r="C20" s="1401" t="s">
        <v>34</v>
      </c>
      <c r="D20" s="1402">
        <f t="shared" si="3"/>
        <v>0</v>
      </c>
      <c r="E20" s="1410">
        <v>0</v>
      </c>
      <c r="F20" s="1410">
        <v>0</v>
      </c>
      <c r="G20" s="1410">
        <v>0</v>
      </c>
      <c r="H20" s="1410">
        <v>0</v>
      </c>
      <c r="I20" s="1410">
        <v>0</v>
      </c>
      <c r="J20" s="1410">
        <v>0</v>
      </c>
      <c r="K20" s="1410">
        <v>0</v>
      </c>
      <c r="L20" s="1410">
        <v>0</v>
      </c>
      <c r="M20" s="1410">
        <v>0</v>
      </c>
      <c r="N20" s="1410">
        <v>0</v>
      </c>
      <c r="O20" s="1410">
        <v>0</v>
      </c>
      <c r="P20" s="1410">
        <v>0</v>
      </c>
      <c r="Q20" s="1410">
        <v>0</v>
      </c>
      <c r="R20" s="1410">
        <v>0</v>
      </c>
      <c r="S20" s="1410">
        <v>0</v>
      </c>
      <c r="T20" s="1410">
        <v>0</v>
      </c>
      <c r="U20" s="1410">
        <v>0</v>
      </c>
    </row>
    <row r="21" spans="1:21" ht="20.100000000000001" customHeight="1">
      <c r="A21" s="1404" t="s">
        <v>35</v>
      </c>
      <c r="B21" s="1405" t="s">
        <v>36</v>
      </c>
      <c r="C21" s="1406" t="s">
        <v>37</v>
      </c>
      <c r="D21" s="1402">
        <f>SUM(E21:U21)</f>
        <v>0</v>
      </c>
      <c r="E21" s="1408">
        <f t="shared" ref="E21:U21" si="5">E22+E23+E24</f>
        <v>0</v>
      </c>
      <c r="F21" s="1408">
        <f t="shared" si="5"/>
        <v>0</v>
      </c>
      <c r="G21" s="1408">
        <f t="shared" si="5"/>
        <v>0</v>
      </c>
      <c r="H21" s="1408">
        <f t="shared" si="5"/>
        <v>0</v>
      </c>
      <c r="I21" s="1408">
        <f t="shared" si="5"/>
        <v>0</v>
      </c>
      <c r="J21" s="1408">
        <f t="shared" si="5"/>
        <v>0</v>
      </c>
      <c r="K21" s="1408">
        <f t="shared" si="5"/>
        <v>0</v>
      </c>
      <c r="L21" s="1408">
        <f t="shared" si="5"/>
        <v>0</v>
      </c>
      <c r="M21" s="1408">
        <f t="shared" si="5"/>
        <v>0</v>
      </c>
      <c r="N21" s="1408">
        <f t="shared" si="5"/>
        <v>0</v>
      </c>
      <c r="O21" s="1408">
        <f t="shared" si="5"/>
        <v>0</v>
      </c>
      <c r="P21" s="1408">
        <f t="shared" si="5"/>
        <v>0</v>
      </c>
      <c r="Q21" s="1408">
        <f t="shared" si="5"/>
        <v>0</v>
      </c>
      <c r="R21" s="1408">
        <f t="shared" si="5"/>
        <v>0</v>
      </c>
      <c r="S21" s="1408">
        <f t="shared" si="5"/>
        <v>0</v>
      </c>
      <c r="T21" s="1408">
        <f t="shared" si="5"/>
        <v>0</v>
      </c>
      <c r="U21" s="1408">
        <f t="shared" si="5"/>
        <v>0</v>
      </c>
    </row>
    <row r="22" spans="1:21" ht="20.100000000000001" hidden="1" customHeight="1">
      <c r="A22" s="1399"/>
      <c r="B22" s="1412" t="s">
        <v>38</v>
      </c>
      <c r="C22" s="1401" t="s">
        <v>39</v>
      </c>
      <c r="D22" s="1402">
        <f t="shared" ref="D22:D24" si="6">SUM(E22:U22)</f>
        <v>0</v>
      </c>
      <c r="E22" s="1410">
        <v>0</v>
      </c>
      <c r="F22" s="1410">
        <v>0</v>
      </c>
      <c r="G22" s="1410">
        <v>0</v>
      </c>
      <c r="H22" s="1410">
        <v>0</v>
      </c>
      <c r="I22" s="1410">
        <v>0</v>
      </c>
      <c r="J22" s="1410">
        <v>0</v>
      </c>
      <c r="K22" s="1410">
        <v>0</v>
      </c>
      <c r="L22" s="1410">
        <v>0</v>
      </c>
      <c r="M22" s="1410">
        <v>0</v>
      </c>
      <c r="N22" s="1410">
        <v>0</v>
      </c>
      <c r="O22" s="1410">
        <v>0</v>
      </c>
      <c r="P22" s="1410">
        <v>0</v>
      </c>
      <c r="Q22" s="1410">
        <v>0</v>
      </c>
      <c r="R22" s="1410">
        <v>0</v>
      </c>
      <c r="S22" s="1410">
        <v>0</v>
      </c>
      <c r="T22" s="1410">
        <v>0</v>
      </c>
      <c r="U22" s="1410">
        <v>0</v>
      </c>
    </row>
    <row r="23" spans="1:21" ht="20.100000000000001" hidden="1" customHeight="1">
      <c r="A23" s="1399"/>
      <c r="B23" s="1412" t="s">
        <v>40</v>
      </c>
      <c r="C23" s="1401" t="s">
        <v>41</v>
      </c>
      <c r="D23" s="1402">
        <f t="shared" si="6"/>
        <v>0</v>
      </c>
      <c r="E23" s="1410">
        <v>0</v>
      </c>
      <c r="F23" s="1410">
        <v>0</v>
      </c>
      <c r="G23" s="1410">
        <v>0</v>
      </c>
      <c r="H23" s="1410">
        <v>0</v>
      </c>
      <c r="I23" s="1410">
        <v>0</v>
      </c>
      <c r="J23" s="1410">
        <v>0</v>
      </c>
      <c r="K23" s="1410">
        <v>0</v>
      </c>
      <c r="L23" s="1410">
        <v>0</v>
      </c>
      <c r="M23" s="1410">
        <v>0</v>
      </c>
      <c r="N23" s="1410">
        <v>0</v>
      </c>
      <c r="O23" s="1410">
        <v>0</v>
      </c>
      <c r="P23" s="1410">
        <v>0</v>
      </c>
      <c r="Q23" s="1410">
        <v>0</v>
      </c>
      <c r="R23" s="1410">
        <v>0</v>
      </c>
      <c r="S23" s="1410">
        <v>0</v>
      </c>
      <c r="T23" s="1410">
        <v>0</v>
      </c>
      <c r="U23" s="1410">
        <v>0</v>
      </c>
    </row>
    <row r="24" spans="1:21" ht="20.100000000000001" hidden="1" customHeight="1">
      <c r="A24" s="1399"/>
      <c r="B24" s="1412" t="s">
        <v>42</v>
      </c>
      <c r="C24" s="1401" t="s">
        <v>43</v>
      </c>
      <c r="D24" s="1402">
        <f t="shared" si="6"/>
        <v>0</v>
      </c>
      <c r="E24" s="1410">
        <v>0</v>
      </c>
      <c r="F24" s="1410">
        <v>0</v>
      </c>
      <c r="G24" s="1410">
        <v>0</v>
      </c>
      <c r="H24" s="1410">
        <v>0</v>
      </c>
      <c r="I24" s="1410">
        <v>0</v>
      </c>
      <c r="J24" s="1410">
        <v>0</v>
      </c>
      <c r="K24" s="1410">
        <v>0</v>
      </c>
      <c r="L24" s="1410">
        <v>0</v>
      </c>
      <c r="M24" s="1410">
        <v>0</v>
      </c>
      <c r="N24" s="1410">
        <v>0</v>
      </c>
      <c r="O24" s="1410">
        <v>0</v>
      </c>
      <c r="P24" s="1410">
        <v>0</v>
      </c>
      <c r="Q24" s="1410">
        <v>0</v>
      </c>
      <c r="R24" s="1410">
        <v>0</v>
      </c>
      <c r="S24" s="1410">
        <v>0</v>
      </c>
      <c r="T24" s="1410">
        <v>0</v>
      </c>
      <c r="U24" s="1410">
        <v>0</v>
      </c>
    </row>
    <row r="25" spans="1:21" ht="20.100000000000001" customHeight="1">
      <c r="A25" s="1404" t="s">
        <v>44</v>
      </c>
      <c r="B25" s="1405" t="s">
        <v>45</v>
      </c>
      <c r="C25" s="1406" t="s">
        <v>46</v>
      </c>
      <c r="D25" s="1402">
        <f t="shared" ref="D25:D31" si="7">SUM(E25:U25)</f>
        <v>225.64216999999996</v>
      </c>
      <c r="E25" s="1408">
        <f t="shared" ref="E25:U25" si="8">E26+E27+E28</f>
        <v>0.56284000000000001</v>
      </c>
      <c r="F25" s="1408">
        <f t="shared" si="8"/>
        <v>10.88486</v>
      </c>
      <c r="G25" s="1408">
        <f t="shared" si="8"/>
        <v>5.22</v>
      </c>
      <c r="H25" s="1408">
        <f t="shared" si="8"/>
        <v>0.35089999999999999</v>
      </c>
      <c r="I25" s="1408">
        <f t="shared" si="8"/>
        <v>15.878899999999998</v>
      </c>
      <c r="J25" s="1408">
        <f t="shared" si="8"/>
        <v>11.6098</v>
      </c>
      <c r="K25" s="1408">
        <f t="shared" si="8"/>
        <v>1.0282</v>
      </c>
      <c r="L25" s="1408">
        <f t="shared" si="8"/>
        <v>17.437670000000001</v>
      </c>
      <c r="M25" s="1408">
        <f t="shared" si="8"/>
        <v>5.2328999999999999</v>
      </c>
      <c r="N25" s="1408">
        <f t="shared" si="8"/>
        <v>14.668599999999998</v>
      </c>
      <c r="O25" s="1408">
        <f t="shared" si="8"/>
        <v>91.310900000000004</v>
      </c>
      <c r="P25" s="1408">
        <f t="shared" si="8"/>
        <v>4.7328899999999994</v>
      </c>
      <c r="Q25" s="1408">
        <f t="shared" si="8"/>
        <v>3.0846099999999996</v>
      </c>
      <c r="R25" s="1408">
        <f t="shared" si="8"/>
        <v>5.9056999999999986</v>
      </c>
      <c r="S25" s="1408">
        <f t="shared" si="8"/>
        <v>28.005700000000001</v>
      </c>
      <c r="T25" s="1408">
        <f t="shared" si="8"/>
        <v>8.3718000000000004</v>
      </c>
      <c r="U25" s="1408">
        <f t="shared" si="8"/>
        <v>1.3558999999999999</v>
      </c>
    </row>
    <row r="26" spans="1:21" ht="20.100000000000001" customHeight="1">
      <c r="A26" s="1399"/>
      <c r="B26" s="1412" t="s">
        <v>185</v>
      </c>
      <c r="C26" s="1401" t="s">
        <v>48</v>
      </c>
      <c r="D26" s="1402">
        <f t="shared" si="7"/>
        <v>0</v>
      </c>
      <c r="E26" s="1410">
        <v>0</v>
      </c>
      <c r="F26" s="1410">
        <v>0</v>
      </c>
      <c r="G26" s="1410">
        <v>0</v>
      </c>
      <c r="H26" s="1410">
        <v>0</v>
      </c>
      <c r="I26" s="1410">
        <v>0</v>
      </c>
      <c r="J26" s="1410">
        <v>0</v>
      </c>
      <c r="K26" s="1410">
        <v>0</v>
      </c>
      <c r="L26" s="1410">
        <v>0</v>
      </c>
      <c r="M26" s="1410">
        <v>0</v>
      </c>
      <c r="N26" s="1410">
        <v>0</v>
      </c>
      <c r="O26" s="1410">
        <v>0</v>
      </c>
      <c r="P26" s="1410">
        <v>0</v>
      </c>
      <c r="Q26" s="1410">
        <v>0</v>
      </c>
      <c r="R26" s="1410">
        <v>0</v>
      </c>
      <c r="S26" s="1410">
        <v>0</v>
      </c>
      <c r="T26" s="1410">
        <v>0</v>
      </c>
      <c r="U26" s="1410">
        <v>0</v>
      </c>
    </row>
    <row r="27" spans="1:21" ht="20.100000000000001" hidden="1" customHeight="1">
      <c r="A27" s="1399"/>
      <c r="B27" s="1412" t="s">
        <v>49</v>
      </c>
      <c r="C27" s="1401" t="s">
        <v>50</v>
      </c>
      <c r="D27" s="1402">
        <f t="shared" si="7"/>
        <v>225.64216999999996</v>
      </c>
      <c r="E27" s="1410">
        <v>0.56284000000000001</v>
      </c>
      <c r="F27" s="1410">
        <v>10.88486</v>
      </c>
      <c r="G27" s="1410">
        <v>5.22</v>
      </c>
      <c r="H27" s="1410">
        <v>0.35089999999999999</v>
      </c>
      <c r="I27" s="1410">
        <v>15.878899999999998</v>
      </c>
      <c r="J27" s="1410">
        <v>11.6098</v>
      </c>
      <c r="K27" s="1410">
        <v>1.0282</v>
      </c>
      <c r="L27" s="1410">
        <v>17.437670000000001</v>
      </c>
      <c r="M27" s="1410">
        <v>5.2328999999999999</v>
      </c>
      <c r="N27" s="1410">
        <v>14.668599999999998</v>
      </c>
      <c r="O27" s="1410">
        <v>91.310900000000004</v>
      </c>
      <c r="P27" s="1410">
        <v>4.7328899999999994</v>
      </c>
      <c r="Q27" s="1410">
        <v>3.0846099999999996</v>
      </c>
      <c r="R27" s="1410">
        <v>5.9056999999999986</v>
      </c>
      <c r="S27" s="1410">
        <v>28.005700000000001</v>
      </c>
      <c r="T27" s="1410">
        <v>8.3718000000000004</v>
      </c>
      <c r="U27" s="1410">
        <v>1.3558999999999999</v>
      </c>
    </row>
    <row r="28" spans="1:21" ht="20.100000000000001" hidden="1" customHeight="1">
      <c r="A28" s="1399"/>
      <c r="B28" s="1412" t="s">
        <v>51</v>
      </c>
      <c r="C28" s="1401" t="s">
        <v>52</v>
      </c>
      <c r="D28" s="1402">
        <f t="shared" si="7"/>
        <v>0</v>
      </c>
      <c r="E28" s="1410">
        <v>0</v>
      </c>
      <c r="F28" s="1410">
        <v>0</v>
      </c>
      <c r="G28" s="1410">
        <v>0</v>
      </c>
      <c r="H28" s="1410">
        <v>0</v>
      </c>
      <c r="I28" s="1410">
        <v>0</v>
      </c>
      <c r="J28" s="1410">
        <v>0</v>
      </c>
      <c r="K28" s="1410">
        <v>0</v>
      </c>
      <c r="L28" s="1410">
        <v>0</v>
      </c>
      <c r="M28" s="1410">
        <v>0</v>
      </c>
      <c r="N28" s="1410">
        <v>0</v>
      </c>
      <c r="O28" s="1410">
        <v>0</v>
      </c>
      <c r="P28" s="1410">
        <v>0</v>
      </c>
      <c r="Q28" s="1410">
        <v>0</v>
      </c>
      <c r="R28" s="1410">
        <v>0</v>
      </c>
      <c r="S28" s="1410">
        <v>0</v>
      </c>
      <c r="T28" s="1410">
        <v>0</v>
      </c>
      <c r="U28" s="1410">
        <v>0</v>
      </c>
    </row>
    <row r="29" spans="1:21" ht="20.100000000000001" customHeight="1">
      <c r="A29" s="1404" t="s">
        <v>53</v>
      </c>
      <c r="B29" s="1413" t="s">
        <v>54</v>
      </c>
      <c r="C29" s="1406" t="s">
        <v>55</v>
      </c>
      <c r="D29" s="1402">
        <f t="shared" si="7"/>
        <v>5.4609999999999994</v>
      </c>
      <c r="E29" s="1408">
        <v>0</v>
      </c>
      <c r="F29" s="1408">
        <v>0.05</v>
      </c>
      <c r="G29" s="1408">
        <v>0.16799999999999998</v>
      </c>
      <c r="H29" s="1408">
        <v>0.05</v>
      </c>
      <c r="I29" s="1408">
        <v>0.05</v>
      </c>
      <c r="J29" s="1408">
        <v>0.05</v>
      </c>
      <c r="K29" s="1408">
        <v>0.05</v>
      </c>
      <c r="L29" s="1408">
        <v>1.9000000000000001</v>
      </c>
      <c r="M29" s="1408">
        <v>0.25</v>
      </c>
      <c r="N29" s="1408">
        <v>0.81</v>
      </c>
      <c r="O29" s="1408">
        <v>0.22199999999999998</v>
      </c>
      <c r="P29" s="1408">
        <v>0.88000000000000012</v>
      </c>
      <c r="Q29" s="1408">
        <v>0.28100000000000003</v>
      </c>
      <c r="R29" s="1408">
        <v>0.3</v>
      </c>
      <c r="S29" s="1408">
        <v>0.05</v>
      </c>
      <c r="T29" s="1408">
        <v>0.3</v>
      </c>
      <c r="U29" s="1408">
        <v>0.05</v>
      </c>
    </row>
    <row r="30" spans="1:21" ht="20.100000000000001" hidden="1" customHeight="1">
      <c r="A30" s="1404" t="s">
        <v>56</v>
      </c>
      <c r="B30" s="1413" t="s">
        <v>57</v>
      </c>
      <c r="C30" s="1406" t="s">
        <v>58</v>
      </c>
      <c r="D30" s="1402">
        <f t="shared" si="7"/>
        <v>0</v>
      </c>
      <c r="E30" s="1408">
        <v>0</v>
      </c>
      <c r="F30" s="1408">
        <v>0</v>
      </c>
      <c r="G30" s="1408">
        <v>0</v>
      </c>
      <c r="H30" s="1408">
        <v>0</v>
      </c>
      <c r="I30" s="1408">
        <v>0</v>
      </c>
      <c r="J30" s="1408">
        <v>0</v>
      </c>
      <c r="K30" s="1408">
        <v>0</v>
      </c>
      <c r="L30" s="1408">
        <v>0</v>
      </c>
      <c r="M30" s="1408">
        <v>0</v>
      </c>
      <c r="N30" s="1408">
        <v>0</v>
      </c>
      <c r="O30" s="1408">
        <v>0</v>
      </c>
      <c r="P30" s="1408">
        <v>0</v>
      </c>
      <c r="Q30" s="1408">
        <v>0</v>
      </c>
      <c r="R30" s="1408">
        <v>0</v>
      </c>
      <c r="S30" s="1408">
        <v>0</v>
      </c>
      <c r="T30" s="1408">
        <v>0</v>
      </c>
      <c r="U30" s="1408">
        <v>0</v>
      </c>
    </row>
    <row r="31" spans="1:21" ht="20.100000000000001" customHeight="1">
      <c r="A31" s="1404" t="s">
        <v>56</v>
      </c>
      <c r="B31" s="1413" t="s">
        <v>60</v>
      </c>
      <c r="C31" s="1406" t="s">
        <v>61</v>
      </c>
      <c r="D31" s="1402">
        <f t="shared" si="7"/>
        <v>0</v>
      </c>
      <c r="E31" s="1408">
        <v>0</v>
      </c>
      <c r="F31" s="1408">
        <v>0</v>
      </c>
      <c r="G31" s="1408">
        <v>0</v>
      </c>
      <c r="H31" s="1408">
        <v>0</v>
      </c>
      <c r="I31" s="1408">
        <v>0</v>
      </c>
      <c r="J31" s="1408">
        <v>0</v>
      </c>
      <c r="K31" s="1408">
        <v>0</v>
      </c>
      <c r="L31" s="1408">
        <v>0</v>
      </c>
      <c r="M31" s="1408">
        <v>0</v>
      </c>
      <c r="N31" s="1408">
        <v>0</v>
      </c>
      <c r="O31" s="1408">
        <v>0</v>
      </c>
      <c r="P31" s="1408">
        <v>0</v>
      </c>
      <c r="Q31" s="1408">
        <v>0</v>
      </c>
      <c r="R31" s="1408">
        <v>0</v>
      </c>
      <c r="S31" s="1408">
        <v>0</v>
      </c>
      <c r="T31" s="1408">
        <v>0</v>
      </c>
      <c r="U31" s="1408">
        <v>0</v>
      </c>
    </row>
    <row r="32" spans="1:21" s="1398" customFormat="1" ht="20.100000000000001" customHeight="1">
      <c r="A32" s="1393" t="s">
        <v>62</v>
      </c>
      <c r="B32" s="1414" t="s">
        <v>63</v>
      </c>
      <c r="C32" s="1395" t="s">
        <v>64</v>
      </c>
      <c r="D32" s="1415">
        <f>SUM(D34:D43)+SUM(D61:D74)</f>
        <v>74.795189999999991</v>
      </c>
      <c r="E32" s="1415">
        <f>SUM(E34:E43)+SUM(E61:E74)</f>
        <v>5.0903299999999998</v>
      </c>
      <c r="F32" s="1415">
        <f t="shared" ref="F32:L32" si="9">SUM(F34:F43)+SUM(F61:F74)</f>
        <v>0.17</v>
      </c>
      <c r="G32" s="1415">
        <f t="shared" si="9"/>
        <v>0.19</v>
      </c>
      <c r="H32" s="1415">
        <f t="shared" si="9"/>
        <v>0</v>
      </c>
      <c r="I32" s="1415">
        <f t="shared" si="9"/>
        <v>1.21</v>
      </c>
      <c r="J32" s="1415">
        <f t="shared" si="9"/>
        <v>0.1</v>
      </c>
      <c r="K32" s="1415">
        <f t="shared" si="9"/>
        <v>0.2</v>
      </c>
      <c r="L32" s="1415">
        <f t="shared" si="9"/>
        <v>25.797999999999998</v>
      </c>
      <c r="M32" s="1415">
        <f t="shared" ref="M32:U32" si="10">SUM(M34:M43)+SUM(M61:M74)</f>
        <v>5.0264600000000002</v>
      </c>
      <c r="N32" s="1415">
        <f t="shared" si="10"/>
        <v>4.74</v>
      </c>
      <c r="O32" s="1415">
        <f t="shared" si="10"/>
        <v>4.5004</v>
      </c>
      <c r="P32" s="1415">
        <f t="shared" si="10"/>
        <v>5.23</v>
      </c>
      <c r="Q32" s="1415">
        <f t="shared" si="10"/>
        <v>0</v>
      </c>
      <c r="R32" s="1415">
        <f t="shared" si="10"/>
        <v>8.33</v>
      </c>
      <c r="S32" s="1415">
        <f t="shared" si="10"/>
        <v>1.83</v>
      </c>
      <c r="T32" s="1415">
        <f t="shared" si="10"/>
        <v>8.36</v>
      </c>
      <c r="U32" s="1415">
        <f t="shared" si="10"/>
        <v>4.0199999999999996</v>
      </c>
    </row>
    <row r="33" spans="1:21" s="1398" customFormat="1" ht="20.100000000000001" customHeight="1">
      <c r="A33" s="1399"/>
      <c r="B33" s="1400" t="s">
        <v>65</v>
      </c>
      <c r="C33" s="1401"/>
      <c r="D33" s="1402"/>
      <c r="E33" s="1403"/>
      <c r="F33" s="1403"/>
      <c r="G33" s="1403"/>
      <c r="H33" s="1403"/>
      <c r="I33" s="1403"/>
      <c r="J33" s="1403"/>
      <c r="K33" s="1403"/>
      <c r="L33" s="1403"/>
      <c r="M33" s="1403"/>
      <c r="N33" s="1403"/>
      <c r="O33" s="1403"/>
      <c r="P33" s="1403"/>
      <c r="Q33" s="1403"/>
      <c r="R33" s="1403"/>
      <c r="S33" s="1403"/>
      <c r="T33" s="1403"/>
      <c r="U33" s="1403"/>
    </row>
    <row r="34" spans="1:21" ht="20.100000000000001" customHeight="1">
      <c r="A34" s="1404" t="s">
        <v>66</v>
      </c>
      <c r="B34" s="1413" t="s">
        <v>67</v>
      </c>
      <c r="C34" s="1406" t="s">
        <v>68</v>
      </c>
      <c r="D34" s="1402">
        <f t="shared" ref="D34:D74" si="11">SUM(E34:U34)</f>
        <v>0</v>
      </c>
      <c r="E34" s="1408">
        <v>0</v>
      </c>
      <c r="F34" s="1408">
        <v>0</v>
      </c>
      <c r="G34" s="1408">
        <v>0</v>
      </c>
      <c r="H34" s="1408">
        <v>0</v>
      </c>
      <c r="I34" s="1408">
        <v>0</v>
      </c>
      <c r="J34" s="1408">
        <v>0</v>
      </c>
      <c r="K34" s="1408">
        <v>0</v>
      </c>
      <c r="L34" s="1408">
        <v>0</v>
      </c>
      <c r="M34" s="1408">
        <v>0</v>
      </c>
      <c r="N34" s="1408">
        <v>0</v>
      </c>
      <c r="O34" s="1408">
        <v>0</v>
      </c>
      <c r="P34" s="1408">
        <v>0</v>
      </c>
      <c r="Q34" s="1408">
        <v>0</v>
      </c>
      <c r="R34" s="1408">
        <v>0</v>
      </c>
      <c r="S34" s="1408">
        <v>0</v>
      </c>
      <c r="T34" s="1408">
        <v>0</v>
      </c>
      <c r="U34" s="1408">
        <v>0</v>
      </c>
    </row>
    <row r="35" spans="1:21" ht="20.100000000000001" customHeight="1">
      <c r="A35" s="1404" t="s">
        <v>69</v>
      </c>
      <c r="B35" s="1413" t="s">
        <v>70</v>
      </c>
      <c r="C35" s="1406" t="s">
        <v>71</v>
      </c>
      <c r="D35" s="1402">
        <f t="shared" si="11"/>
        <v>0</v>
      </c>
      <c r="E35" s="1408">
        <v>0</v>
      </c>
      <c r="F35" s="1408">
        <v>0</v>
      </c>
      <c r="G35" s="1408">
        <v>0</v>
      </c>
      <c r="H35" s="1408">
        <v>0</v>
      </c>
      <c r="I35" s="1408">
        <v>0</v>
      </c>
      <c r="J35" s="1408">
        <v>0</v>
      </c>
      <c r="K35" s="1408">
        <v>0</v>
      </c>
      <c r="L35" s="1408">
        <v>0</v>
      </c>
      <c r="M35" s="1408">
        <v>0</v>
      </c>
      <c r="N35" s="1408">
        <v>0</v>
      </c>
      <c r="O35" s="1408">
        <v>0</v>
      </c>
      <c r="P35" s="1408">
        <v>0</v>
      </c>
      <c r="Q35" s="1408">
        <v>0</v>
      </c>
      <c r="R35" s="1408">
        <v>0</v>
      </c>
      <c r="S35" s="1408">
        <v>0</v>
      </c>
      <c r="T35" s="1408">
        <v>0</v>
      </c>
      <c r="U35" s="1408">
        <v>0</v>
      </c>
    </row>
    <row r="36" spans="1:21" ht="20.100000000000001" customHeight="1">
      <c r="A36" s="1404" t="s">
        <v>72</v>
      </c>
      <c r="B36" s="1413" t="s">
        <v>73</v>
      </c>
      <c r="C36" s="1406" t="s">
        <v>74</v>
      </c>
      <c r="D36" s="1402">
        <f t="shared" si="11"/>
        <v>0</v>
      </c>
      <c r="E36" s="1408">
        <v>0</v>
      </c>
      <c r="F36" s="1408">
        <v>0</v>
      </c>
      <c r="G36" s="1408">
        <v>0</v>
      </c>
      <c r="H36" s="1408">
        <v>0</v>
      </c>
      <c r="I36" s="1408">
        <v>0</v>
      </c>
      <c r="J36" s="1408">
        <v>0</v>
      </c>
      <c r="K36" s="1408">
        <v>0</v>
      </c>
      <c r="L36" s="1408">
        <v>0</v>
      </c>
      <c r="M36" s="1408">
        <v>0</v>
      </c>
      <c r="N36" s="1408">
        <v>0</v>
      </c>
      <c r="O36" s="1408">
        <v>0</v>
      </c>
      <c r="P36" s="1408">
        <v>0</v>
      </c>
      <c r="Q36" s="1408">
        <v>0</v>
      </c>
      <c r="R36" s="1408">
        <v>0</v>
      </c>
      <c r="S36" s="1408">
        <v>0</v>
      </c>
      <c r="T36" s="1408">
        <v>0</v>
      </c>
      <c r="U36" s="1408">
        <v>0</v>
      </c>
    </row>
    <row r="37" spans="1:21" ht="20.100000000000001" customHeight="1">
      <c r="A37" s="1404" t="s">
        <v>75</v>
      </c>
      <c r="B37" s="1405" t="s">
        <v>76</v>
      </c>
      <c r="C37" s="1406" t="s">
        <v>77</v>
      </c>
      <c r="D37" s="1402">
        <f t="shared" si="11"/>
        <v>0</v>
      </c>
      <c r="E37" s="1408">
        <v>0</v>
      </c>
      <c r="F37" s="1408">
        <v>0</v>
      </c>
      <c r="G37" s="1408">
        <v>0</v>
      </c>
      <c r="H37" s="1408">
        <v>0</v>
      </c>
      <c r="I37" s="1408">
        <v>0</v>
      </c>
      <c r="J37" s="1408">
        <v>0</v>
      </c>
      <c r="K37" s="1408">
        <v>0</v>
      </c>
      <c r="L37" s="1408">
        <v>0</v>
      </c>
      <c r="M37" s="1408">
        <v>0</v>
      </c>
      <c r="N37" s="1408">
        <v>0</v>
      </c>
      <c r="O37" s="1408">
        <v>0</v>
      </c>
      <c r="P37" s="1408">
        <v>0</v>
      </c>
      <c r="Q37" s="1408">
        <v>0</v>
      </c>
      <c r="R37" s="1408">
        <v>0</v>
      </c>
      <c r="S37" s="1408">
        <v>0</v>
      </c>
      <c r="T37" s="1408">
        <v>0</v>
      </c>
      <c r="U37" s="1408">
        <v>0</v>
      </c>
    </row>
    <row r="38" spans="1:21" ht="20.100000000000001" customHeight="1">
      <c r="A38" s="1404" t="s">
        <v>80</v>
      </c>
      <c r="B38" s="1413" t="s">
        <v>78</v>
      </c>
      <c r="C38" s="1406" t="s">
        <v>79</v>
      </c>
      <c r="D38" s="1402">
        <f t="shared" si="11"/>
        <v>0</v>
      </c>
      <c r="E38" s="1408">
        <v>0</v>
      </c>
      <c r="F38" s="1408">
        <v>0</v>
      </c>
      <c r="G38" s="1408">
        <v>0</v>
      </c>
      <c r="H38" s="1408">
        <v>0</v>
      </c>
      <c r="I38" s="1408">
        <v>0</v>
      </c>
      <c r="J38" s="1408">
        <v>0</v>
      </c>
      <c r="K38" s="1408">
        <v>0</v>
      </c>
      <c r="L38" s="1408">
        <v>0</v>
      </c>
      <c r="M38" s="1408">
        <v>0</v>
      </c>
      <c r="N38" s="1408">
        <v>0</v>
      </c>
      <c r="O38" s="1408">
        <v>0</v>
      </c>
      <c r="P38" s="1408">
        <v>0</v>
      </c>
      <c r="Q38" s="1408">
        <v>0</v>
      </c>
      <c r="R38" s="1408">
        <v>0</v>
      </c>
      <c r="S38" s="1408">
        <v>0</v>
      </c>
      <c r="T38" s="1408">
        <v>0</v>
      </c>
      <c r="U38" s="1408">
        <v>0</v>
      </c>
    </row>
    <row r="39" spans="1:21" ht="20.100000000000001" customHeight="1">
      <c r="A39" s="1404" t="s">
        <v>83</v>
      </c>
      <c r="B39" s="1413" t="s">
        <v>81</v>
      </c>
      <c r="C39" s="1406" t="s">
        <v>82</v>
      </c>
      <c r="D39" s="1402">
        <f t="shared" si="11"/>
        <v>0</v>
      </c>
      <c r="E39" s="1408">
        <v>0</v>
      </c>
      <c r="F39" s="1408">
        <v>0</v>
      </c>
      <c r="G39" s="1408">
        <v>0</v>
      </c>
      <c r="H39" s="1408">
        <v>0</v>
      </c>
      <c r="I39" s="1408">
        <v>0</v>
      </c>
      <c r="J39" s="1408">
        <v>0</v>
      </c>
      <c r="K39" s="1408">
        <v>0</v>
      </c>
      <c r="L39" s="1408">
        <v>0</v>
      </c>
      <c r="M39" s="1408">
        <v>0</v>
      </c>
      <c r="N39" s="1408">
        <v>0</v>
      </c>
      <c r="O39" s="1408">
        <v>0</v>
      </c>
      <c r="P39" s="1408">
        <v>0</v>
      </c>
      <c r="Q39" s="1408">
        <v>0</v>
      </c>
      <c r="R39" s="1408">
        <v>0</v>
      </c>
      <c r="S39" s="1408">
        <v>0</v>
      </c>
      <c r="T39" s="1408">
        <v>0</v>
      </c>
      <c r="U39" s="1408">
        <v>0</v>
      </c>
    </row>
    <row r="40" spans="1:21" ht="20.100000000000001" customHeight="1">
      <c r="A40" s="1404" t="s">
        <v>86</v>
      </c>
      <c r="B40" s="1416" t="s">
        <v>84</v>
      </c>
      <c r="C40" s="1406" t="s">
        <v>85</v>
      </c>
      <c r="D40" s="1402">
        <f t="shared" si="11"/>
        <v>0</v>
      </c>
      <c r="E40" s="1408">
        <v>0</v>
      </c>
      <c r="F40" s="1408">
        <v>0</v>
      </c>
      <c r="G40" s="1408">
        <v>0</v>
      </c>
      <c r="H40" s="1408">
        <v>0</v>
      </c>
      <c r="I40" s="1408">
        <v>0</v>
      </c>
      <c r="J40" s="1408">
        <v>0</v>
      </c>
      <c r="K40" s="1408">
        <v>0</v>
      </c>
      <c r="L40" s="1408">
        <v>0</v>
      </c>
      <c r="M40" s="1408">
        <v>0</v>
      </c>
      <c r="N40" s="1408">
        <v>0</v>
      </c>
      <c r="O40" s="1408">
        <v>0</v>
      </c>
      <c r="P40" s="1408">
        <v>0</v>
      </c>
      <c r="Q40" s="1408">
        <v>0</v>
      </c>
      <c r="R40" s="1408">
        <v>0</v>
      </c>
      <c r="S40" s="1408">
        <v>0</v>
      </c>
      <c r="T40" s="1408">
        <v>0</v>
      </c>
      <c r="U40" s="1408">
        <v>0</v>
      </c>
    </row>
    <row r="41" spans="1:21" ht="20.100000000000001" customHeight="1">
      <c r="A41" s="1404" t="s">
        <v>89</v>
      </c>
      <c r="B41" s="1413" t="s">
        <v>87</v>
      </c>
      <c r="C41" s="1406" t="s">
        <v>88</v>
      </c>
      <c r="D41" s="1402">
        <f t="shared" si="11"/>
        <v>0</v>
      </c>
      <c r="E41" s="1408">
        <v>0</v>
      </c>
      <c r="F41" s="1408">
        <v>0</v>
      </c>
      <c r="G41" s="1408">
        <v>0</v>
      </c>
      <c r="H41" s="1408">
        <v>0</v>
      </c>
      <c r="I41" s="1408">
        <v>0</v>
      </c>
      <c r="J41" s="1408">
        <v>0</v>
      </c>
      <c r="K41" s="1408">
        <v>0</v>
      </c>
      <c r="L41" s="1408">
        <v>0</v>
      </c>
      <c r="M41" s="1408">
        <v>0</v>
      </c>
      <c r="N41" s="1408">
        <v>0</v>
      </c>
      <c r="O41" s="1408">
        <v>0</v>
      </c>
      <c r="P41" s="1408">
        <v>0</v>
      </c>
      <c r="Q41" s="1408">
        <v>0</v>
      </c>
      <c r="R41" s="1408">
        <v>0</v>
      </c>
      <c r="S41" s="1408">
        <v>0</v>
      </c>
      <c r="T41" s="1408">
        <v>0</v>
      </c>
      <c r="U41" s="1408">
        <v>0</v>
      </c>
    </row>
    <row r="42" spans="1:21" s="1419" customFormat="1" ht="20.100000000000001" customHeight="1">
      <c r="A42" s="1404" t="s">
        <v>92</v>
      </c>
      <c r="B42" s="1417" t="s">
        <v>90</v>
      </c>
      <c r="C42" s="1406" t="s">
        <v>91</v>
      </c>
      <c r="D42" s="1402">
        <f t="shared" si="11"/>
        <v>0</v>
      </c>
      <c r="E42" s="1418">
        <v>0</v>
      </c>
      <c r="F42" s="1418">
        <v>0</v>
      </c>
      <c r="G42" s="1418">
        <v>0</v>
      </c>
      <c r="H42" s="1418">
        <v>0</v>
      </c>
      <c r="I42" s="1418">
        <v>0</v>
      </c>
      <c r="J42" s="1418">
        <v>0</v>
      </c>
      <c r="K42" s="1418">
        <v>0</v>
      </c>
      <c r="L42" s="1418">
        <v>0</v>
      </c>
      <c r="M42" s="1418">
        <v>0</v>
      </c>
      <c r="N42" s="1418">
        <v>0</v>
      </c>
      <c r="O42" s="1418">
        <v>0</v>
      </c>
      <c r="P42" s="1418">
        <v>0</v>
      </c>
      <c r="Q42" s="1418">
        <v>0</v>
      </c>
      <c r="R42" s="1418">
        <v>0</v>
      </c>
      <c r="S42" s="1418">
        <v>0</v>
      </c>
      <c r="T42" s="1418">
        <v>0</v>
      </c>
      <c r="U42" s="1418">
        <v>0</v>
      </c>
    </row>
    <row r="43" spans="1:21" ht="24.75" customHeight="1">
      <c r="A43" s="1404" t="s">
        <v>128</v>
      </c>
      <c r="B43" s="1416" t="s">
        <v>93</v>
      </c>
      <c r="C43" s="1406" t="s">
        <v>94</v>
      </c>
      <c r="D43" s="1402">
        <f t="shared" si="11"/>
        <v>3.1699099999999993</v>
      </c>
      <c r="E43" s="1408">
        <f>SUM(E45:E60)</f>
        <v>0.39033000000000001</v>
      </c>
      <c r="F43" s="1408">
        <f t="shared" ref="F43:U43" si="12">SUM(F45:F60)</f>
        <v>0</v>
      </c>
      <c r="G43" s="1408">
        <f t="shared" si="12"/>
        <v>0.19</v>
      </c>
      <c r="H43" s="1408">
        <f t="shared" si="12"/>
        <v>0</v>
      </c>
      <c r="I43" s="1408">
        <f t="shared" si="12"/>
        <v>0.16</v>
      </c>
      <c r="J43" s="1408">
        <f t="shared" si="12"/>
        <v>0</v>
      </c>
      <c r="K43" s="1408">
        <f t="shared" si="12"/>
        <v>5.4579999999999997E-2</v>
      </c>
      <c r="L43" s="1408">
        <f t="shared" si="12"/>
        <v>1.4249999999999998</v>
      </c>
      <c r="M43" s="1408">
        <f t="shared" si="12"/>
        <v>0.42</v>
      </c>
      <c r="N43" s="1408">
        <f t="shared" si="12"/>
        <v>0.4</v>
      </c>
      <c r="O43" s="1408">
        <f t="shared" si="12"/>
        <v>0</v>
      </c>
      <c r="P43" s="1408">
        <f t="shared" si="12"/>
        <v>0</v>
      </c>
      <c r="Q43" s="1408">
        <f t="shared" si="12"/>
        <v>0</v>
      </c>
      <c r="R43" s="1408">
        <f t="shared" si="12"/>
        <v>0</v>
      </c>
      <c r="S43" s="1408">
        <f t="shared" si="12"/>
        <v>0.11</v>
      </c>
      <c r="T43" s="1408">
        <f t="shared" si="12"/>
        <v>0</v>
      </c>
      <c r="U43" s="1408">
        <f t="shared" si="12"/>
        <v>0.02</v>
      </c>
    </row>
    <row r="44" spans="1:21" s="1398" customFormat="1" ht="20.100000000000001" customHeight="1">
      <c r="A44" s="1399"/>
      <c r="B44" s="1400" t="s">
        <v>65</v>
      </c>
      <c r="C44" s="1401"/>
      <c r="D44" s="1402">
        <f t="shared" si="11"/>
        <v>0</v>
      </c>
      <c r="E44" s="1410"/>
      <c r="F44" s="1410"/>
      <c r="G44" s="1410"/>
      <c r="H44" s="1410"/>
      <c r="I44" s="1410"/>
      <c r="J44" s="1410"/>
      <c r="K44" s="1410"/>
      <c r="L44" s="1410"/>
      <c r="M44" s="1410"/>
      <c r="N44" s="1410"/>
      <c r="O44" s="1410"/>
      <c r="P44" s="1410"/>
      <c r="Q44" s="1410"/>
      <c r="R44" s="1410"/>
      <c r="S44" s="1410"/>
      <c r="T44" s="1410"/>
      <c r="U44" s="1410"/>
    </row>
    <row r="45" spans="1:21" ht="20.100000000000001" customHeight="1">
      <c r="A45" s="1404" t="s">
        <v>268</v>
      </c>
      <c r="B45" s="1416" t="s">
        <v>96</v>
      </c>
      <c r="C45" s="1406" t="s">
        <v>97</v>
      </c>
      <c r="D45" s="1402">
        <f t="shared" si="11"/>
        <v>1.6749999999999998</v>
      </c>
      <c r="E45" s="1418">
        <v>0</v>
      </c>
      <c r="F45" s="1418">
        <v>0</v>
      </c>
      <c r="G45" s="1418">
        <v>0</v>
      </c>
      <c r="H45" s="1418">
        <v>0</v>
      </c>
      <c r="I45" s="1418">
        <v>0</v>
      </c>
      <c r="J45" s="1418">
        <v>0</v>
      </c>
      <c r="K45" s="1418">
        <v>0</v>
      </c>
      <c r="L45" s="1418">
        <v>1.2749999999999999</v>
      </c>
      <c r="M45" s="1418">
        <v>0</v>
      </c>
      <c r="N45" s="1418">
        <v>0.4</v>
      </c>
      <c r="O45" s="1418">
        <v>0</v>
      </c>
      <c r="P45" s="1418">
        <v>0</v>
      </c>
      <c r="Q45" s="1418">
        <v>0</v>
      </c>
      <c r="R45" s="1418">
        <v>0</v>
      </c>
      <c r="S45" s="1418">
        <v>0</v>
      </c>
      <c r="T45" s="1418">
        <v>0</v>
      </c>
      <c r="U45" s="1418">
        <v>0</v>
      </c>
    </row>
    <row r="46" spans="1:21" ht="20.100000000000001" customHeight="1">
      <c r="A46" s="1404" t="s">
        <v>268</v>
      </c>
      <c r="B46" s="1416" t="s">
        <v>98</v>
      </c>
      <c r="C46" s="1406" t="s">
        <v>99</v>
      </c>
      <c r="D46" s="1402">
        <f t="shared" si="11"/>
        <v>0.15</v>
      </c>
      <c r="E46" s="1418">
        <v>0</v>
      </c>
      <c r="F46" s="1418">
        <v>0</v>
      </c>
      <c r="G46" s="1418">
        <v>0</v>
      </c>
      <c r="H46" s="1418">
        <v>0</v>
      </c>
      <c r="I46" s="1418">
        <v>0</v>
      </c>
      <c r="J46" s="1418">
        <v>0</v>
      </c>
      <c r="K46" s="1418">
        <v>0</v>
      </c>
      <c r="L46" s="1418">
        <v>0.15</v>
      </c>
      <c r="M46" s="1418">
        <v>0</v>
      </c>
      <c r="N46" s="1418">
        <v>0</v>
      </c>
      <c r="O46" s="1418">
        <v>0</v>
      </c>
      <c r="P46" s="1418">
        <v>0</v>
      </c>
      <c r="Q46" s="1418">
        <v>0</v>
      </c>
      <c r="R46" s="1418">
        <v>0</v>
      </c>
      <c r="S46" s="1418">
        <v>0</v>
      </c>
      <c r="T46" s="1418">
        <v>0</v>
      </c>
      <c r="U46" s="1418">
        <v>0</v>
      </c>
    </row>
    <row r="47" spans="1:21" ht="20.100000000000001" customHeight="1">
      <c r="A47" s="1404" t="s">
        <v>268</v>
      </c>
      <c r="B47" s="1416" t="s">
        <v>100</v>
      </c>
      <c r="C47" s="1406" t="s">
        <v>101</v>
      </c>
      <c r="D47" s="1402">
        <f t="shared" si="11"/>
        <v>0.02</v>
      </c>
      <c r="E47" s="1418">
        <v>0</v>
      </c>
      <c r="F47" s="1418">
        <v>0</v>
      </c>
      <c r="G47" s="1418">
        <v>0</v>
      </c>
      <c r="H47" s="1418">
        <v>0</v>
      </c>
      <c r="I47" s="1418">
        <v>0</v>
      </c>
      <c r="J47" s="1418">
        <v>0</v>
      </c>
      <c r="K47" s="1418">
        <v>0</v>
      </c>
      <c r="L47" s="1418">
        <v>0</v>
      </c>
      <c r="M47" s="1418">
        <v>0</v>
      </c>
      <c r="N47" s="1418">
        <v>0</v>
      </c>
      <c r="O47" s="1418">
        <v>0</v>
      </c>
      <c r="P47" s="1418">
        <v>0</v>
      </c>
      <c r="Q47" s="1418">
        <v>0</v>
      </c>
      <c r="R47" s="1418">
        <v>0</v>
      </c>
      <c r="S47" s="1418">
        <v>0</v>
      </c>
      <c r="T47" s="1418">
        <v>0</v>
      </c>
      <c r="U47" s="1418">
        <v>0.02</v>
      </c>
    </row>
    <row r="48" spans="1:21" ht="20.100000000000001" customHeight="1">
      <c r="A48" s="1404" t="s">
        <v>268</v>
      </c>
      <c r="B48" s="1416" t="s">
        <v>102</v>
      </c>
      <c r="C48" s="1406" t="s">
        <v>103</v>
      </c>
      <c r="D48" s="1402">
        <f t="shared" si="11"/>
        <v>0</v>
      </c>
      <c r="E48" s="1418">
        <v>0</v>
      </c>
      <c r="F48" s="1418">
        <v>0</v>
      </c>
      <c r="G48" s="1418">
        <v>0</v>
      </c>
      <c r="H48" s="1418">
        <v>0</v>
      </c>
      <c r="I48" s="1418">
        <v>0</v>
      </c>
      <c r="J48" s="1418">
        <v>0</v>
      </c>
      <c r="K48" s="1418">
        <v>0</v>
      </c>
      <c r="L48" s="1418">
        <v>0</v>
      </c>
      <c r="M48" s="1418">
        <v>0</v>
      </c>
      <c r="N48" s="1418">
        <v>0</v>
      </c>
      <c r="O48" s="1418">
        <v>0</v>
      </c>
      <c r="P48" s="1418">
        <v>0</v>
      </c>
      <c r="Q48" s="1418">
        <v>0</v>
      </c>
      <c r="R48" s="1418">
        <v>0</v>
      </c>
      <c r="S48" s="1418">
        <v>0</v>
      </c>
      <c r="T48" s="1418">
        <v>0</v>
      </c>
      <c r="U48" s="1418">
        <v>0</v>
      </c>
    </row>
    <row r="49" spans="1:21" ht="20.100000000000001" customHeight="1">
      <c r="A49" s="1404" t="s">
        <v>268</v>
      </c>
      <c r="B49" s="1416" t="s">
        <v>332</v>
      </c>
      <c r="C49" s="1406" t="s">
        <v>105</v>
      </c>
      <c r="D49" s="1402">
        <f t="shared" si="11"/>
        <v>1.32491</v>
      </c>
      <c r="E49" s="1418">
        <v>0.39033000000000001</v>
      </c>
      <c r="F49" s="1418">
        <v>0</v>
      </c>
      <c r="G49" s="1418">
        <v>0.19</v>
      </c>
      <c r="H49" s="1418">
        <v>0</v>
      </c>
      <c r="I49" s="1418">
        <v>0.16</v>
      </c>
      <c r="J49" s="1418">
        <v>0</v>
      </c>
      <c r="K49" s="1418">
        <v>5.4579999999999997E-2</v>
      </c>
      <c r="L49" s="1418">
        <v>0</v>
      </c>
      <c r="M49" s="1418">
        <v>0.42</v>
      </c>
      <c r="N49" s="1418">
        <v>0</v>
      </c>
      <c r="O49" s="1418">
        <v>0</v>
      </c>
      <c r="P49" s="1418">
        <v>0</v>
      </c>
      <c r="Q49" s="1418">
        <v>0</v>
      </c>
      <c r="R49" s="1418">
        <v>0</v>
      </c>
      <c r="S49" s="1418">
        <v>0.11</v>
      </c>
      <c r="T49" s="1418">
        <v>0</v>
      </c>
      <c r="U49" s="1418">
        <v>0</v>
      </c>
    </row>
    <row r="50" spans="1:21" ht="20.100000000000001" customHeight="1">
      <c r="A50" s="1404" t="s">
        <v>268</v>
      </c>
      <c r="B50" s="1416" t="s">
        <v>345</v>
      </c>
      <c r="C50" s="1406" t="s">
        <v>107</v>
      </c>
      <c r="D50" s="1402">
        <f t="shared" si="11"/>
        <v>0</v>
      </c>
      <c r="E50" s="1418">
        <v>0</v>
      </c>
      <c r="F50" s="1418">
        <v>0</v>
      </c>
      <c r="G50" s="1418">
        <v>0</v>
      </c>
      <c r="H50" s="1418">
        <v>0</v>
      </c>
      <c r="I50" s="1418">
        <v>0</v>
      </c>
      <c r="J50" s="1418">
        <v>0</v>
      </c>
      <c r="K50" s="1418">
        <v>0</v>
      </c>
      <c r="L50" s="1418">
        <v>0</v>
      </c>
      <c r="M50" s="1418">
        <v>0</v>
      </c>
      <c r="N50" s="1418">
        <v>0</v>
      </c>
      <c r="O50" s="1418">
        <v>0</v>
      </c>
      <c r="P50" s="1418">
        <v>0</v>
      </c>
      <c r="Q50" s="1418">
        <v>0</v>
      </c>
      <c r="R50" s="1418">
        <v>0</v>
      </c>
      <c r="S50" s="1418">
        <v>0</v>
      </c>
      <c r="T50" s="1418">
        <v>0</v>
      </c>
      <c r="U50" s="1418">
        <v>0</v>
      </c>
    </row>
    <row r="51" spans="1:21" ht="20.100000000000001" customHeight="1">
      <c r="A51" s="1404" t="s">
        <v>268</v>
      </c>
      <c r="B51" s="1416" t="s">
        <v>108</v>
      </c>
      <c r="C51" s="1406" t="s">
        <v>109</v>
      </c>
      <c r="D51" s="1402">
        <f t="shared" si="11"/>
        <v>0</v>
      </c>
      <c r="E51" s="1418">
        <v>0</v>
      </c>
      <c r="F51" s="1418">
        <v>0</v>
      </c>
      <c r="G51" s="1418">
        <v>0</v>
      </c>
      <c r="H51" s="1418">
        <v>0</v>
      </c>
      <c r="I51" s="1418">
        <v>0</v>
      </c>
      <c r="J51" s="1418">
        <v>0</v>
      </c>
      <c r="K51" s="1418">
        <v>0</v>
      </c>
      <c r="L51" s="1418">
        <v>0</v>
      </c>
      <c r="M51" s="1418">
        <v>0</v>
      </c>
      <c r="N51" s="1418">
        <v>0</v>
      </c>
      <c r="O51" s="1418">
        <v>0</v>
      </c>
      <c r="P51" s="1418">
        <v>0</v>
      </c>
      <c r="Q51" s="1418">
        <v>0</v>
      </c>
      <c r="R51" s="1418">
        <v>0</v>
      </c>
      <c r="S51" s="1418">
        <v>0</v>
      </c>
      <c r="T51" s="1418">
        <v>0</v>
      </c>
      <c r="U51" s="1418">
        <v>0</v>
      </c>
    </row>
    <row r="52" spans="1:21" ht="20.100000000000001" customHeight="1">
      <c r="A52" s="1404" t="s">
        <v>268</v>
      </c>
      <c r="B52" s="1416" t="s">
        <v>346</v>
      </c>
      <c r="C52" s="1406" t="s">
        <v>111</v>
      </c>
      <c r="D52" s="1402">
        <f t="shared" si="11"/>
        <v>0</v>
      </c>
      <c r="E52" s="1418">
        <v>0</v>
      </c>
      <c r="F52" s="1418">
        <v>0</v>
      </c>
      <c r="G52" s="1418">
        <v>0</v>
      </c>
      <c r="H52" s="1418">
        <v>0</v>
      </c>
      <c r="I52" s="1418">
        <v>0</v>
      </c>
      <c r="J52" s="1418">
        <v>0</v>
      </c>
      <c r="K52" s="1418">
        <v>0</v>
      </c>
      <c r="L52" s="1418">
        <v>0</v>
      </c>
      <c r="M52" s="1418">
        <v>0</v>
      </c>
      <c r="N52" s="1418">
        <v>0</v>
      </c>
      <c r="O52" s="1418">
        <v>0</v>
      </c>
      <c r="P52" s="1418">
        <v>0</v>
      </c>
      <c r="Q52" s="1418">
        <v>0</v>
      </c>
      <c r="R52" s="1418">
        <v>0</v>
      </c>
      <c r="S52" s="1418">
        <v>0</v>
      </c>
      <c r="T52" s="1418">
        <v>0</v>
      </c>
      <c r="U52" s="1418">
        <v>0</v>
      </c>
    </row>
    <row r="53" spans="1:21" ht="20.100000000000001" customHeight="1">
      <c r="A53" s="1404" t="s">
        <v>268</v>
      </c>
      <c r="B53" s="1416" t="s">
        <v>112</v>
      </c>
      <c r="C53" s="1406" t="s">
        <v>113</v>
      </c>
      <c r="D53" s="1402">
        <f t="shared" si="11"/>
        <v>0</v>
      </c>
      <c r="E53" s="1418">
        <v>0</v>
      </c>
      <c r="F53" s="1418">
        <v>0</v>
      </c>
      <c r="G53" s="1418">
        <v>0</v>
      </c>
      <c r="H53" s="1418">
        <v>0</v>
      </c>
      <c r="I53" s="1418">
        <v>0</v>
      </c>
      <c r="J53" s="1418">
        <v>0</v>
      </c>
      <c r="K53" s="1418">
        <v>0</v>
      </c>
      <c r="L53" s="1418">
        <v>0</v>
      </c>
      <c r="M53" s="1418">
        <v>0</v>
      </c>
      <c r="N53" s="1418">
        <v>0</v>
      </c>
      <c r="O53" s="1418">
        <v>0</v>
      </c>
      <c r="P53" s="1418">
        <v>0</v>
      </c>
      <c r="Q53" s="1418">
        <v>0</v>
      </c>
      <c r="R53" s="1418">
        <v>0</v>
      </c>
      <c r="S53" s="1418">
        <v>0</v>
      </c>
      <c r="T53" s="1418">
        <v>0</v>
      </c>
      <c r="U53" s="1418">
        <v>0</v>
      </c>
    </row>
    <row r="54" spans="1:21" ht="20.100000000000001" customHeight="1">
      <c r="A54" s="1404" t="s">
        <v>268</v>
      </c>
      <c r="B54" s="1413" t="s">
        <v>347</v>
      </c>
      <c r="C54" s="1406" t="s">
        <v>115</v>
      </c>
      <c r="D54" s="1402">
        <f t="shared" si="11"/>
        <v>0</v>
      </c>
      <c r="E54" s="1418">
        <v>0</v>
      </c>
      <c r="F54" s="1418">
        <v>0</v>
      </c>
      <c r="G54" s="1418">
        <v>0</v>
      </c>
      <c r="H54" s="1418">
        <v>0</v>
      </c>
      <c r="I54" s="1418">
        <v>0</v>
      </c>
      <c r="J54" s="1418">
        <v>0</v>
      </c>
      <c r="K54" s="1418">
        <v>0</v>
      </c>
      <c r="L54" s="1418">
        <v>0</v>
      </c>
      <c r="M54" s="1418">
        <v>0</v>
      </c>
      <c r="N54" s="1418">
        <v>0</v>
      </c>
      <c r="O54" s="1418">
        <v>0</v>
      </c>
      <c r="P54" s="1418">
        <v>0</v>
      </c>
      <c r="Q54" s="1418">
        <v>0</v>
      </c>
      <c r="R54" s="1418">
        <v>0</v>
      </c>
      <c r="S54" s="1418">
        <v>0</v>
      </c>
      <c r="T54" s="1418">
        <v>0</v>
      </c>
      <c r="U54" s="1418">
        <v>0</v>
      </c>
    </row>
    <row r="55" spans="1:21" ht="20.100000000000001" customHeight="1">
      <c r="A55" s="1404" t="s">
        <v>268</v>
      </c>
      <c r="B55" s="1420" t="s">
        <v>116</v>
      </c>
      <c r="C55" s="1406" t="s">
        <v>117</v>
      </c>
      <c r="D55" s="1402">
        <f t="shared" si="11"/>
        <v>0</v>
      </c>
      <c r="E55" s="1418">
        <v>0</v>
      </c>
      <c r="F55" s="1418">
        <v>0</v>
      </c>
      <c r="G55" s="1418">
        <v>0</v>
      </c>
      <c r="H55" s="1418">
        <v>0</v>
      </c>
      <c r="I55" s="1418">
        <v>0</v>
      </c>
      <c r="J55" s="1418">
        <v>0</v>
      </c>
      <c r="K55" s="1418">
        <v>0</v>
      </c>
      <c r="L55" s="1418">
        <v>0</v>
      </c>
      <c r="M55" s="1418">
        <v>0</v>
      </c>
      <c r="N55" s="1418">
        <v>0</v>
      </c>
      <c r="O55" s="1418">
        <v>0</v>
      </c>
      <c r="P55" s="1418">
        <v>0</v>
      </c>
      <c r="Q55" s="1418">
        <v>0</v>
      </c>
      <c r="R55" s="1418">
        <v>0</v>
      </c>
      <c r="S55" s="1418">
        <v>0</v>
      </c>
      <c r="T55" s="1418">
        <v>0</v>
      </c>
      <c r="U55" s="1418">
        <v>0</v>
      </c>
    </row>
    <row r="56" spans="1:21" ht="20.100000000000001" customHeight="1">
      <c r="A56" s="1404" t="s">
        <v>268</v>
      </c>
      <c r="B56" s="1417" t="s">
        <v>118</v>
      </c>
      <c r="C56" s="1406" t="s">
        <v>119</v>
      </c>
      <c r="D56" s="1402">
        <f t="shared" si="11"/>
        <v>0</v>
      </c>
      <c r="E56" s="1418">
        <v>0</v>
      </c>
      <c r="F56" s="1418">
        <v>0</v>
      </c>
      <c r="G56" s="1418">
        <v>0</v>
      </c>
      <c r="H56" s="1418">
        <v>0</v>
      </c>
      <c r="I56" s="1418">
        <v>0</v>
      </c>
      <c r="J56" s="1418">
        <v>0</v>
      </c>
      <c r="K56" s="1418">
        <v>0</v>
      </c>
      <c r="L56" s="1418">
        <v>0</v>
      </c>
      <c r="M56" s="1418">
        <v>0</v>
      </c>
      <c r="N56" s="1418">
        <v>0</v>
      </c>
      <c r="O56" s="1418">
        <v>0</v>
      </c>
      <c r="P56" s="1418">
        <v>0</v>
      </c>
      <c r="Q56" s="1418">
        <v>0</v>
      </c>
      <c r="R56" s="1418">
        <v>0</v>
      </c>
      <c r="S56" s="1418">
        <v>0</v>
      </c>
      <c r="T56" s="1418">
        <v>0</v>
      </c>
      <c r="U56" s="1418">
        <v>0</v>
      </c>
    </row>
    <row r="57" spans="1:21" ht="20.100000000000001" customHeight="1">
      <c r="A57" s="1404" t="s">
        <v>268</v>
      </c>
      <c r="B57" s="1417" t="s">
        <v>283</v>
      </c>
      <c r="C57" s="1406" t="s">
        <v>121</v>
      </c>
      <c r="D57" s="1402">
        <f t="shared" si="11"/>
        <v>0</v>
      </c>
      <c r="E57" s="1418">
        <v>0</v>
      </c>
      <c r="F57" s="1418">
        <v>0</v>
      </c>
      <c r="G57" s="1418">
        <v>0</v>
      </c>
      <c r="H57" s="1418">
        <v>0</v>
      </c>
      <c r="I57" s="1418">
        <v>0</v>
      </c>
      <c r="J57" s="1418">
        <v>0</v>
      </c>
      <c r="K57" s="1418">
        <v>0</v>
      </c>
      <c r="L57" s="1418">
        <v>0</v>
      </c>
      <c r="M57" s="1418">
        <v>0</v>
      </c>
      <c r="N57" s="1418">
        <v>0</v>
      </c>
      <c r="O57" s="1418">
        <v>0</v>
      </c>
      <c r="P57" s="1418">
        <v>0</v>
      </c>
      <c r="Q57" s="1418">
        <v>0</v>
      </c>
      <c r="R57" s="1418">
        <v>0</v>
      </c>
      <c r="S57" s="1418">
        <v>0</v>
      </c>
      <c r="T57" s="1418">
        <v>0</v>
      </c>
      <c r="U57" s="1418">
        <v>0</v>
      </c>
    </row>
    <row r="58" spans="1:21" ht="20.100000000000001" customHeight="1">
      <c r="A58" s="1404" t="s">
        <v>268</v>
      </c>
      <c r="B58" s="1416" t="s">
        <v>122</v>
      </c>
      <c r="C58" s="1406" t="s">
        <v>123</v>
      </c>
      <c r="D58" s="1402">
        <f t="shared" si="11"/>
        <v>0</v>
      </c>
      <c r="E58" s="1418">
        <v>0</v>
      </c>
      <c r="F58" s="1418">
        <v>0</v>
      </c>
      <c r="G58" s="1418">
        <v>0</v>
      </c>
      <c r="H58" s="1418">
        <v>0</v>
      </c>
      <c r="I58" s="1418">
        <v>0</v>
      </c>
      <c r="J58" s="1418">
        <v>0</v>
      </c>
      <c r="K58" s="1418">
        <v>0</v>
      </c>
      <c r="L58" s="1418">
        <v>0</v>
      </c>
      <c r="M58" s="1418">
        <v>0</v>
      </c>
      <c r="N58" s="1418">
        <v>0</v>
      </c>
      <c r="O58" s="1418">
        <v>0</v>
      </c>
      <c r="P58" s="1418">
        <v>0</v>
      </c>
      <c r="Q58" s="1418">
        <v>0</v>
      </c>
      <c r="R58" s="1418">
        <v>0</v>
      </c>
      <c r="S58" s="1418">
        <v>0</v>
      </c>
      <c r="T58" s="1418">
        <v>0</v>
      </c>
      <c r="U58" s="1418">
        <v>0</v>
      </c>
    </row>
    <row r="59" spans="1:21" ht="20.100000000000001" customHeight="1">
      <c r="A59" s="1404" t="s">
        <v>268</v>
      </c>
      <c r="B59" s="1416" t="s">
        <v>124</v>
      </c>
      <c r="C59" s="1406" t="s">
        <v>125</v>
      </c>
      <c r="D59" s="1402">
        <f t="shared" si="11"/>
        <v>0</v>
      </c>
      <c r="E59" s="1418">
        <v>0</v>
      </c>
      <c r="F59" s="1418">
        <v>0</v>
      </c>
      <c r="G59" s="1418">
        <v>0</v>
      </c>
      <c r="H59" s="1418">
        <v>0</v>
      </c>
      <c r="I59" s="1418">
        <v>0</v>
      </c>
      <c r="J59" s="1418">
        <v>0</v>
      </c>
      <c r="K59" s="1418">
        <v>0</v>
      </c>
      <c r="L59" s="1418">
        <v>0</v>
      </c>
      <c r="M59" s="1418">
        <v>0</v>
      </c>
      <c r="N59" s="1418">
        <v>0</v>
      </c>
      <c r="O59" s="1418">
        <v>0</v>
      </c>
      <c r="P59" s="1418">
        <v>0</v>
      </c>
      <c r="Q59" s="1418">
        <v>0</v>
      </c>
      <c r="R59" s="1418">
        <v>0</v>
      </c>
      <c r="S59" s="1418">
        <v>0</v>
      </c>
      <c r="T59" s="1418">
        <v>0</v>
      </c>
      <c r="U59" s="1418">
        <v>0</v>
      </c>
    </row>
    <row r="60" spans="1:21" ht="20.100000000000001" customHeight="1">
      <c r="A60" s="1404" t="s">
        <v>268</v>
      </c>
      <c r="B60" s="1416" t="s">
        <v>126</v>
      </c>
      <c r="C60" s="1406" t="s">
        <v>127</v>
      </c>
      <c r="D60" s="1402">
        <f t="shared" si="11"/>
        <v>0</v>
      </c>
      <c r="E60" s="1418">
        <v>0</v>
      </c>
      <c r="F60" s="1418">
        <v>0</v>
      </c>
      <c r="G60" s="1418">
        <v>0</v>
      </c>
      <c r="H60" s="1418">
        <v>0</v>
      </c>
      <c r="I60" s="1418">
        <v>0</v>
      </c>
      <c r="J60" s="1418">
        <v>0</v>
      </c>
      <c r="K60" s="1418">
        <v>0</v>
      </c>
      <c r="L60" s="1418">
        <v>0</v>
      </c>
      <c r="M60" s="1418">
        <v>0</v>
      </c>
      <c r="N60" s="1418">
        <v>0</v>
      </c>
      <c r="O60" s="1418">
        <v>0</v>
      </c>
      <c r="P60" s="1418">
        <v>0</v>
      </c>
      <c r="Q60" s="1418">
        <v>0</v>
      </c>
      <c r="R60" s="1418">
        <v>0</v>
      </c>
      <c r="S60" s="1418">
        <v>0</v>
      </c>
      <c r="T60" s="1418">
        <v>0</v>
      </c>
      <c r="U60" s="1418">
        <v>0</v>
      </c>
    </row>
    <row r="61" spans="1:21" ht="20.100000000000001" customHeight="1">
      <c r="A61" s="1404" t="s">
        <v>131</v>
      </c>
      <c r="B61" s="1413" t="s">
        <v>353</v>
      </c>
      <c r="C61" s="1406" t="s">
        <v>130</v>
      </c>
      <c r="D61" s="1402">
        <f t="shared" si="11"/>
        <v>0</v>
      </c>
      <c r="E61" s="1418">
        <v>0</v>
      </c>
      <c r="F61" s="1418">
        <v>0</v>
      </c>
      <c r="G61" s="1418">
        <v>0</v>
      </c>
      <c r="H61" s="1418">
        <v>0</v>
      </c>
      <c r="I61" s="1418">
        <v>0</v>
      </c>
      <c r="J61" s="1418">
        <v>0</v>
      </c>
      <c r="K61" s="1418">
        <v>0</v>
      </c>
      <c r="L61" s="1418">
        <v>0</v>
      </c>
      <c r="M61" s="1418">
        <v>0</v>
      </c>
      <c r="N61" s="1418">
        <v>0</v>
      </c>
      <c r="O61" s="1418">
        <v>0</v>
      </c>
      <c r="P61" s="1418">
        <v>0</v>
      </c>
      <c r="Q61" s="1418">
        <v>0</v>
      </c>
      <c r="R61" s="1418">
        <v>0</v>
      </c>
      <c r="S61" s="1418">
        <v>0</v>
      </c>
      <c r="T61" s="1418">
        <v>0</v>
      </c>
      <c r="U61" s="1418">
        <v>0</v>
      </c>
    </row>
    <row r="62" spans="1:21" ht="20.100000000000001" customHeight="1">
      <c r="A62" s="1404" t="s">
        <v>134</v>
      </c>
      <c r="B62" s="1417" t="s">
        <v>132</v>
      </c>
      <c r="C62" s="1406" t="s">
        <v>133</v>
      </c>
      <c r="D62" s="1402">
        <f t="shared" si="11"/>
        <v>0</v>
      </c>
      <c r="E62" s="1418">
        <v>0</v>
      </c>
      <c r="F62" s="1418">
        <v>0</v>
      </c>
      <c r="G62" s="1418">
        <v>0</v>
      </c>
      <c r="H62" s="1418">
        <v>0</v>
      </c>
      <c r="I62" s="1418">
        <v>0</v>
      </c>
      <c r="J62" s="1418">
        <v>0</v>
      </c>
      <c r="K62" s="1418">
        <v>0</v>
      </c>
      <c r="L62" s="1418">
        <v>0</v>
      </c>
      <c r="M62" s="1418">
        <v>0</v>
      </c>
      <c r="N62" s="1418">
        <v>0</v>
      </c>
      <c r="O62" s="1418">
        <v>0</v>
      </c>
      <c r="P62" s="1418">
        <v>0</v>
      </c>
      <c r="Q62" s="1418">
        <v>0</v>
      </c>
      <c r="R62" s="1418">
        <v>0</v>
      </c>
      <c r="S62" s="1418">
        <v>0</v>
      </c>
      <c r="T62" s="1418">
        <v>0</v>
      </c>
      <c r="U62" s="1418">
        <v>0</v>
      </c>
    </row>
    <row r="63" spans="1:21" ht="20.100000000000001" customHeight="1">
      <c r="A63" s="1404" t="s">
        <v>137</v>
      </c>
      <c r="B63" s="1417" t="s">
        <v>135</v>
      </c>
      <c r="C63" s="1406" t="s">
        <v>136</v>
      </c>
      <c r="D63" s="1402">
        <f t="shared" si="11"/>
        <v>0</v>
      </c>
      <c r="E63" s="1418">
        <v>0</v>
      </c>
      <c r="F63" s="1418">
        <v>0</v>
      </c>
      <c r="G63" s="1418">
        <v>0</v>
      </c>
      <c r="H63" s="1418">
        <v>0</v>
      </c>
      <c r="I63" s="1418">
        <v>0</v>
      </c>
      <c r="J63" s="1418">
        <v>0</v>
      </c>
      <c r="K63" s="1418">
        <v>0</v>
      </c>
      <c r="L63" s="1418">
        <v>0</v>
      </c>
      <c r="M63" s="1418">
        <v>0</v>
      </c>
      <c r="N63" s="1418">
        <v>0</v>
      </c>
      <c r="O63" s="1418">
        <v>0</v>
      </c>
      <c r="P63" s="1418">
        <v>0</v>
      </c>
      <c r="Q63" s="1418">
        <v>0</v>
      </c>
      <c r="R63" s="1418">
        <v>0</v>
      </c>
      <c r="S63" s="1418">
        <v>0</v>
      </c>
      <c r="T63" s="1418">
        <v>0</v>
      </c>
      <c r="U63" s="1418">
        <v>0</v>
      </c>
    </row>
    <row r="64" spans="1:21" ht="20.100000000000001" customHeight="1">
      <c r="A64" s="1404" t="s">
        <v>140</v>
      </c>
      <c r="B64" s="1420" t="s">
        <v>138</v>
      </c>
      <c r="C64" s="1406" t="s">
        <v>139</v>
      </c>
      <c r="D64" s="1402">
        <f t="shared" si="11"/>
        <v>0.82040000000000002</v>
      </c>
      <c r="E64" s="1418">
        <v>0</v>
      </c>
      <c r="F64" s="1418">
        <v>0</v>
      </c>
      <c r="G64" s="1418">
        <v>0</v>
      </c>
      <c r="H64" s="1418">
        <v>0</v>
      </c>
      <c r="I64" s="1418">
        <v>0</v>
      </c>
      <c r="J64" s="1418">
        <v>0</v>
      </c>
      <c r="K64" s="1418">
        <v>0</v>
      </c>
      <c r="L64" s="1418">
        <v>0.2</v>
      </c>
      <c r="M64" s="1418">
        <v>0</v>
      </c>
      <c r="N64" s="1418">
        <v>0.09</v>
      </c>
      <c r="O64" s="1418">
        <v>4.0000000000000002E-4</v>
      </c>
      <c r="P64" s="1418">
        <v>0.03</v>
      </c>
      <c r="Q64" s="1418">
        <v>0</v>
      </c>
      <c r="R64" s="1418">
        <v>0.25</v>
      </c>
      <c r="S64" s="1418">
        <v>0</v>
      </c>
      <c r="T64" s="1418">
        <v>0.25</v>
      </c>
      <c r="U64" s="1418">
        <v>0</v>
      </c>
    </row>
    <row r="65" spans="1:21" ht="20.100000000000001" customHeight="1">
      <c r="A65" s="1404" t="s">
        <v>143</v>
      </c>
      <c r="B65" s="1417" t="s">
        <v>141</v>
      </c>
      <c r="C65" s="1406" t="s">
        <v>142</v>
      </c>
      <c r="D65" s="1402">
        <f t="shared" si="11"/>
        <v>0</v>
      </c>
      <c r="E65" s="1418">
        <v>0</v>
      </c>
      <c r="F65" s="1418">
        <v>0</v>
      </c>
      <c r="G65" s="1418">
        <v>0</v>
      </c>
      <c r="H65" s="1418">
        <v>0</v>
      </c>
      <c r="I65" s="1418">
        <v>0</v>
      </c>
      <c r="J65" s="1418">
        <v>0</v>
      </c>
      <c r="K65" s="1418">
        <v>0</v>
      </c>
      <c r="L65" s="1418">
        <v>0</v>
      </c>
      <c r="M65" s="1418">
        <v>0</v>
      </c>
      <c r="N65" s="1418">
        <v>0</v>
      </c>
      <c r="O65" s="1418">
        <v>0</v>
      </c>
      <c r="P65" s="1418">
        <v>0</v>
      </c>
      <c r="Q65" s="1418">
        <v>0</v>
      </c>
      <c r="R65" s="1418">
        <v>0</v>
      </c>
      <c r="S65" s="1418">
        <v>0</v>
      </c>
      <c r="T65" s="1418">
        <v>0</v>
      </c>
      <c r="U65" s="1418">
        <v>0</v>
      </c>
    </row>
    <row r="66" spans="1:21" ht="20.100000000000001" customHeight="1">
      <c r="A66" s="1404" t="s">
        <v>146</v>
      </c>
      <c r="B66" s="1417" t="s">
        <v>144</v>
      </c>
      <c r="C66" s="1406" t="s">
        <v>145</v>
      </c>
      <c r="D66" s="1402">
        <f t="shared" si="11"/>
        <v>0.92188000000000003</v>
      </c>
      <c r="E66" s="1418">
        <v>0.2</v>
      </c>
      <c r="F66" s="1418">
        <v>0.17</v>
      </c>
      <c r="G66" s="1418">
        <v>0</v>
      </c>
      <c r="H66" s="1418">
        <v>0</v>
      </c>
      <c r="I66" s="1418">
        <v>0</v>
      </c>
      <c r="J66" s="1418">
        <v>0.1</v>
      </c>
      <c r="K66" s="1418">
        <v>0.14542000000000002</v>
      </c>
      <c r="L66" s="1418">
        <v>0.2</v>
      </c>
      <c r="M66" s="1418">
        <v>0.10646</v>
      </c>
      <c r="N66" s="1418">
        <v>0</v>
      </c>
      <c r="O66" s="1418">
        <v>0</v>
      </c>
      <c r="P66" s="1418">
        <v>0</v>
      </c>
      <c r="Q66" s="1418">
        <v>0</v>
      </c>
      <c r="R66" s="1418">
        <v>0</v>
      </c>
      <c r="S66" s="1418">
        <v>0</v>
      </c>
      <c r="T66" s="1418">
        <v>0</v>
      </c>
      <c r="U66" s="1418">
        <v>0</v>
      </c>
    </row>
    <row r="67" spans="1:21" ht="20.100000000000001" customHeight="1">
      <c r="A67" s="1404" t="s">
        <v>149</v>
      </c>
      <c r="B67" s="1417" t="s">
        <v>147</v>
      </c>
      <c r="C67" s="1406" t="s">
        <v>148</v>
      </c>
      <c r="D67" s="1402">
        <f t="shared" si="11"/>
        <v>0</v>
      </c>
      <c r="E67" s="1421">
        <v>0</v>
      </c>
      <c r="F67" s="1421">
        <v>0</v>
      </c>
      <c r="G67" s="1421">
        <v>0</v>
      </c>
      <c r="H67" s="1421">
        <v>0</v>
      </c>
      <c r="I67" s="1421">
        <v>0</v>
      </c>
      <c r="J67" s="1421">
        <v>0</v>
      </c>
      <c r="K67" s="1421">
        <v>0</v>
      </c>
      <c r="L67" s="1421">
        <v>0</v>
      </c>
      <c r="M67" s="1421">
        <v>0</v>
      </c>
      <c r="N67" s="1421">
        <v>0</v>
      </c>
      <c r="O67" s="1421">
        <v>0</v>
      </c>
      <c r="P67" s="1421">
        <v>0</v>
      </c>
      <c r="Q67" s="1421">
        <v>0</v>
      </c>
      <c r="R67" s="1421">
        <v>0</v>
      </c>
      <c r="S67" s="1421">
        <v>0</v>
      </c>
      <c r="T67" s="1421">
        <v>0</v>
      </c>
      <c r="U67" s="1421">
        <v>0</v>
      </c>
    </row>
    <row r="68" spans="1:21" ht="20.100000000000001" customHeight="1">
      <c r="A68" s="1404" t="s">
        <v>151</v>
      </c>
      <c r="B68" s="1417" t="s">
        <v>150</v>
      </c>
      <c r="C68" s="1406" t="s">
        <v>171</v>
      </c>
      <c r="D68" s="1402">
        <f t="shared" si="11"/>
        <v>0</v>
      </c>
      <c r="E68" s="1418">
        <v>0</v>
      </c>
      <c r="F68" s="1418">
        <v>0</v>
      </c>
      <c r="G68" s="1418">
        <v>0</v>
      </c>
      <c r="H68" s="1418">
        <v>0</v>
      </c>
      <c r="I68" s="1418">
        <v>0</v>
      </c>
      <c r="J68" s="1418">
        <v>0</v>
      </c>
      <c r="K68" s="1418">
        <v>0</v>
      </c>
      <c r="L68" s="1418">
        <v>0</v>
      </c>
      <c r="M68" s="1418">
        <v>0</v>
      </c>
      <c r="N68" s="1418">
        <v>0</v>
      </c>
      <c r="O68" s="1418">
        <v>0</v>
      </c>
      <c r="P68" s="1418">
        <v>0</v>
      </c>
      <c r="Q68" s="1418">
        <v>0</v>
      </c>
      <c r="R68" s="1418">
        <v>0</v>
      </c>
      <c r="S68" s="1418">
        <v>0</v>
      </c>
      <c r="T68" s="1418">
        <v>0</v>
      </c>
      <c r="U68" s="1418">
        <v>0</v>
      </c>
    </row>
    <row r="69" spans="1:21" ht="20.100000000000001" customHeight="1">
      <c r="A69" s="1404" t="s">
        <v>154</v>
      </c>
      <c r="B69" s="1417" t="s">
        <v>152</v>
      </c>
      <c r="C69" s="1406" t="s">
        <v>153</v>
      </c>
      <c r="D69" s="1402">
        <f t="shared" si="11"/>
        <v>0</v>
      </c>
      <c r="E69" s="1418">
        <v>0</v>
      </c>
      <c r="F69" s="1418">
        <v>0</v>
      </c>
      <c r="G69" s="1418">
        <v>0</v>
      </c>
      <c r="H69" s="1418">
        <v>0</v>
      </c>
      <c r="I69" s="1418">
        <v>0</v>
      </c>
      <c r="J69" s="1418">
        <v>0</v>
      </c>
      <c r="K69" s="1418">
        <v>0</v>
      </c>
      <c r="L69" s="1418">
        <v>0</v>
      </c>
      <c r="M69" s="1418">
        <v>0</v>
      </c>
      <c r="N69" s="1418">
        <v>0</v>
      </c>
      <c r="O69" s="1418">
        <v>0</v>
      </c>
      <c r="P69" s="1418">
        <v>0</v>
      </c>
      <c r="Q69" s="1418">
        <v>0</v>
      </c>
      <c r="R69" s="1418">
        <v>0</v>
      </c>
      <c r="S69" s="1418">
        <v>0</v>
      </c>
      <c r="T69" s="1418">
        <v>0</v>
      </c>
      <c r="U69" s="1418">
        <v>0</v>
      </c>
    </row>
    <row r="70" spans="1:21" ht="20.100000000000001" customHeight="1">
      <c r="A70" s="1404" t="s">
        <v>157</v>
      </c>
      <c r="B70" s="1417" t="s">
        <v>155</v>
      </c>
      <c r="C70" s="1406" t="s">
        <v>156</v>
      </c>
      <c r="D70" s="1402">
        <f t="shared" si="11"/>
        <v>69.882999999999996</v>
      </c>
      <c r="E70" s="1418">
        <v>4.5</v>
      </c>
      <c r="F70" s="1418">
        <v>0</v>
      </c>
      <c r="G70" s="1418">
        <v>0</v>
      </c>
      <c r="H70" s="1418">
        <v>0</v>
      </c>
      <c r="I70" s="1418">
        <v>1.05</v>
      </c>
      <c r="J70" s="1418">
        <v>0</v>
      </c>
      <c r="K70" s="1418">
        <v>0</v>
      </c>
      <c r="L70" s="1418">
        <v>23.972999999999999</v>
      </c>
      <c r="M70" s="1418">
        <v>4.5</v>
      </c>
      <c r="N70" s="1418">
        <v>4.25</v>
      </c>
      <c r="O70" s="1418">
        <v>4.5</v>
      </c>
      <c r="P70" s="1418">
        <v>5.2</v>
      </c>
      <c r="Q70" s="1418">
        <v>0</v>
      </c>
      <c r="R70" s="1418">
        <v>8.08</v>
      </c>
      <c r="S70" s="1418">
        <v>1.72</v>
      </c>
      <c r="T70" s="1418">
        <v>8.11</v>
      </c>
      <c r="U70" s="1418">
        <v>4</v>
      </c>
    </row>
    <row r="71" spans="1:21" ht="20.100000000000001" customHeight="1">
      <c r="A71" s="1404" t="s">
        <v>160</v>
      </c>
      <c r="B71" s="1417" t="s">
        <v>158</v>
      </c>
      <c r="C71" s="1406" t="s">
        <v>159</v>
      </c>
      <c r="D71" s="1402">
        <f t="shared" si="11"/>
        <v>0</v>
      </c>
      <c r="E71" s="1418">
        <v>0</v>
      </c>
      <c r="F71" s="1418">
        <v>0</v>
      </c>
      <c r="G71" s="1418">
        <v>0</v>
      </c>
      <c r="H71" s="1418">
        <v>0</v>
      </c>
      <c r="I71" s="1418">
        <v>0</v>
      </c>
      <c r="J71" s="1418">
        <v>0</v>
      </c>
      <c r="K71" s="1418">
        <v>0</v>
      </c>
      <c r="L71" s="1418">
        <v>0</v>
      </c>
      <c r="M71" s="1418">
        <v>0</v>
      </c>
      <c r="N71" s="1418">
        <v>0</v>
      </c>
      <c r="O71" s="1418">
        <v>0</v>
      </c>
      <c r="P71" s="1418">
        <v>0</v>
      </c>
      <c r="Q71" s="1418">
        <v>0</v>
      </c>
      <c r="R71" s="1418">
        <v>0</v>
      </c>
      <c r="S71" s="1418">
        <v>0</v>
      </c>
      <c r="T71" s="1418">
        <v>0</v>
      </c>
      <c r="U71" s="1418">
        <v>0</v>
      </c>
    </row>
    <row r="72" spans="1:21" ht="19.5" customHeight="1">
      <c r="A72" s="1404" t="s">
        <v>163</v>
      </c>
      <c r="B72" s="1417" t="s">
        <v>161</v>
      </c>
      <c r="C72" s="1406" t="s">
        <v>162</v>
      </c>
      <c r="D72" s="1402">
        <f t="shared" si="11"/>
        <v>0</v>
      </c>
      <c r="E72" s="1418">
        <v>0</v>
      </c>
      <c r="F72" s="1418">
        <v>0</v>
      </c>
      <c r="G72" s="1418">
        <v>0</v>
      </c>
      <c r="H72" s="1418">
        <v>0</v>
      </c>
      <c r="I72" s="1418">
        <v>0</v>
      </c>
      <c r="J72" s="1418">
        <v>0</v>
      </c>
      <c r="K72" s="1418">
        <v>0</v>
      </c>
      <c r="L72" s="1418">
        <v>0</v>
      </c>
      <c r="M72" s="1418">
        <v>0</v>
      </c>
      <c r="N72" s="1418">
        <v>0</v>
      </c>
      <c r="O72" s="1418">
        <v>0</v>
      </c>
      <c r="P72" s="1418">
        <v>0</v>
      </c>
      <c r="Q72" s="1418">
        <v>0</v>
      </c>
      <c r="R72" s="1418">
        <v>0</v>
      </c>
      <c r="S72" s="1418">
        <v>0</v>
      </c>
      <c r="T72" s="1418">
        <v>0</v>
      </c>
      <c r="U72" s="1418">
        <v>0</v>
      </c>
    </row>
    <row r="73" spans="1:21" s="1424" customFormat="1" ht="20.100000000000001" customHeight="1">
      <c r="A73" s="1404" t="s">
        <v>166</v>
      </c>
      <c r="B73" s="1422" t="s">
        <v>164</v>
      </c>
      <c r="C73" s="1423" t="s">
        <v>165</v>
      </c>
      <c r="D73" s="1402">
        <f t="shared" si="11"/>
        <v>0</v>
      </c>
      <c r="E73" s="1418">
        <v>0</v>
      </c>
      <c r="F73" s="1418">
        <v>0</v>
      </c>
      <c r="G73" s="1418">
        <v>0</v>
      </c>
      <c r="H73" s="1418">
        <v>0</v>
      </c>
      <c r="I73" s="1418">
        <v>0</v>
      </c>
      <c r="J73" s="1418">
        <v>0</v>
      </c>
      <c r="K73" s="1418">
        <v>0</v>
      </c>
      <c r="L73" s="1418">
        <v>0</v>
      </c>
      <c r="M73" s="1418">
        <v>0</v>
      </c>
      <c r="N73" s="1418">
        <v>0</v>
      </c>
      <c r="O73" s="1418">
        <v>0</v>
      </c>
      <c r="P73" s="1418">
        <v>0</v>
      </c>
      <c r="Q73" s="1418">
        <v>0</v>
      </c>
      <c r="R73" s="1418">
        <v>0</v>
      </c>
      <c r="S73" s="1418">
        <v>0</v>
      </c>
      <c r="T73" s="1418">
        <v>0</v>
      </c>
      <c r="U73" s="1418">
        <v>0</v>
      </c>
    </row>
    <row r="74" spans="1:21" s="1424" customFormat="1" ht="20.100000000000001" customHeight="1">
      <c r="A74" s="1404" t="s">
        <v>285</v>
      </c>
      <c r="B74" s="1422" t="s">
        <v>167</v>
      </c>
      <c r="C74" s="1423" t="s">
        <v>168</v>
      </c>
      <c r="D74" s="1402">
        <f t="shared" si="11"/>
        <v>0</v>
      </c>
      <c r="E74" s="1418">
        <v>0</v>
      </c>
      <c r="F74" s="1418">
        <v>0</v>
      </c>
      <c r="G74" s="1418">
        <v>0</v>
      </c>
      <c r="H74" s="1418">
        <v>0</v>
      </c>
      <c r="I74" s="1418">
        <v>0</v>
      </c>
      <c r="J74" s="1418">
        <v>0</v>
      </c>
      <c r="K74" s="1418">
        <v>0</v>
      </c>
      <c r="L74" s="1418">
        <v>0</v>
      </c>
      <c r="M74" s="1418">
        <v>0</v>
      </c>
      <c r="N74" s="1418">
        <v>0</v>
      </c>
      <c r="O74" s="1418">
        <v>0</v>
      </c>
      <c r="P74" s="1418">
        <v>0</v>
      </c>
      <c r="Q74" s="1418">
        <v>0</v>
      </c>
      <c r="R74" s="1418">
        <v>0</v>
      </c>
      <c r="S74" s="1418">
        <v>0</v>
      </c>
      <c r="T74" s="1418">
        <v>0</v>
      </c>
      <c r="U74" s="1418">
        <v>0</v>
      </c>
    </row>
  </sheetData>
  <mergeCells count="8">
    <mergeCell ref="A2:U2"/>
    <mergeCell ref="A5:A6"/>
    <mergeCell ref="B5:B6"/>
    <mergeCell ref="C5:C6"/>
    <mergeCell ref="D5:D6"/>
    <mergeCell ref="E5:U5"/>
    <mergeCell ref="R4:U4"/>
    <mergeCell ref="A3:U3"/>
  </mergeCells>
  <printOptions horizontalCentered="1"/>
  <pageMargins left="0.35433070866141736" right="0.23622047244094491" top="0.47244094488188981" bottom="0.31496062992125984" header="0.31496062992125984" footer="0.31496062992125984"/>
  <pageSetup paperSize="9" scale="75"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Zeros="0" workbookViewId="0">
      <selection activeCell="B1" sqref="B1"/>
    </sheetView>
  </sheetViews>
  <sheetFormatPr defaultColWidth="6.85546875" defaultRowHeight="11.25"/>
  <cols>
    <col min="1" max="1" width="5.42578125" style="1355" customWidth="1"/>
    <col min="2" max="2" width="31.85546875" style="1382" customWidth="1"/>
    <col min="3" max="3" width="8.5703125" style="1354" customWidth="1"/>
    <col min="4" max="4" width="9.140625" style="1354" customWidth="1"/>
    <col min="5" max="21" width="6.5703125" style="1354" customWidth="1"/>
    <col min="22" max="256" width="6.85546875" style="1354"/>
    <col min="257" max="257" width="5.42578125" style="1354" customWidth="1"/>
    <col min="258" max="258" width="33.42578125" style="1354" customWidth="1"/>
    <col min="259" max="259" width="11.42578125" style="1354" customWidth="1"/>
    <col min="260" max="260" width="8.85546875" style="1354" customWidth="1"/>
    <col min="261" max="268" width="8.42578125" style="1354" customWidth="1"/>
    <col min="269" max="512" width="6.85546875" style="1354"/>
    <col min="513" max="513" width="5.42578125" style="1354" customWidth="1"/>
    <col min="514" max="514" width="33.42578125" style="1354" customWidth="1"/>
    <col min="515" max="515" width="11.42578125" style="1354" customWidth="1"/>
    <col min="516" max="516" width="8.85546875" style="1354" customWidth="1"/>
    <col min="517" max="524" width="8.42578125" style="1354" customWidth="1"/>
    <col min="525" max="768" width="6.85546875" style="1354"/>
    <col min="769" max="769" width="5.42578125" style="1354" customWidth="1"/>
    <col min="770" max="770" width="33.42578125" style="1354" customWidth="1"/>
    <col min="771" max="771" width="11.42578125" style="1354" customWidth="1"/>
    <col min="772" max="772" width="8.85546875" style="1354" customWidth="1"/>
    <col min="773" max="780" width="8.42578125" style="1354" customWidth="1"/>
    <col min="781" max="1024" width="6.85546875" style="1354"/>
    <col min="1025" max="1025" width="5.42578125" style="1354" customWidth="1"/>
    <col min="1026" max="1026" width="33.42578125" style="1354" customWidth="1"/>
    <col min="1027" max="1027" width="11.42578125" style="1354" customWidth="1"/>
    <col min="1028" max="1028" width="8.85546875" style="1354" customWidth="1"/>
    <col min="1029" max="1036" width="8.42578125" style="1354" customWidth="1"/>
    <col min="1037" max="1280" width="6.85546875" style="1354"/>
    <col min="1281" max="1281" width="5.42578125" style="1354" customWidth="1"/>
    <col min="1282" max="1282" width="33.42578125" style="1354" customWidth="1"/>
    <col min="1283" max="1283" width="11.42578125" style="1354" customWidth="1"/>
    <col min="1284" max="1284" width="8.85546875" style="1354" customWidth="1"/>
    <col min="1285" max="1292" width="8.42578125" style="1354" customWidth="1"/>
    <col min="1293" max="1536" width="6.85546875" style="1354"/>
    <col min="1537" max="1537" width="5.42578125" style="1354" customWidth="1"/>
    <col min="1538" max="1538" width="33.42578125" style="1354" customWidth="1"/>
    <col min="1539" max="1539" width="11.42578125" style="1354" customWidth="1"/>
    <col min="1540" max="1540" width="8.85546875" style="1354" customWidth="1"/>
    <col min="1541" max="1548" width="8.42578125" style="1354" customWidth="1"/>
    <col min="1549" max="1792" width="6.85546875" style="1354"/>
    <col min="1793" max="1793" width="5.42578125" style="1354" customWidth="1"/>
    <col min="1794" max="1794" width="33.42578125" style="1354" customWidth="1"/>
    <col min="1795" max="1795" width="11.42578125" style="1354" customWidth="1"/>
    <col min="1796" max="1796" width="8.85546875" style="1354" customWidth="1"/>
    <col min="1797" max="1804" width="8.42578125" style="1354" customWidth="1"/>
    <col min="1805" max="2048" width="6.85546875" style="1354"/>
    <col min="2049" max="2049" width="5.42578125" style="1354" customWidth="1"/>
    <col min="2050" max="2050" width="33.42578125" style="1354" customWidth="1"/>
    <col min="2051" max="2051" width="11.42578125" style="1354" customWidth="1"/>
    <col min="2052" max="2052" width="8.85546875" style="1354" customWidth="1"/>
    <col min="2053" max="2060" width="8.42578125" style="1354" customWidth="1"/>
    <col min="2061" max="2304" width="6.85546875" style="1354"/>
    <col min="2305" max="2305" width="5.42578125" style="1354" customWidth="1"/>
    <col min="2306" max="2306" width="33.42578125" style="1354" customWidth="1"/>
    <col min="2307" max="2307" width="11.42578125" style="1354" customWidth="1"/>
    <col min="2308" max="2308" width="8.85546875" style="1354" customWidth="1"/>
    <col min="2309" max="2316" width="8.42578125" style="1354" customWidth="1"/>
    <col min="2317" max="2560" width="6.85546875" style="1354"/>
    <col min="2561" max="2561" width="5.42578125" style="1354" customWidth="1"/>
    <col min="2562" max="2562" width="33.42578125" style="1354" customWidth="1"/>
    <col min="2563" max="2563" width="11.42578125" style="1354" customWidth="1"/>
    <col min="2564" max="2564" width="8.85546875" style="1354" customWidth="1"/>
    <col min="2565" max="2572" width="8.42578125" style="1354" customWidth="1"/>
    <col min="2573" max="2816" width="6.85546875" style="1354"/>
    <col min="2817" max="2817" width="5.42578125" style="1354" customWidth="1"/>
    <col min="2818" max="2818" width="33.42578125" style="1354" customWidth="1"/>
    <col min="2819" max="2819" width="11.42578125" style="1354" customWidth="1"/>
    <col min="2820" max="2820" width="8.85546875" style="1354" customWidth="1"/>
    <col min="2821" max="2828" width="8.42578125" style="1354" customWidth="1"/>
    <col min="2829" max="3072" width="6.85546875" style="1354"/>
    <col min="3073" max="3073" width="5.42578125" style="1354" customWidth="1"/>
    <col min="3074" max="3074" width="33.42578125" style="1354" customWidth="1"/>
    <col min="3075" max="3075" width="11.42578125" style="1354" customWidth="1"/>
    <col min="3076" max="3076" width="8.85546875" style="1354" customWidth="1"/>
    <col min="3077" max="3084" width="8.42578125" style="1354" customWidth="1"/>
    <col min="3085" max="3328" width="6.85546875" style="1354"/>
    <col min="3329" max="3329" width="5.42578125" style="1354" customWidth="1"/>
    <col min="3330" max="3330" width="33.42578125" style="1354" customWidth="1"/>
    <col min="3331" max="3331" width="11.42578125" style="1354" customWidth="1"/>
    <col min="3332" max="3332" width="8.85546875" style="1354" customWidth="1"/>
    <col min="3333" max="3340" width="8.42578125" style="1354" customWidth="1"/>
    <col min="3341" max="3584" width="6.85546875" style="1354"/>
    <col min="3585" max="3585" width="5.42578125" style="1354" customWidth="1"/>
    <col min="3586" max="3586" width="33.42578125" style="1354" customWidth="1"/>
    <col min="3587" max="3587" width="11.42578125" style="1354" customWidth="1"/>
    <col min="3588" max="3588" width="8.85546875" style="1354" customWidth="1"/>
    <col min="3589" max="3596" width="8.42578125" style="1354" customWidth="1"/>
    <col min="3597" max="3840" width="6.85546875" style="1354"/>
    <col min="3841" max="3841" width="5.42578125" style="1354" customWidth="1"/>
    <col min="3842" max="3842" width="33.42578125" style="1354" customWidth="1"/>
    <col min="3843" max="3843" width="11.42578125" style="1354" customWidth="1"/>
    <col min="3844" max="3844" width="8.85546875" style="1354" customWidth="1"/>
    <col min="3845" max="3852" width="8.42578125" style="1354" customWidth="1"/>
    <col min="3853" max="4096" width="6.85546875" style="1354"/>
    <col min="4097" max="4097" width="5.42578125" style="1354" customWidth="1"/>
    <col min="4098" max="4098" width="33.42578125" style="1354" customWidth="1"/>
    <col min="4099" max="4099" width="11.42578125" style="1354" customWidth="1"/>
    <col min="4100" max="4100" width="8.85546875" style="1354" customWidth="1"/>
    <col min="4101" max="4108" width="8.42578125" style="1354" customWidth="1"/>
    <col min="4109" max="4352" width="6.85546875" style="1354"/>
    <col min="4353" max="4353" width="5.42578125" style="1354" customWidth="1"/>
    <col min="4354" max="4354" width="33.42578125" style="1354" customWidth="1"/>
    <col min="4355" max="4355" width="11.42578125" style="1354" customWidth="1"/>
    <col min="4356" max="4356" width="8.85546875" style="1354" customWidth="1"/>
    <col min="4357" max="4364" width="8.42578125" style="1354" customWidth="1"/>
    <col min="4365" max="4608" width="6.85546875" style="1354"/>
    <col min="4609" max="4609" width="5.42578125" style="1354" customWidth="1"/>
    <col min="4610" max="4610" width="33.42578125" style="1354" customWidth="1"/>
    <col min="4611" max="4611" width="11.42578125" style="1354" customWidth="1"/>
    <col min="4612" max="4612" width="8.85546875" style="1354" customWidth="1"/>
    <col min="4613" max="4620" width="8.42578125" style="1354" customWidth="1"/>
    <col min="4621" max="4864" width="6.85546875" style="1354"/>
    <col min="4865" max="4865" width="5.42578125" style="1354" customWidth="1"/>
    <col min="4866" max="4866" width="33.42578125" style="1354" customWidth="1"/>
    <col min="4867" max="4867" width="11.42578125" style="1354" customWidth="1"/>
    <col min="4868" max="4868" width="8.85546875" style="1354" customWidth="1"/>
    <col min="4869" max="4876" width="8.42578125" style="1354" customWidth="1"/>
    <col min="4877" max="5120" width="6.85546875" style="1354"/>
    <col min="5121" max="5121" width="5.42578125" style="1354" customWidth="1"/>
    <col min="5122" max="5122" width="33.42578125" style="1354" customWidth="1"/>
    <col min="5123" max="5123" width="11.42578125" style="1354" customWidth="1"/>
    <col min="5124" max="5124" width="8.85546875" style="1354" customWidth="1"/>
    <col min="5125" max="5132" width="8.42578125" style="1354" customWidth="1"/>
    <col min="5133" max="5376" width="6.85546875" style="1354"/>
    <col min="5377" max="5377" width="5.42578125" style="1354" customWidth="1"/>
    <col min="5378" max="5378" width="33.42578125" style="1354" customWidth="1"/>
    <col min="5379" max="5379" width="11.42578125" style="1354" customWidth="1"/>
    <col min="5380" max="5380" width="8.85546875" style="1354" customWidth="1"/>
    <col min="5381" max="5388" width="8.42578125" style="1354" customWidth="1"/>
    <col min="5389" max="5632" width="6.85546875" style="1354"/>
    <col min="5633" max="5633" width="5.42578125" style="1354" customWidth="1"/>
    <col min="5634" max="5634" width="33.42578125" style="1354" customWidth="1"/>
    <col min="5635" max="5635" width="11.42578125" style="1354" customWidth="1"/>
    <col min="5636" max="5636" width="8.85546875" style="1354" customWidth="1"/>
    <col min="5637" max="5644" width="8.42578125" style="1354" customWidth="1"/>
    <col min="5645" max="5888" width="6.85546875" style="1354"/>
    <col min="5889" max="5889" width="5.42578125" style="1354" customWidth="1"/>
    <col min="5890" max="5890" width="33.42578125" style="1354" customWidth="1"/>
    <col min="5891" max="5891" width="11.42578125" style="1354" customWidth="1"/>
    <col min="5892" max="5892" width="8.85546875" style="1354" customWidth="1"/>
    <col min="5893" max="5900" width="8.42578125" style="1354" customWidth="1"/>
    <col min="5901" max="6144" width="6.85546875" style="1354"/>
    <col min="6145" max="6145" width="5.42578125" style="1354" customWidth="1"/>
    <col min="6146" max="6146" width="33.42578125" style="1354" customWidth="1"/>
    <col min="6147" max="6147" width="11.42578125" style="1354" customWidth="1"/>
    <col min="6148" max="6148" width="8.85546875" style="1354" customWidth="1"/>
    <col min="6149" max="6156" width="8.42578125" style="1354" customWidth="1"/>
    <col min="6157" max="6400" width="6.85546875" style="1354"/>
    <col min="6401" max="6401" width="5.42578125" style="1354" customWidth="1"/>
    <col min="6402" max="6402" width="33.42578125" style="1354" customWidth="1"/>
    <col min="6403" max="6403" width="11.42578125" style="1354" customWidth="1"/>
    <col min="6404" max="6404" width="8.85546875" style="1354" customWidth="1"/>
    <col min="6405" max="6412" width="8.42578125" style="1354" customWidth="1"/>
    <col min="6413" max="6656" width="6.85546875" style="1354"/>
    <col min="6657" max="6657" width="5.42578125" style="1354" customWidth="1"/>
    <col min="6658" max="6658" width="33.42578125" style="1354" customWidth="1"/>
    <col min="6659" max="6659" width="11.42578125" style="1354" customWidth="1"/>
    <col min="6660" max="6660" width="8.85546875" style="1354" customWidth="1"/>
    <col min="6661" max="6668" width="8.42578125" style="1354" customWidth="1"/>
    <col min="6669" max="6912" width="6.85546875" style="1354"/>
    <col min="6913" max="6913" width="5.42578125" style="1354" customWidth="1"/>
    <col min="6914" max="6914" width="33.42578125" style="1354" customWidth="1"/>
    <col min="6915" max="6915" width="11.42578125" style="1354" customWidth="1"/>
    <col min="6916" max="6916" width="8.85546875" style="1354" customWidth="1"/>
    <col min="6917" max="6924" width="8.42578125" style="1354" customWidth="1"/>
    <col min="6925" max="7168" width="6.85546875" style="1354"/>
    <col min="7169" max="7169" width="5.42578125" style="1354" customWidth="1"/>
    <col min="7170" max="7170" width="33.42578125" style="1354" customWidth="1"/>
    <col min="7171" max="7171" width="11.42578125" style="1354" customWidth="1"/>
    <col min="7172" max="7172" width="8.85546875" style="1354" customWidth="1"/>
    <col min="7173" max="7180" width="8.42578125" style="1354" customWidth="1"/>
    <col min="7181" max="7424" width="6.85546875" style="1354"/>
    <col min="7425" max="7425" width="5.42578125" style="1354" customWidth="1"/>
    <col min="7426" max="7426" width="33.42578125" style="1354" customWidth="1"/>
    <col min="7427" max="7427" width="11.42578125" style="1354" customWidth="1"/>
    <col min="7428" max="7428" width="8.85546875" style="1354" customWidth="1"/>
    <col min="7429" max="7436" width="8.42578125" style="1354" customWidth="1"/>
    <col min="7437" max="7680" width="6.85546875" style="1354"/>
    <col min="7681" max="7681" width="5.42578125" style="1354" customWidth="1"/>
    <col min="7682" max="7682" width="33.42578125" style="1354" customWidth="1"/>
    <col min="7683" max="7683" width="11.42578125" style="1354" customWidth="1"/>
    <col min="7684" max="7684" width="8.85546875" style="1354" customWidth="1"/>
    <col min="7685" max="7692" width="8.42578125" style="1354" customWidth="1"/>
    <col min="7693" max="7936" width="6.85546875" style="1354"/>
    <col min="7937" max="7937" width="5.42578125" style="1354" customWidth="1"/>
    <col min="7938" max="7938" width="33.42578125" style="1354" customWidth="1"/>
    <col min="7939" max="7939" width="11.42578125" style="1354" customWidth="1"/>
    <col min="7940" max="7940" width="8.85546875" style="1354" customWidth="1"/>
    <col min="7941" max="7948" width="8.42578125" style="1354" customWidth="1"/>
    <col min="7949" max="8192" width="6.85546875" style="1354"/>
    <col min="8193" max="8193" width="5.42578125" style="1354" customWidth="1"/>
    <col min="8194" max="8194" width="33.42578125" style="1354" customWidth="1"/>
    <col min="8195" max="8195" width="11.42578125" style="1354" customWidth="1"/>
    <col min="8196" max="8196" width="8.85546875" style="1354" customWidth="1"/>
    <col min="8197" max="8204" width="8.42578125" style="1354" customWidth="1"/>
    <col min="8205" max="8448" width="6.85546875" style="1354"/>
    <col min="8449" max="8449" width="5.42578125" style="1354" customWidth="1"/>
    <col min="8450" max="8450" width="33.42578125" style="1354" customWidth="1"/>
    <col min="8451" max="8451" width="11.42578125" style="1354" customWidth="1"/>
    <col min="8452" max="8452" width="8.85546875" style="1354" customWidth="1"/>
    <col min="8453" max="8460" width="8.42578125" style="1354" customWidth="1"/>
    <col min="8461" max="8704" width="6.85546875" style="1354"/>
    <col min="8705" max="8705" width="5.42578125" style="1354" customWidth="1"/>
    <col min="8706" max="8706" width="33.42578125" style="1354" customWidth="1"/>
    <col min="8707" max="8707" width="11.42578125" style="1354" customWidth="1"/>
    <col min="8708" max="8708" width="8.85546875" style="1354" customWidth="1"/>
    <col min="8709" max="8716" width="8.42578125" style="1354" customWidth="1"/>
    <col min="8717" max="8960" width="6.85546875" style="1354"/>
    <col min="8961" max="8961" width="5.42578125" style="1354" customWidth="1"/>
    <col min="8962" max="8962" width="33.42578125" style="1354" customWidth="1"/>
    <col min="8963" max="8963" width="11.42578125" style="1354" customWidth="1"/>
    <col min="8964" max="8964" width="8.85546875" style="1354" customWidth="1"/>
    <col min="8965" max="8972" width="8.42578125" style="1354" customWidth="1"/>
    <col min="8973" max="9216" width="6.85546875" style="1354"/>
    <col min="9217" max="9217" width="5.42578125" style="1354" customWidth="1"/>
    <col min="9218" max="9218" width="33.42578125" style="1354" customWidth="1"/>
    <col min="9219" max="9219" width="11.42578125" style="1354" customWidth="1"/>
    <col min="9220" max="9220" width="8.85546875" style="1354" customWidth="1"/>
    <col min="9221" max="9228" width="8.42578125" style="1354" customWidth="1"/>
    <col min="9229" max="9472" width="6.85546875" style="1354"/>
    <col min="9473" max="9473" width="5.42578125" style="1354" customWidth="1"/>
    <col min="9474" max="9474" width="33.42578125" style="1354" customWidth="1"/>
    <col min="9475" max="9475" width="11.42578125" style="1354" customWidth="1"/>
    <col min="9476" max="9476" width="8.85546875" style="1354" customWidth="1"/>
    <col min="9477" max="9484" width="8.42578125" style="1354" customWidth="1"/>
    <col min="9485" max="9728" width="6.85546875" style="1354"/>
    <col min="9729" max="9729" width="5.42578125" style="1354" customWidth="1"/>
    <col min="9730" max="9730" width="33.42578125" style="1354" customWidth="1"/>
    <col min="9731" max="9731" width="11.42578125" style="1354" customWidth="1"/>
    <col min="9732" max="9732" width="8.85546875" style="1354" customWidth="1"/>
    <col min="9733" max="9740" width="8.42578125" style="1354" customWidth="1"/>
    <col min="9741" max="9984" width="6.85546875" style="1354"/>
    <col min="9985" max="9985" width="5.42578125" style="1354" customWidth="1"/>
    <col min="9986" max="9986" width="33.42578125" style="1354" customWidth="1"/>
    <col min="9987" max="9987" width="11.42578125" style="1354" customWidth="1"/>
    <col min="9988" max="9988" width="8.85546875" style="1354" customWidth="1"/>
    <col min="9989" max="9996" width="8.42578125" style="1354" customWidth="1"/>
    <col min="9997" max="10240" width="6.85546875" style="1354"/>
    <col min="10241" max="10241" width="5.42578125" style="1354" customWidth="1"/>
    <col min="10242" max="10242" width="33.42578125" style="1354" customWidth="1"/>
    <col min="10243" max="10243" width="11.42578125" style="1354" customWidth="1"/>
    <col min="10244" max="10244" width="8.85546875" style="1354" customWidth="1"/>
    <col min="10245" max="10252" width="8.42578125" style="1354" customWidth="1"/>
    <col min="10253" max="10496" width="6.85546875" style="1354"/>
    <col min="10497" max="10497" width="5.42578125" style="1354" customWidth="1"/>
    <col min="10498" max="10498" width="33.42578125" style="1354" customWidth="1"/>
    <col min="10499" max="10499" width="11.42578125" style="1354" customWidth="1"/>
    <col min="10500" max="10500" width="8.85546875" style="1354" customWidth="1"/>
    <col min="10501" max="10508" width="8.42578125" style="1354" customWidth="1"/>
    <col min="10509" max="10752" width="6.85546875" style="1354"/>
    <col min="10753" max="10753" width="5.42578125" style="1354" customWidth="1"/>
    <col min="10754" max="10754" width="33.42578125" style="1354" customWidth="1"/>
    <col min="10755" max="10755" width="11.42578125" style="1354" customWidth="1"/>
    <col min="10756" max="10756" width="8.85546875" style="1354" customWidth="1"/>
    <col min="10757" max="10764" width="8.42578125" style="1354" customWidth="1"/>
    <col min="10765" max="11008" width="6.85546875" style="1354"/>
    <col min="11009" max="11009" width="5.42578125" style="1354" customWidth="1"/>
    <col min="11010" max="11010" width="33.42578125" style="1354" customWidth="1"/>
    <col min="11011" max="11011" width="11.42578125" style="1354" customWidth="1"/>
    <col min="11012" max="11012" width="8.85546875" style="1354" customWidth="1"/>
    <col min="11013" max="11020" width="8.42578125" style="1354" customWidth="1"/>
    <col min="11021" max="11264" width="6.85546875" style="1354"/>
    <col min="11265" max="11265" width="5.42578125" style="1354" customWidth="1"/>
    <col min="11266" max="11266" width="33.42578125" style="1354" customWidth="1"/>
    <col min="11267" max="11267" width="11.42578125" style="1354" customWidth="1"/>
    <col min="11268" max="11268" width="8.85546875" style="1354" customWidth="1"/>
    <col min="11269" max="11276" width="8.42578125" style="1354" customWidth="1"/>
    <col min="11277" max="11520" width="6.85546875" style="1354"/>
    <col min="11521" max="11521" width="5.42578125" style="1354" customWidth="1"/>
    <col min="11522" max="11522" width="33.42578125" style="1354" customWidth="1"/>
    <col min="11523" max="11523" width="11.42578125" style="1354" customWidth="1"/>
    <col min="11524" max="11524" width="8.85546875" style="1354" customWidth="1"/>
    <col min="11525" max="11532" width="8.42578125" style="1354" customWidth="1"/>
    <col min="11533" max="11776" width="6.85546875" style="1354"/>
    <col min="11777" max="11777" width="5.42578125" style="1354" customWidth="1"/>
    <col min="11778" max="11778" width="33.42578125" style="1354" customWidth="1"/>
    <col min="11779" max="11779" width="11.42578125" style="1354" customWidth="1"/>
    <col min="11780" max="11780" width="8.85546875" style="1354" customWidth="1"/>
    <col min="11781" max="11788" width="8.42578125" style="1354" customWidth="1"/>
    <col min="11789" max="12032" width="6.85546875" style="1354"/>
    <col min="12033" max="12033" width="5.42578125" style="1354" customWidth="1"/>
    <col min="12034" max="12034" width="33.42578125" style="1354" customWidth="1"/>
    <col min="12035" max="12035" width="11.42578125" style="1354" customWidth="1"/>
    <col min="12036" max="12036" width="8.85546875" style="1354" customWidth="1"/>
    <col min="12037" max="12044" width="8.42578125" style="1354" customWidth="1"/>
    <col min="12045" max="12288" width="6.85546875" style="1354"/>
    <col min="12289" max="12289" width="5.42578125" style="1354" customWidth="1"/>
    <col min="12290" max="12290" width="33.42578125" style="1354" customWidth="1"/>
    <col min="12291" max="12291" width="11.42578125" style="1354" customWidth="1"/>
    <col min="12292" max="12292" width="8.85546875" style="1354" customWidth="1"/>
    <col min="12293" max="12300" width="8.42578125" style="1354" customWidth="1"/>
    <col min="12301" max="12544" width="6.85546875" style="1354"/>
    <col min="12545" max="12545" width="5.42578125" style="1354" customWidth="1"/>
    <col min="12546" max="12546" width="33.42578125" style="1354" customWidth="1"/>
    <col min="12547" max="12547" width="11.42578125" style="1354" customWidth="1"/>
    <col min="12548" max="12548" width="8.85546875" style="1354" customWidth="1"/>
    <col min="12549" max="12556" width="8.42578125" style="1354" customWidth="1"/>
    <col min="12557" max="12800" width="6.85546875" style="1354"/>
    <col min="12801" max="12801" width="5.42578125" style="1354" customWidth="1"/>
    <col min="12802" max="12802" width="33.42578125" style="1354" customWidth="1"/>
    <col min="12803" max="12803" width="11.42578125" style="1354" customWidth="1"/>
    <col min="12804" max="12804" width="8.85546875" style="1354" customWidth="1"/>
    <col min="12805" max="12812" width="8.42578125" style="1354" customWidth="1"/>
    <col min="12813" max="13056" width="6.85546875" style="1354"/>
    <col min="13057" max="13057" width="5.42578125" style="1354" customWidth="1"/>
    <col min="13058" max="13058" width="33.42578125" style="1354" customWidth="1"/>
    <col min="13059" max="13059" width="11.42578125" style="1354" customWidth="1"/>
    <col min="13060" max="13060" width="8.85546875" style="1354" customWidth="1"/>
    <col min="13061" max="13068" width="8.42578125" style="1354" customWidth="1"/>
    <col min="13069" max="13312" width="6.85546875" style="1354"/>
    <col min="13313" max="13313" width="5.42578125" style="1354" customWidth="1"/>
    <col min="13314" max="13314" width="33.42578125" style="1354" customWidth="1"/>
    <col min="13315" max="13315" width="11.42578125" style="1354" customWidth="1"/>
    <col min="13316" max="13316" width="8.85546875" style="1354" customWidth="1"/>
    <col min="13317" max="13324" width="8.42578125" style="1354" customWidth="1"/>
    <col min="13325" max="13568" width="6.85546875" style="1354"/>
    <col min="13569" max="13569" width="5.42578125" style="1354" customWidth="1"/>
    <col min="13570" max="13570" width="33.42578125" style="1354" customWidth="1"/>
    <col min="13571" max="13571" width="11.42578125" style="1354" customWidth="1"/>
    <col min="13572" max="13572" width="8.85546875" style="1354" customWidth="1"/>
    <col min="13573" max="13580" width="8.42578125" style="1354" customWidth="1"/>
    <col min="13581" max="13824" width="6.85546875" style="1354"/>
    <col min="13825" max="13825" width="5.42578125" style="1354" customWidth="1"/>
    <col min="13826" max="13826" width="33.42578125" style="1354" customWidth="1"/>
    <col min="13827" max="13827" width="11.42578125" style="1354" customWidth="1"/>
    <col min="13828" max="13828" width="8.85546875" style="1354" customWidth="1"/>
    <col min="13829" max="13836" width="8.42578125" style="1354" customWidth="1"/>
    <col min="13837" max="14080" width="6.85546875" style="1354"/>
    <col min="14081" max="14081" width="5.42578125" style="1354" customWidth="1"/>
    <col min="14082" max="14082" width="33.42578125" style="1354" customWidth="1"/>
    <col min="14083" max="14083" width="11.42578125" style="1354" customWidth="1"/>
    <col min="14084" max="14084" width="8.85546875" style="1354" customWidth="1"/>
    <col min="14085" max="14092" width="8.42578125" style="1354" customWidth="1"/>
    <col min="14093" max="14336" width="6.85546875" style="1354"/>
    <col min="14337" max="14337" width="5.42578125" style="1354" customWidth="1"/>
    <col min="14338" max="14338" width="33.42578125" style="1354" customWidth="1"/>
    <col min="14339" max="14339" width="11.42578125" style="1354" customWidth="1"/>
    <col min="14340" max="14340" width="8.85546875" style="1354" customWidth="1"/>
    <col min="14341" max="14348" width="8.42578125" style="1354" customWidth="1"/>
    <col min="14349" max="14592" width="6.85546875" style="1354"/>
    <col min="14593" max="14593" width="5.42578125" style="1354" customWidth="1"/>
    <col min="14594" max="14594" width="33.42578125" style="1354" customWidth="1"/>
    <col min="14595" max="14595" width="11.42578125" style="1354" customWidth="1"/>
    <col min="14596" max="14596" width="8.85546875" style="1354" customWidth="1"/>
    <col min="14597" max="14604" width="8.42578125" style="1354" customWidth="1"/>
    <col min="14605" max="14848" width="6.85546875" style="1354"/>
    <col min="14849" max="14849" width="5.42578125" style="1354" customWidth="1"/>
    <col min="14850" max="14850" width="33.42578125" style="1354" customWidth="1"/>
    <col min="14851" max="14851" width="11.42578125" style="1354" customWidth="1"/>
    <col min="14852" max="14852" width="8.85546875" style="1354" customWidth="1"/>
    <col min="14853" max="14860" width="8.42578125" style="1354" customWidth="1"/>
    <col min="14861" max="15104" width="6.85546875" style="1354"/>
    <col min="15105" max="15105" width="5.42578125" style="1354" customWidth="1"/>
    <col min="15106" max="15106" width="33.42578125" style="1354" customWidth="1"/>
    <col min="15107" max="15107" width="11.42578125" style="1354" customWidth="1"/>
    <col min="15108" max="15108" width="8.85546875" style="1354" customWidth="1"/>
    <col min="15109" max="15116" width="8.42578125" style="1354" customWidth="1"/>
    <col min="15117" max="15360" width="6.85546875" style="1354"/>
    <col min="15361" max="15361" width="5.42578125" style="1354" customWidth="1"/>
    <col min="15362" max="15362" width="33.42578125" style="1354" customWidth="1"/>
    <col min="15363" max="15363" width="11.42578125" style="1354" customWidth="1"/>
    <col min="15364" max="15364" width="8.85546875" style="1354" customWidth="1"/>
    <col min="15365" max="15372" width="8.42578125" style="1354" customWidth="1"/>
    <col min="15373" max="15616" width="6.85546875" style="1354"/>
    <col min="15617" max="15617" width="5.42578125" style="1354" customWidth="1"/>
    <col min="15618" max="15618" width="33.42578125" style="1354" customWidth="1"/>
    <col min="15619" max="15619" width="11.42578125" style="1354" customWidth="1"/>
    <col min="15620" max="15620" width="8.85546875" style="1354" customWidth="1"/>
    <col min="15621" max="15628" width="8.42578125" style="1354" customWidth="1"/>
    <col min="15629" max="15872" width="6.85546875" style="1354"/>
    <col min="15873" max="15873" width="5.42578125" style="1354" customWidth="1"/>
    <col min="15874" max="15874" width="33.42578125" style="1354" customWidth="1"/>
    <col min="15875" max="15875" width="11.42578125" style="1354" customWidth="1"/>
    <col min="15876" max="15876" width="8.85546875" style="1354" customWidth="1"/>
    <col min="15877" max="15884" width="8.42578125" style="1354" customWidth="1"/>
    <col min="15885" max="16128" width="6.85546875" style="1354"/>
    <col min="16129" max="16129" width="5.42578125" style="1354" customWidth="1"/>
    <col min="16130" max="16130" width="33.42578125" style="1354" customWidth="1"/>
    <col min="16131" max="16131" width="11.42578125" style="1354" customWidth="1"/>
    <col min="16132" max="16132" width="8.85546875" style="1354" customWidth="1"/>
    <col min="16133" max="16140" width="8.42578125" style="1354" customWidth="1"/>
    <col min="16141" max="16384" width="6.85546875" style="1354"/>
  </cols>
  <sheetData>
    <row r="1" spans="1:21" ht="20.100000000000001" customHeight="1">
      <c r="A1" s="1353"/>
      <c r="B1" s="1300" t="s">
        <v>587</v>
      </c>
      <c r="D1" s="1355"/>
    </row>
    <row r="2" spans="1:21" ht="20.100000000000001" customHeight="1">
      <c r="A2" s="1527" t="s">
        <v>577</v>
      </c>
      <c r="B2" s="1527"/>
      <c r="C2" s="1527"/>
      <c r="D2" s="1527"/>
      <c r="E2" s="1527"/>
      <c r="F2" s="1527"/>
      <c r="G2" s="1527"/>
      <c r="H2" s="1527"/>
      <c r="I2" s="1527"/>
      <c r="J2" s="1527"/>
      <c r="K2" s="1527"/>
      <c r="L2" s="1527"/>
      <c r="M2" s="1527"/>
      <c r="N2" s="1527"/>
      <c r="O2" s="1527"/>
      <c r="P2" s="1527"/>
      <c r="Q2" s="1527"/>
      <c r="R2" s="1527"/>
      <c r="S2" s="1527"/>
      <c r="T2" s="1527"/>
      <c r="U2" s="1527"/>
    </row>
    <row r="3" spans="1:21" ht="20.100000000000001" customHeight="1">
      <c r="A3" s="1533" t="s">
        <v>590</v>
      </c>
      <c r="B3" s="1533"/>
      <c r="C3" s="1533"/>
      <c r="D3" s="1533"/>
      <c r="E3" s="1533"/>
      <c r="F3" s="1533"/>
      <c r="G3" s="1533"/>
      <c r="H3" s="1533"/>
      <c r="I3" s="1533"/>
      <c r="J3" s="1533"/>
      <c r="K3" s="1533"/>
      <c r="L3" s="1533"/>
      <c r="M3" s="1533"/>
      <c r="N3" s="1533"/>
      <c r="O3" s="1533"/>
      <c r="P3" s="1533"/>
      <c r="Q3" s="1533"/>
      <c r="R3" s="1533"/>
      <c r="S3" s="1533"/>
      <c r="T3" s="1533"/>
      <c r="U3" s="1533"/>
    </row>
    <row r="4" spans="1:21" ht="20.100000000000001" customHeight="1">
      <c r="B4" s="1356"/>
      <c r="C4" s="1356"/>
      <c r="D4" s="1357"/>
      <c r="K4" s="1358"/>
      <c r="L4" s="1358"/>
      <c r="R4" s="1358" t="s">
        <v>1</v>
      </c>
    </row>
    <row r="5" spans="1:21" ht="20.100000000000001" customHeight="1">
      <c r="A5" s="1528" t="s">
        <v>2</v>
      </c>
      <c r="B5" s="1530" t="s">
        <v>178</v>
      </c>
      <c r="C5" s="1528" t="s">
        <v>3</v>
      </c>
      <c r="D5" s="1528" t="s">
        <v>258</v>
      </c>
      <c r="E5" s="1532" t="s">
        <v>5</v>
      </c>
      <c r="F5" s="1532"/>
      <c r="G5" s="1532"/>
      <c r="H5" s="1532"/>
      <c r="I5" s="1532"/>
      <c r="J5" s="1532"/>
      <c r="K5" s="1532"/>
      <c r="L5" s="1532"/>
      <c r="M5" s="1532"/>
      <c r="N5" s="1532"/>
      <c r="O5" s="1532"/>
      <c r="P5" s="1532"/>
      <c r="Q5" s="1532"/>
      <c r="R5" s="1532"/>
      <c r="S5" s="1532"/>
      <c r="T5" s="1532"/>
      <c r="U5" s="1532"/>
    </row>
    <row r="6" spans="1:21" ht="33" customHeight="1">
      <c r="A6" s="1529"/>
      <c r="B6" s="1531"/>
      <c r="C6" s="1529"/>
      <c r="D6" s="1529"/>
      <c r="E6" s="1292" t="s">
        <v>478</v>
      </c>
      <c r="F6" s="1292" t="s">
        <v>479</v>
      </c>
      <c r="G6" s="1292" t="s">
        <v>480</v>
      </c>
      <c r="H6" s="1292" t="s">
        <v>481</v>
      </c>
      <c r="I6" s="1292" t="s">
        <v>482</v>
      </c>
      <c r="J6" s="1292" t="s">
        <v>483</v>
      </c>
      <c r="K6" s="1292" t="s">
        <v>484</v>
      </c>
      <c r="L6" s="1292" t="s">
        <v>485</v>
      </c>
      <c r="M6" s="1292" t="s">
        <v>486</v>
      </c>
      <c r="N6" s="1292" t="s">
        <v>487</v>
      </c>
      <c r="O6" s="1292" t="s">
        <v>488</v>
      </c>
      <c r="P6" s="1293" t="s">
        <v>489</v>
      </c>
      <c r="Q6" s="1293" t="s">
        <v>490</v>
      </c>
      <c r="R6" s="1293" t="s">
        <v>491</v>
      </c>
      <c r="S6" s="1292" t="s">
        <v>492</v>
      </c>
      <c r="T6" s="1292" t="s">
        <v>493</v>
      </c>
      <c r="U6" s="1292" t="s">
        <v>494</v>
      </c>
    </row>
    <row r="7" spans="1:21" ht="27.75" customHeight="1">
      <c r="A7" s="1360" t="s">
        <v>183</v>
      </c>
      <c r="B7" s="1360">
        <v>-2</v>
      </c>
      <c r="C7" s="1360" t="s">
        <v>192</v>
      </c>
      <c r="D7" s="1360" t="s">
        <v>578</v>
      </c>
      <c r="E7" s="1360">
        <v>-5</v>
      </c>
      <c r="F7" s="1360">
        <v>-6</v>
      </c>
      <c r="G7" s="1360">
        <v>-7</v>
      </c>
      <c r="H7" s="1360">
        <v>-8</v>
      </c>
      <c r="I7" s="1360">
        <v>-9</v>
      </c>
      <c r="J7" s="1360">
        <v>-10</v>
      </c>
      <c r="K7" s="1360">
        <v>-11</v>
      </c>
      <c r="L7" s="1360">
        <v>-12</v>
      </c>
      <c r="M7" s="1360">
        <v>-13</v>
      </c>
      <c r="N7" s="1360">
        <v>-14</v>
      </c>
      <c r="O7" s="1360">
        <v>-15</v>
      </c>
      <c r="P7" s="1360">
        <v>-16</v>
      </c>
      <c r="Q7" s="1360">
        <v>-17</v>
      </c>
      <c r="R7" s="1360">
        <v>-18</v>
      </c>
      <c r="S7" s="1360">
        <v>-19</v>
      </c>
      <c r="T7" s="1360">
        <v>-20</v>
      </c>
      <c r="U7" s="1360">
        <v>-21</v>
      </c>
    </row>
    <row r="8" spans="1:21" ht="20.100000000000001" customHeight="1">
      <c r="A8" s="1361">
        <v>1</v>
      </c>
      <c r="B8" s="1362" t="s">
        <v>225</v>
      </c>
      <c r="C8" s="1359" t="s">
        <v>226</v>
      </c>
      <c r="D8" s="1363">
        <f t="shared" ref="D8:U8" si="0">D10+D12+D13+D14+D15+D16+D18+D19+D20</f>
        <v>188.77543</v>
      </c>
      <c r="E8" s="1364">
        <f t="shared" si="0"/>
        <v>12.514839999999998</v>
      </c>
      <c r="F8" s="1364">
        <f t="shared" si="0"/>
        <v>10.905060000000001</v>
      </c>
      <c r="G8" s="1364">
        <f t="shared" si="0"/>
        <v>9.8960000000000008</v>
      </c>
      <c r="H8" s="1364">
        <f t="shared" si="0"/>
        <v>3.6268999999999991</v>
      </c>
      <c r="I8" s="1364">
        <f t="shared" si="0"/>
        <v>7.3508999999999984</v>
      </c>
      <c r="J8" s="1364">
        <f t="shared" si="0"/>
        <v>15.0158</v>
      </c>
      <c r="K8" s="1364">
        <f t="shared" si="0"/>
        <v>3.1591999999999998</v>
      </c>
      <c r="L8" s="1364">
        <f t="shared" si="0"/>
        <v>35.709669999999996</v>
      </c>
      <c r="M8" s="1364">
        <f t="shared" si="0"/>
        <v>2.5693999999999999</v>
      </c>
      <c r="N8" s="1364">
        <f t="shared" si="0"/>
        <v>36.6648</v>
      </c>
      <c r="O8" s="1364">
        <f t="shared" si="0"/>
        <v>5.9658999999999986</v>
      </c>
      <c r="P8" s="1364">
        <f t="shared" si="0"/>
        <v>8.3002500000000001</v>
      </c>
      <c r="Q8" s="1364">
        <f t="shared" si="0"/>
        <v>3.7446099999999993</v>
      </c>
      <c r="R8" s="1364">
        <f t="shared" si="0"/>
        <v>9.9350999999999985</v>
      </c>
      <c r="S8" s="1364">
        <f t="shared" si="0"/>
        <v>4.3385000000000007</v>
      </c>
      <c r="T8" s="1364">
        <f t="shared" si="0"/>
        <v>14.7761</v>
      </c>
      <c r="U8" s="1364">
        <f t="shared" si="0"/>
        <v>4.3023999999999996</v>
      </c>
    </row>
    <row r="9" spans="1:21" ht="20.100000000000001" customHeight="1">
      <c r="A9" s="1361"/>
      <c r="B9" s="1365" t="s">
        <v>65</v>
      </c>
      <c r="C9" s="1359"/>
      <c r="D9" s="1363"/>
      <c r="E9" s="1364"/>
      <c r="F9" s="1364"/>
      <c r="G9" s="1364"/>
      <c r="H9" s="1364"/>
      <c r="I9" s="1364"/>
      <c r="J9" s="1364"/>
      <c r="K9" s="1364"/>
      <c r="L9" s="1364"/>
      <c r="M9" s="1364"/>
      <c r="N9" s="1364"/>
      <c r="O9" s="1364"/>
      <c r="P9" s="1364"/>
      <c r="Q9" s="1364"/>
      <c r="R9" s="1364"/>
      <c r="S9" s="1364"/>
      <c r="T9" s="1364"/>
      <c r="U9" s="1364"/>
    </row>
    <row r="10" spans="1:21" ht="20.100000000000001" customHeight="1">
      <c r="A10" s="1366" t="s">
        <v>11</v>
      </c>
      <c r="B10" s="1298" t="s">
        <v>12</v>
      </c>
      <c r="C10" s="1367" t="s">
        <v>227</v>
      </c>
      <c r="D10" s="1368">
        <f>SUM(E10:U10)</f>
        <v>26.645820000000001</v>
      </c>
      <c r="E10" s="1369">
        <v>0.30800000000000005</v>
      </c>
      <c r="F10" s="1369">
        <v>0.36499999999999999</v>
      </c>
      <c r="G10" s="1369">
        <v>1.7849999999999999</v>
      </c>
      <c r="H10" s="1369">
        <v>0.376</v>
      </c>
      <c r="I10" s="1369">
        <v>0.69000000000000006</v>
      </c>
      <c r="J10" s="1369">
        <v>2.8300000000000005</v>
      </c>
      <c r="K10" s="1369">
        <v>0.55600000000000005</v>
      </c>
      <c r="L10" s="1369">
        <v>8.2219999999999995</v>
      </c>
      <c r="M10" s="1369">
        <v>0.40850000000000003</v>
      </c>
      <c r="N10" s="1369">
        <v>2.4893999999999998</v>
      </c>
      <c r="O10" s="1369">
        <v>0.96500000000000008</v>
      </c>
      <c r="P10" s="1369">
        <v>1.5302199999999999</v>
      </c>
      <c r="Q10" s="1369">
        <v>1.0919999999999999</v>
      </c>
      <c r="R10" s="1369">
        <v>1.2282</v>
      </c>
      <c r="S10" s="1369">
        <v>0.8</v>
      </c>
      <c r="T10" s="1369">
        <v>2.1040000000000001</v>
      </c>
      <c r="U10" s="1369">
        <v>0.89650000000000007</v>
      </c>
    </row>
    <row r="11" spans="1:21" ht="20.100000000000001" customHeight="1">
      <c r="A11" s="1370"/>
      <c r="B11" s="1296" t="s">
        <v>14</v>
      </c>
      <c r="C11" s="1371" t="s">
        <v>228</v>
      </c>
      <c r="D11" s="1368">
        <f t="shared" ref="D11:D33" si="1">SUM(E11:U11)</f>
        <v>4.3599999999999985</v>
      </c>
      <c r="E11" s="1372">
        <v>0.15</v>
      </c>
      <c r="F11" s="1372">
        <v>0.1</v>
      </c>
      <c r="G11" s="1372">
        <v>0.1</v>
      </c>
      <c r="H11" s="1372">
        <v>0.1</v>
      </c>
      <c r="I11" s="1372">
        <v>0.1</v>
      </c>
      <c r="J11" s="1372">
        <v>0.1</v>
      </c>
      <c r="K11" s="1372">
        <v>0.17</v>
      </c>
      <c r="L11" s="1372">
        <v>0.1</v>
      </c>
      <c r="M11" s="1372">
        <v>0.1</v>
      </c>
      <c r="N11" s="1372">
        <v>2.38</v>
      </c>
      <c r="O11" s="1372">
        <v>0.1</v>
      </c>
      <c r="P11" s="1372">
        <v>0.11</v>
      </c>
      <c r="Q11" s="1372">
        <v>0.35</v>
      </c>
      <c r="R11" s="1372">
        <v>0.1</v>
      </c>
      <c r="S11" s="1372">
        <v>0.1</v>
      </c>
      <c r="T11" s="1372">
        <v>0.1</v>
      </c>
      <c r="U11" s="1372">
        <v>0.1</v>
      </c>
    </row>
    <row r="12" spans="1:21" ht="20.100000000000001" customHeight="1">
      <c r="A12" s="1366" t="s">
        <v>20</v>
      </c>
      <c r="B12" s="1297" t="s">
        <v>21</v>
      </c>
      <c r="C12" s="1367" t="s">
        <v>229</v>
      </c>
      <c r="D12" s="1368">
        <f t="shared" si="1"/>
        <v>39.394360000000006</v>
      </c>
      <c r="E12" s="1369">
        <v>2.79</v>
      </c>
      <c r="F12" s="1369">
        <v>0.38519999999999999</v>
      </c>
      <c r="G12" s="1369">
        <v>2.331</v>
      </c>
      <c r="H12" s="1369">
        <v>2.6999999999999997</v>
      </c>
      <c r="I12" s="1369">
        <v>0.49</v>
      </c>
      <c r="J12" s="1369">
        <v>0.60500000000000009</v>
      </c>
      <c r="K12" s="1369">
        <v>0.93500000000000016</v>
      </c>
      <c r="L12" s="1369">
        <v>7.99</v>
      </c>
      <c r="M12" s="1369">
        <v>0.32999999999999996</v>
      </c>
      <c r="N12" s="1369">
        <v>10.9948</v>
      </c>
      <c r="O12" s="1369">
        <v>0.43000000000000005</v>
      </c>
      <c r="P12" s="1369">
        <v>1.5990599999999999</v>
      </c>
      <c r="Q12" s="1369">
        <v>0.32</v>
      </c>
      <c r="R12" s="1369">
        <v>2.2911999999999999</v>
      </c>
      <c r="S12" s="1369">
        <v>0.92280000000000006</v>
      </c>
      <c r="T12" s="1369">
        <v>3.4702999999999995</v>
      </c>
      <c r="U12" s="1369">
        <v>0.81</v>
      </c>
    </row>
    <row r="13" spans="1:21" ht="20.100000000000001" customHeight="1">
      <c r="A13" s="1366" t="s">
        <v>23</v>
      </c>
      <c r="B13" s="1373" t="s">
        <v>24</v>
      </c>
      <c r="C13" s="1367" t="s">
        <v>230</v>
      </c>
      <c r="D13" s="1368">
        <f t="shared" si="1"/>
        <v>13.198080000000001</v>
      </c>
      <c r="E13" s="1369">
        <v>0.5</v>
      </c>
      <c r="F13" s="1369">
        <v>0.21</v>
      </c>
      <c r="G13" s="1369">
        <v>0.21</v>
      </c>
      <c r="H13" s="1369">
        <v>0.15</v>
      </c>
      <c r="I13" s="1369">
        <v>0.1</v>
      </c>
      <c r="J13" s="1369">
        <v>0.11</v>
      </c>
      <c r="K13" s="1369">
        <v>0.13</v>
      </c>
      <c r="L13" s="1369">
        <v>0.16</v>
      </c>
      <c r="M13" s="1369">
        <v>0.14000000000000001</v>
      </c>
      <c r="N13" s="1369">
        <v>10.049999999999999</v>
      </c>
      <c r="O13" s="1369">
        <v>0.38</v>
      </c>
      <c r="P13" s="1369">
        <v>0.21808</v>
      </c>
      <c r="Q13" s="1369">
        <v>0.17</v>
      </c>
      <c r="R13" s="1369">
        <v>0.21</v>
      </c>
      <c r="S13" s="1369">
        <v>0.16</v>
      </c>
      <c r="T13" s="1369">
        <v>0.13</v>
      </c>
      <c r="U13" s="1369">
        <v>0.16999999999999998</v>
      </c>
    </row>
    <row r="14" spans="1:21" ht="20.100000000000001" customHeight="1">
      <c r="A14" s="1366" t="s">
        <v>26</v>
      </c>
      <c r="B14" s="1298" t="s">
        <v>27</v>
      </c>
      <c r="C14" s="1367" t="s">
        <v>231</v>
      </c>
      <c r="D14" s="1368">
        <f t="shared" si="1"/>
        <v>0</v>
      </c>
      <c r="E14" s="1369">
        <v>0</v>
      </c>
      <c r="F14" s="1369">
        <v>0</v>
      </c>
      <c r="G14" s="1369">
        <v>0</v>
      </c>
      <c r="H14" s="1369">
        <v>0</v>
      </c>
      <c r="I14" s="1369">
        <v>0</v>
      </c>
      <c r="J14" s="1369">
        <v>0</v>
      </c>
      <c r="K14" s="1369">
        <v>0</v>
      </c>
      <c r="L14" s="1369">
        <v>0</v>
      </c>
      <c r="M14" s="1369">
        <v>0</v>
      </c>
      <c r="N14" s="1369">
        <v>0</v>
      </c>
      <c r="O14" s="1369">
        <v>0</v>
      </c>
      <c r="P14" s="1369">
        <v>0</v>
      </c>
      <c r="Q14" s="1369">
        <v>0</v>
      </c>
      <c r="R14" s="1369">
        <v>0</v>
      </c>
      <c r="S14" s="1369">
        <v>0</v>
      </c>
      <c r="T14" s="1369">
        <v>0</v>
      </c>
      <c r="U14" s="1369">
        <v>0</v>
      </c>
    </row>
    <row r="15" spans="1:21" ht="20.100000000000001" customHeight="1">
      <c r="A15" s="1366" t="s">
        <v>35</v>
      </c>
      <c r="B15" s="1298" t="s">
        <v>36</v>
      </c>
      <c r="C15" s="1367" t="s">
        <v>232</v>
      </c>
      <c r="D15" s="1368">
        <f t="shared" si="1"/>
        <v>0</v>
      </c>
      <c r="E15" s="1369">
        <v>0</v>
      </c>
      <c r="F15" s="1369">
        <v>0</v>
      </c>
      <c r="G15" s="1369">
        <v>0</v>
      </c>
      <c r="H15" s="1369">
        <v>0</v>
      </c>
      <c r="I15" s="1369">
        <v>0</v>
      </c>
      <c r="J15" s="1369">
        <v>0</v>
      </c>
      <c r="K15" s="1369">
        <v>0</v>
      </c>
      <c r="L15" s="1369">
        <v>0</v>
      </c>
      <c r="M15" s="1369">
        <v>0</v>
      </c>
      <c r="N15" s="1369">
        <v>0</v>
      </c>
      <c r="O15" s="1369">
        <v>0</v>
      </c>
      <c r="P15" s="1369">
        <v>0</v>
      </c>
      <c r="Q15" s="1369">
        <v>0</v>
      </c>
      <c r="R15" s="1369">
        <v>0</v>
      </c>
      <c r="S15" s="1369">
        <v>0</v>
      </c>
      <c r="T15" s="1369">
        <v>0</v>
      </c>
      <c r="U15" s="1369">
        <v>0</v>
      </c>
    </row>
    <row r="16" spans="1:21" ht="20.100000000000001" customHeight="1">
      <c r="A16" s="1366" t="s">
        <v>44</v>
      </c>
      <c r="B16" s="1298" t="s">
        <v>45</v>
      </c>
      <c r="C16" s="1367" t="s">
        <v>233</v>
      </c>
      <c r="D16" s="1368">
        <f t="shared" si="1"/>
        <v>105.10316999999999</v>
      </c>
      <c r="E16" s="1369">
        <v>8.8628399999999985</v>
      </c>
      <c r="F16" s="1369">
        <v>9.8948599999999995</v>
      </c>
      <c r="G16" s="1369">
        <v>5.52</v>
      </c>
      <c r="H16" s="1369">
        <v>0.35089999999999999</v>
      </c>
      <c r="I16" s="1369">
        <v>6.0208999999999984</v>
      </c>
      <c r="J16" s="1369">
        <v>11.4208</v>
      </c>
      <c r="K16" s="1369">
        <v>1.4882</v>
      </c>
      <c r="L16" s="1369">
        <v>17.437670000000001</v>
      </c>
      <c r="M16" s="1369">
        <v>1.4408999999999998</v>
      </c>
      <c r="N16" s="1369">
        <v>12.320599999999999</v>
      </c>
      <c r="O16" s="1369">
        <v>4.1408999999999994</v>
      </c>
      <c r="P16" s="1369">
        <v>4.6328899999999997</v>
      </c>
      <c r="Q16" s="1369">
        <v>2.1126099999999997</v>
      </c>
      <c r="R16" s="1369">
        <v>5.9056999999999986</v>
      </c>
      <c r="S16" s="1369">
        <v>2.4057000000000004</v>
      </c>
      <c r="T16" s="1369">
        <v>8.7718000000000007</v>
      </c>
      <c r="U16" s="1369">
        <v>2.3759000000000001</v>
      </c>
    </row>
    <row r="17" spans="1:21" s="1358" customFormat="1" ht="20.100000000000001" customHeight="1">
      <c r="A17" s="1370"/>
      <c r="B17" s="1296" t="s">
        <v>185</v>
      </c>
      <c r="C17" s="1371" t="s">
        <v>235</v>
      </c>
      <c r="D17" s="1368">
        <f t="shared" si="1"/>
        <v>0</v>
      </c>
      <c r="E17" s="1372">
        <v>0</v>
      </c>
      <c r="F17" s="1372">
        <v>0</v>
      </c>
      <c r="G17" s="1372">
        <v>0</v>
      </c>
      <c r="H17" s="1372">
        <v>0</v>
      </c>
      <c r="I17" s="1372">
        <v>0</v>
      </c>
      <c r="J17" s="1372">
        <v>0</v>
      </c>
      <c r="K17" s="1372">
        <v>0</v>
      </c>
      <c r="L17" s="1372">
        <v>0</v>
      </c>
      <c r="M17" s="1372">
        <v>0</v>
      </c>
      <c r="N17" s="1372">
        <v>0</v>
      </c>
      <c r="O17" s="1372">
        <v>0</v>
      </c>
      <c r="P17" s="1372">
        <v>0</v>
      </c>
      <c r="Q17" s="1372">
        <v>0</v>
      </c>
      <c r="R17" s="1372">
        <v>0</v>
      </c>
      <c r="S17" s="1372">
        <v>0</v>
      </c>
      <c r="T17" s="1372">
        <v>0</v>
      </c>
      <c r="U17" s="1372">
        <v>0</v>
      </c>
    </row>
    <row r="18" spans="1:21" ht="20.100000000000001" customHeight="1">
      <c r="A18" s="1366" t="s">
        <v>53</v>
      </c>
      <c r="B18" s="1298" t="s">
        <v>54</v>
      </c>
      <c r="C18" s="1367" t="s">
        <v>236</v>
      </c>
      <c r="D18" s="1368">
        <f t="shared" si="1"/>
        <v>4.4339999999999993</v>
      </c>
      <c r="E18" s="1369">
        <v>5.3999999999999999E-2</v>
      </c>
      <c r="F18" s="1369">
        <v>0.05</v>
      </c>
      <c r="G18" s="1369">
        <v>0.05</v>
      </c>
      <c r="H18" s="1369">
        <v>0.05</v>
      </c>
      <c r="I18" s="1369">
        <v>0.05</v>
      </c>
      <c r="J18" s="1369">
        <v>0.05</v>
      </c>
      <c r="K18" s="1369">
        <v>0.05</v>
      </c>
      <c r="L18" s="1369">
        <v>1.9000000000000001</v>
      </c>
      <c r="M18" s="1369">
        <v>0.25</v>
      </c>
      <c r="N18" s="1369">
        <v>0.81</v>
      </c>
      <c r="O18" s="1369">
        <v>0.05</v>
      </c>
      <c r="P18" s="1369">
        <v>0.32</v>
      </c>
      <c r="Q18" s="1369">
        <v>0.05</v>
      </c>
      <c r="R18" s="1369">
        <v>0.3</v>
      </c>
      <c r="S18" s="1369">
        <v>0.05</v>
      </c>
      <c r="T18" s="1369">
        <v>0.3</v>
      </c>
      <c r="U18" s="1369">
        <v>0.05</v>
      </c>
    </row>
    <row r="19" spans="1:21" ht="20.100000000000001" hidden="1" customHeight="1">
      <c r="A19" s="1366" t="s">
        <v>56</v>
      </c>
      <c r="B19" s="1298" t="s">
        <v>57</v>
      </c>
      <c r="C19" s="1367" t="s">
        <v>237</v>
      </c>
      <c r="D19" s="1368">
        <f t="shared" si="1"/>
        <v>0</v>
      </c>
      <c r="E19" s="1369">
        <v>0</v>
      </c>
      <c r="F19" s="1369">
        <v>0</v>
      </c>
      <c r="G19" s="1369">
        <v>0</v>
      </c>
      <c r="H19" s="1369">
        <v>0</v>
      </c>
      <c r="I19" s="1369">
        <v>0</v>
      </c>
      <c r="J19" s="1369">
        <v>0</v>
      </c>
      <c r="K19" s="1369">
        <v>0</v>
      </c>
      <c r="L19" s="1369">
        <v>0</v>
      </c>
      <c r="M19" s="1369">
        <v>0</v>
      </c>
      <c r="N19" s="1369">
        <v>0</v>
      </c>
      <c r="O19" s="1369">
        <v>0</v>
      </c>
      <c r="P19" s="1369">
        <v>0</v>
      </c>
      <c r="Q19" s="1369">
        <v>0</v>
      </c>
      <c r="R19" s="1369">
        <v>0</v>
      </c>
      <c r="S19" s="1369">
        <v>0</v>
      </c>
      <c r="T19" s="1369">
        <v>0</v>
      </c>
      <c r="U19" s="1369">
        <v>0</v>
      </c>
    </row>
    <row r="20" spans="1:21" ht="20.100000000000001" customHeight="1">
      <c r="A20" s="1366" t="s">
        <v>56</v>
      </c>
      <c r="B20" s="1298" t="s">
        <v>60</v>
      </c>
      <c r="C20" s="1367" t="s">
        <v>238</v>
      </c>
      <c r="D20" s="1368">
        <f t="shared" si="1"/>
        <v>0</v>
      </c>
      <c r="E20" s="1369">
        <v>0</v>
      </c>
      <c r="F20" s="1369">
        <v>0</v>
      </c>
      <c r="G20" s="1369">
        <v>0</v>
      </c>
      <c r="H20" s="1369">
        <v>0</v>
      </c>
      <c r="I20" s="1369">
        <v>0</v>
      </c>
      <c r="J20" s="1369">
        <v>0</v>
      </c>
      <c r="K20" s="1369">
        <v>0</v>
      </c>
      <c r="L20" s="1369">
        <v>0</v>
      </c>
      <c r="M20" s="1369">
        <v>0</v>
      </c>
      <c r="N20" s="1369">
        <v>0</v>
      </c>
      <c r="O20" s="1369">
        <v>0</v>
      </c>
      <c r="P20" s="1369">
        <v>0</v>
      </c>
      <c r="Q20" s="1369">
        <v>0</v>
      </c>
      <c r="R20" s="1369">
        <v>0</v>
      </c>
      <c r="S20" s="1369">
        <v>0</v>
      </c>
      <c r="T20" s="1369">
        <v>0</v>
      </c>
      <c r="U20" s="1369">
        <v>0</v>
      </c>
    </row>
    <row r="21" spans="1:21" s="1353" customFormat="1" ht="25.5" customHeight="1">
      <c r="A21" s="1374">
        <v>2</v>
      </c>
      <c r="B21" s="1362" t="s">
        <v>239</v>
      </c>
      <c r="C21" s="1359"/>
      <c r="D21" s="1375">
        <f t="shared" si="1"/>
        <v>143.71366</v>
      </c>
      <c r="E21" s="1375">
        <f t="shared" ref="E21:U21" si="2">SUM(E23:E31)</f>
        <v>1.4139999999999999</v>
      </c>
      <c r="F21" s="1375">
        <f t="shared" si="2"/>
        <v>1.9053</v>
      </c>
      <c r="G21" s="1375">
        <f t="shared" si="2"/>
        <v>0.29941000000000001</v>
      </c>
      <c r="H21" s="1375">
        <f t="shared" si="2"/>
        <v>0.09</v>
      </c>
      <c r="I21" s="1375">
        <f t="shared" si="2"/>
        <v>10.970899999999999</v>
      </c>
      <c r="J21" s="1375">
        <f t="shared" si="2"/>
        <v>0.56093000000000004</v>
      </c>
      <c r="K21" s="1375">
        <f t="shared" si="2"/>
        <v>0</v>
      </c>
      <c r="L21" s="1375">
        <f t="shared" si="2"/>
        <v>2.0350000000000001</v>
      </c>
      <c r="M21" s="1375">
        <f t="shared" si="2"/>
        <v>4.4565199999999994</v>
      </c>
      <c r="N21" s="1375">
        <f t="shared" si="2"/>
        <v>2.8759999999999999</v>
      </c>
      <c r="O21" s="1375">
        <f t="shared" si="2"/>
        <v>87.543999999999997</v>
      </c>
      <c r="P21" s="1375">
        <f t="shared" si="2"/>
        <v>0.94299999999999995</v>
      </c>
      <c r="Q21" s="1375">
        <f t="shared" si="2"/>
        <v>1.8315999999999999</v>
      </c>
      <c r="R21" s="1375">
        <f t="shared" si="2"/>
        <v>5.3000000000000005E-2</v>
      </c>
      <c r="S21" s="1375">
        <f t="shared" si="2"/>
        <v>28.575000000000003</v>
      </c>
      <c r="T21" s="1375">
        <f t="shared" si="2"/>
        <v>0.14500000000000002</v>
      </c>
      <c r="U21" s="1375">
        <f t="shared" si="2"/>
        <v>1.4E-2</v>
      </c>
    </row>
    <row r="22" spans="1:21" s="1358" customFormat="1" ht="20.100000000000001" customHeight="1">
      <c r="A22" s="1376"/>
      <c r="B22" s="1365" t="s">
        <v>65</v>
      </c>
      <c r="C22" s="1371"/>
      <c r="D22" s="1368">
        <f t="shared" si="1"/>
        <v>0</v>
      </c>
      <c r="E22" s="1377"/>
      <c r="F22" s="1377"/>
      <c r="G22" s="1377"/>
      <c r="H22" s="1377"/>
      <c r="I22" s="1377"/>
      <c r="J22" s="1377"/>
      <c r="K22" s="1377"/>
      <c r="L22" s="1377"/>
      <c r="M22" s="1377"/>
      <c r="N22" s="1377"/>
      <c r="O22" s="1377"/>
      <c r="P22" s="1377"/>
      <c r="Q22" s="1377"/>
      <c r="R22" s="1377"/>
      <c r="S22" s="1377"/>
      <c r="T22" s="1377"/>
      <c r="U22" s="1377"/>
    </row>
    <row r="23" spans="1:21" ht="20.100000000000001" customHeight="1">
      <c r="A23" s="1378" t="s">
        <v>66</v>
      </c>
      <c r="B23" s="1298" t="s">
        <v>240</v>
      </c>
      <c r="C23" s="1367" t="s">
        <v>241</v>
      </c>
      <c r="D23" s="1368">
        <f t="shared" si="1"/>
        <v>5.7956599999999998</v>
      </c>
      <c r="E23" s="1368">
        <v>1.3239999999999998</v>
      </c>
      <c r="F23" s="1368">
        <v>0.90529999999999999</v>
      </c>
      <c r="G23" s="1368">
        <v>0.29941000000000001</v>
      </c>
      <c r="H23" s="1368">
        <v>0.09</v>
      </c>
      <c r="I23" s="1368">
        <v>0.8629</v>
      </c>
      <c r="J23" s="1368">
        <v>0.37193000000000004</v>
      </c>
      <c r="K23" s="1368">
        <v>0</v>
      </c>
      <c r="L23" s="1368">
        <v>0.03</v>
      </c>
      <c r="M23" s="1368">
        <v>3.7519999999999998E-2</v>
      </c>
      <c r="N23" s="1368">
        <v>0.52800000000000002</v>
      </c>
      <c r="O23" s="1368">
        <v>0.24</v>
      </c>
      <c r="P23" s="1368">
        <v>0.247</v>
      </c>
      <c r="Q23" s="1368">
        <v>0.85959999999999992</v>
      </c>
      <c r="R23" s="1368">
        <v>0</v>
      </c>
      <c r="S23" s="1368">
        <v>0</v>
      </c>
      <c r="T23" s="1368">
        <v>0</v>
      </c>
      <c r="U23" s="1368">
        <v>0</v>
      </c>
    </row>
    <row r="24" spans="1:21" ht="28.5" customHeight="1">
      <c r="A24" s="1378" t="s">
        <v>69</v>
      </c>
      <c r="B24" s="1298" t="s">
        <v>242</v>
      </c>
      <c r="C24" s="1366" t="s">
        <v>243</v>
      </c>
      <c r="D24" s="1368">
        <f t="shared" si="1"/>
        <v>0</v>
      </c>
      <c r="E24" s="1368">
        <v>0</v>
      </c>
      <c r="F24" s="1368">
        <v>0</v>
      </c>
      <c r="G24" s="1368">
        <v>0</v>
      </c>
      <c r="H24" s="1368">
        <v>0</v>
      </c>
      <c r="I24" s="1368">
        <v>0</v>
      </c>
      <c r="J24" s="1368">
        <v>0</v>
      </c>
      <c r="K24" s="1368">
        <v>0</v>
      </c>
      <c r="L24" s="1368">
        <v>0</v>
      </c>
      <c r="M24" s="1368">
        <v>0</v>
      </c>
      <c r="N24" s="1368">
        <v>0</v>
      </c>
      <c r="O24" s="1368">
        <v>0</v>
      </c>
      <c r="P24" s="1368">
        <v>0</v>
      </c>
      <c r="Q24" s="1368">
        <v>0</v>
      </c>
      <c r="R24" s="1368">
        <v>0</v>
      </c>
      <c r="S24" s="1368">
        <v>0</v>
      </c>
      <c r="T24" s="1368">
        <v>0</v>
      </c>
      <c r="U24" s="1368">
        <v>0</v>
      </c>
    </row>
    <row r="25" spans="1:21" ht="25.5" customHeight="1">
      <c r="A25" s="1378" t="s">
        <v>72</v>
      </c>
      <c r="B25" s="1298" t="s">
        <v>244</v>
      </c>
      <c r="C25" s="1367" t="s">
        <v>245</v>
      </c>
      <c r="D25" s="1368">
        <f t="shared" si="1"/>
        <v>5.05</v>
      </c>
      <c r="E25" s="1368">
        <v>0.06</v>
      </c>
      <c r="F25" s="1368">
        <v>0</v>
      </c>
      <c r="G25" s="1368">
        <v>0</v>
      </c>
      <c r="H25" s="1368">
        <v>0</v>
      </c>
      <c r="I25" s="1368">
        <v>0</v>
      </c>
      <c r="J25" s="1368">
        <v>0</v>
      </c>
      <c r="K25" s="1368">
        <v>0</v>
      </c>
      <c r="L25" s="1368">
        <v>1.9450000000000001</v>
      </c>
      <c r="M25" s="1368">
        <v>3.7999999999999999E-2</v>
      </c>
      <c r="N25" s="1368">
        <v>0</v>
      </c>
      <c r="O25" s="1368">
        <v>0.13400000000000001</v>
      </c>
      <c r="P25" s="1368">
        <v>6.0999999999999999E-2</v>
      </c>
      <c r="Q25" s="1368">
        <v>0</v>
      </c>
      <c r="R25" s="1368">
        <v>4.1000000000000002E-2</v>
      </c>
      <c r="S25" s="1368">
        <v>2.7210000000000001</v>
      </c>
      <c r="T25" s="1368">
        <v>0.05</v>
      </c>
      <c r="U25" s="1368">
        <v>0</v>
      </c>
    </row>
    <row r="26" spans="1:21" ht="20.100000000000001" hidden="1" customHeight="1">
      <c r="A26" s="1378" t="s">
        <v>75</v>
      </c>
      <c r="B26" s="1298" t="s">
        <v>246</v>
      </c>
      <c r="C26" s="1367" t="s">
        <v>247</v>
      </c>
      <c r="D26" s="1368">
        <f t="shared" si="1"/>
        <v>0</v>
      </c>
      <c r="E26" s="1368">
        <v>0</v>
      </c>
      <c r="F26" s="1368">
        <v>0</v>
      </c>
      <c r="G26" s="1368">
        <v>0</v>
      </c>
      <c r="H26" s="1368">
        <v>0</v>
      </c>
      <c r="I26" s="1368">
        <v>0</v>
      </c>
      <c r="J26" s="1368">
        <v>0</v>
      </c>
      <c r="K26" s="1368">
        <v>0</v>
      </c>
      <c r="L26" s="1368">
        <v>0</v>
      </c>
      <c r="M26" s="1368">
        <v>0</v>
      </c>
      <c r="N26" s="1368">
        <v>0</v>
      </c>
      <c r="O26" s="1368">
        <v>0</v>
      </c>
      <c r="P26" s="1368">
        <v>0</v>
      </c>
      <c r="Q26" s="1368">
        <v>0</v>
      </c>
      <c r="R26" s="1368">
        <v>0</v>
      </c>
      <c r="S26" s="1368">
        <v>0</v>
      </c>
      <c r="T26" s="1368">
        <v>0</v>
      </c>
      <c r="U26" s="1368">
        <v>0</v>
      </c>
    </row>
    <row r="27" spans="1:21" ht="27.75" customHeight="1">
      <c r="A27" s="1378" t="s">
        <v>80</v>
      </c>
      <c r="B27" s="1298" t="s">
        <v>248</v>
      </c>
      <c r="C27" s="1367" t="s">
        <v>249</v>
      </c>
      <c r="D27" s="1368">
        <f t="shared" si="1"/>
        <v>1.0089999999999999</v>
      </c>
      <c r="E27" s="1368">
        <v>0</v>
      </c>
      <c r="F27" s="1368">
        <v>0</v>
      </c>
      <c r="G27" s="1368">
        <v>0</v>
      </c>
      <c r="H27" s="1368">
        <v>0</v>
      </c>
      <c r="I27" s="1368">
        <v>0</v>
      </c>
      <c r="J27" s="1368">
        <v>0</v>
      </c>
      <c r="K27" s="1368">
        <v>0</v>
      </c>
      <c r="L27" s="1368">
        <v>0.06</v>
      </c>
      <c r="M27" s="1368">
        <v>3.9E-2</v>
      </c>
      <c r="N27" s="1368">
        <v>0</v>
      </c>
      <c r="O27" s="1368">
        <v>0</v>
      </c>
      <c r="P27" s="1368">
        <v>0.53500000000000003</v>
      </c>
      <c r="Q27" s="1368">
        <v>0</v>
      </c>
      <c r="R27" s="1368">
        <v>1.2E-2</v>
      </c>
      <c r="S27" s="1368">
        <v>0.254</v>
      </c>
      <c r="T27" s="1368">
        <v>9.5000000000000001E-2</v>
      </c>
      <c r="U27" s="1368">
        <v>1.4E-2</v>
      </c>
    </row>
    <row r="28" spans="1:21" ht="20.100000000000001" hidden="1" customHeight="1">
      <c r="A28" s="1378" t="s">
        <v>83</v>
      </c>
      <c r="B28" s="1298" t="s">
        <v>250</v>
      </c>
      <c r="C28" s="1367" t="s">
        <v>251</v>
      </c>
      <c r="D28" s="1368">
        <f t="shared" si="1"/>
        <v>0</v>
      </c>
      <c r="E28" s="1368">
        <v>0</v>
      </c>
      <c r="F28" s="1368">
        <v>0</v>
      </c>
      <c r="G28" s="1368">
        <v>0</v>
      </c>
      <c r="H28" s="1368">
        <v>0</v>
      </c>
      <c r="I28" s="1368">
        <v>0</v>
      </c>
      <c r="J28" s="1368">
        <v>0</v>
      </c>
      <c r="K28" s="1368">
        <v>0</v>
      </c>
      <c r="L28" s="1368">
        <v>0</v>
      </c>
      <c r="M28" s="1368">
        <v>0</v>
      </c>
      <c r="N28" s="1368">
        <v>0</v>
      </c>
      <c r="O28" s="1368">
        <v>0</v>
      </c>
      <c r="P28" s="1368">
        <v>0</v>
      </c>
      <c r="Q28" s="1368">
        <v>0</v>
      </c>
      <c r="R28" s="1368">
        <v>0</v>
      </c>
      <c r="S28" s="1368">
        <v>0</v>
      </c>
      <c r="T28" s="1368">
        <v>0</v>
      </c>
      <c r="U28" s="1368">
        <v>0</v>
      </c>
    </row>
    <row r="29" spans="1:21" ht="24.75" customHeight="1">
      <c r="A29" s="1378" t="s">
        <v>86</v>
      </c>
      <c r="B29" s="1298" t="s">
        <v>252</v>
      </c>
      <c r="C29" s="1367" t="s">
        <v>580</v>
      </c>
      <c r="D29" s="1368">
        <f t="shared" si="1"/>
        <v>0</v>
      </c>
      <c r="E29" s="1368">
        <v>0</v>
      </c>
      <c r="F29" s="1368">
        <v>0</v>
      </c>
      <c r="G29" s="1368">
        <v>0</v>
      </c>
      <c r="H29" s="1368">
        <v>0</v>
      </c>
      <c r="I29" s="1368">
        <v>0</v>
      </c>
      <c r="J29" s="1368">
        <v>0</v>
      </c>
      <c r="K29" s="1368">
        <v>0</v>
      </c>
      <c r="L29" s="1368">
        <v>0</v>
      </c>
      <c r="M29" s="1368">
        <v>0</v>
      </c>
      <c r="N29" s="1368">
        <v>0</v>
      </c>
      <c r="O29" s="1368">
        <v>0</v>
      </c>
      <c r="P29" s="1368">
        <v>0</v>
      </c>
      <c r="Q29" s="1368">
        <v>0</v>
      </c>
      <c r="R29" s="1368">
        <v>0</v>
      </c>
      <c r="S29" s="1368">
        <v>0</v>
      </c>
      <c r="T29" s="1368">
        <v>0</v>
      </c>
      <c r="U29" s="1368">
        <v>0</v>
      </c>
    </row>
    <row r="30" spans="1:21" ht="30.75" customHeight="1">
      <c r="A30" s="1378" t="s">
        <v>89</v>
      </c>
      <c r="B30" s="1298" t="s">
        <v>253</v>
      </c>
      <c r="C30" s="1367" t="s">
        <v>581</v>
      </c>
      <c r="D30" s="1368">
        <f t="shared" si="1"/>
        <v>0</v>
      </c>
      <c r="E30" s="1368">
        <v>0</v>
      </c>
      <c r="F30" s="1368">
        <v>0</v>
      </c>
      <c r="G30" s="1368">
        <v>0</v>
      </c>
      <c r="H30" s="1368">
        <v>0</v>
      </c>
      <c r="I30" s="1368">
        <v>0</v>
      </c>
      <c r="J30" s="1368">
        <v>0</v>
      </c>
      <c r="K30" s="1368">
        <v>0</v>
      </c>
      <c r="L30" s="1368">
        <v>0</v>
      </c>
      <c r="M30" s="1368">
        <v>0</v>
      </c>
      <c r="N30" s="1368">
        <v>0</v>
      </c>
      <c r="O30" s="1368">
        <v>0</v>
      </c>
      <c r="P30" s="1368">
        <v>0</v>
      </c>
      <c r="Q30" s="1368">
        <v>0</v>
      </c>
      <c r="R30" s="1368">
        <v>0</v>
      </c>
      <c r="S30" s="1368">
        <v>0</v>
      </c>
      <c r="T30" s="1368">
        <v>0</v>
      </c>
      <c r="U30" s="1368">
        <v>0</v>
      </c>
    </row>
    <row r="31" spans="1:21" ht="26.25" customHeight="1">
      <c r="A31" s="1378" t="s">
        <v>92</v>
      </c>
      <c r="B31" s="1298" t="s">
        <v>254</v>
      </c>
      <c r="C31" s="1367" t="s">
        <v>582</v>
      </c>
      <c r="D31" s="1368">
        <f t="shared" si="1"/>
        <v>131.85899999999998</v>
      </c>
      <c r="E31" s="1368">
        <v>0.03</v>
      </c>
      <c r="F31" s="1368">
        <v>1</v>
      </c>
      <c r="G31" s="1368">
        <v>0</v>
      </c>
      <c r="H31" s="1368">
        <v>0</v>
      </c>
      <c r="I31" s="1368">
        <v>10.107999999999999</v>
      </c>
      <c r="J31" s="1368">
        <v>0.189</v>
      </c>
      <c r="K31" s="1368">
        <v>0</v>
      </c>
      <c r="L31" s="1368">
        <v>0</v>
      </c>
      <c r="M31" s="1368">
        <v>4.3419999999999996</v>
      </c>
      <c r="N31" s="1368">
        <v>2.3479999999999999</v>
      </c>
      <c r="O31" s="1368">
        <v>87.17</v>
      </c>
      <c r="P31" s="1368">
        <v>0.1</v>
      </c>
      <c r="Q31" s="1368">
        <v>0.97199999999999998</v>
      </c>
      <c r="R31" s="1368">
        <v>0</v>
      </c>
      <c r="S31" s="1368">
        <v>25.6</v>
      </c>
      <c r="T31" s="1368">
        <v>0</v>
      </c>
      <c r="U31" s="1368">
        <v>0</v>
      </c>
    </row>
    <row r="32" spans="1:21" ht="20.100000000000001" customHeight="1">
      <c r="A32" s="1378"/>
      <c r="B32" s="1296" t="s">
        <v>47</v>
      </c>
      <c r="C32" s="1371" t="s">
        <v>583</v>
      </c>
      <c r="D32" s="1368">
        <f t="shared" si="1"/>
        <v>0</v>
      </c>
      <c r="E32" s="1368">
        <v>0</v>
      </c>
      <c r="F32" s="1368">
        <v>0</v>
      </c>
      <c r="G32" s="1368">
        <v>0</v>
      </c>
      <c r="H32" s="1368">
        <v>0</v>
      </c>
      <c r="I32" s="1368">
        <v>0</v>
      </c>
      <c r="J32" s="1368">
        <v>0</v>
      </c>
      <c r="K32" s="1368">
        <v>0</v>
      </c>
      <c r="L32" s="1368">
        <v>0</v>
      </c>
      <c r="M32" s="1368">
        <v>0</v>
      </c>
      <c r="N32" s="1368">
        <v>0</v>
      </c>
      <c r="O32" s="1368">
        <v>0</v>
      </c>
      <c r="P32" s="1368">
        <v>0</v>
      </c>
      <c r="Q32" s="1368">
        <v>0</v>
      </c>
      <c r="R32" s="1368">
        <v>0</v>
      </c>
      <c r="S32" s="1368">
        <v>0</v>
      </c>
      <c r="T32" s="1368">
        <v>0</v>
      </c>
      <c r="U32" s="1368">
        <v>0</v>
      </c>
    </row>
    <row r="33" spans="1:21" s="1353" customFormat="1" ht="27.75" customHeight="1">
      <c r="A33" s="1379">
        <v>3</v>
      </c>
      <c r="B33" s="1380" t="s">
        <v>255</v>
      </c>
      <c r="C33" s="1359" t="s">
        <v>256</v>
      </c>
      <c r="D33" s="1375">
        <f t="shared" si="1"/>
        <v>0.55900000000000005</v>
      </c>
      <c r="E33" s="1364">
        <v>0.53900000000000003</v>
      </c>
      <c r="F33" s="1364">
        <v>0</v>
      </c>
      <c r="G33" s="1364">
        <v>0</v>
      </c>
      <c r="H33" s="1364">
        <v>0</v>
      </c>
      <c r="I33" s="1364">
        <v>0</v>
      </c>
      <c r="J33" s="1364">
        <v>0</v>
      </c>
      <c r="K33" s="1364">
        <v>0</v>
      </c>
      <c r="L33" s="1364">
        <v>0</v>
      </c>
      <c r="M33" s="1364">
        <v>0</v>
      </c>
      <c r="N33" s="1364">
        <v>0</v>
      </c>
      <c r="O33" s="1364">
        <v>0</v>
      </c>
      <c r="P33" s="1364">
        <v>0</v>
      </c>
      <c r="Q33" s="1364">
        <v>0</v>
      </c>
      <c r="R33" s="1364">
        <v>0</v>
      </c>
      <c r="S33" s="1364">
        <v>0</v>
      </c>
      <c r="T33" s="1364">
        <v>0</v>
      </c>
      <c r="U33" s="1364">
        <v>0.02</v>
      </c>
    </row>
    <row r="34" spans="1:21" ht="36.75" customHeight="1">
      <c r="A34" s="1525" t="s">
        <v>579</v>
      </c>
      <c r="B34" s="1526"/>
      <c r="C34" s="1526"/>
      <c r="D34" s="1526"/>
      <c r="E34" s="1526"/>
    </row>
    <row r="35" spans="1:21" ht="20.100000000000001" customHeight="1">
      <c r="A35" s="1381"/>
      <c r="B35" s="1358"/>
      <c r="C35" s="1381"/>
      <c r="D35" s="1381"/>
    </row>
  </sheetData>
  <mergeCells count="8">
    <mergeCell ref="A34:E34"/>
    <mergeCell ref="A2:U2"/>
    <mergeCell ref="A5:A6"/>
    <mergeCell ref="B5:B6"/>
    <mergeCell ref="C5:C6"/>
    <mergeCell ref="D5:D6"/>
    <mergeCell ref="E5:U5"/>
    <mergeCell ref="A3:U3"/>
  </mergeCells>
  <printOptions horizontalCentered="1"/>
  <pageMargins left="0.43307086614173229" right="0.31496062992125984" top="0.55118110236220474" bottom="0.51181102362204722"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Zeros="0" tabSelected="1" workbookViewId="0">
      <selection sqref="A1:B1"/>
    </sheetView>
  </sheetViews>
  <sheetFormatPr defaultColWidth="6.85546875" defaultRowHeight="12"/>
  <cols>
    <col min="1" max="1" width="6.42578125" style="1427" customWidth="1"/>
    <col min="2" max="2" width="37.28515625" style="1428" customWidth="1"/>
    <col min="3" max="3" width="6.42578125" style="1428" customWidth="1"/>
    <col min="4" max="4" width="10.5703125" style="1428" customWidth="1"/>
    <col min="5" max="21" width="6.140625" style="1428" customWidth="1"/>
    <col min="22" max="254" width="6.85546875" style="1428"/>
    <col min="255" max="255" width="5.5703125" style="1428" customWidth="1"/>
    <col min="256" max="256" width="33.140625" style="1428" customWidth="1"/>
    <col min="257" max="257" width="6.5703125" style="1428" customWidth="1"/>
    <col min="258" max="258" width="8.42578125" style="1428" customWidth="1"/>
    <col min="259" max="266" width="9.140625" style="1428" customWidth="1"/>
    <col min="267" max="510" width="6.85546875" style="1428"/>
    <col min="511" max="511" width="5.5703125" style="1428" customWidth="1"/>
    <col min="512" max="512" width="33.140625" style="1428" customWidth="1"/>
    <col min="513" max="513" width="6.5703125" style="1428" customWidth="1"/>
    <col min="514" max="514" width="8.42578125" style="1428" customWidth="1"/>
    <col min="515" max="522" width="9.140625" style="1428" customWidth="1"/>
    <col min="523" max="766" width="6.85546875" style="1428"/>
    <col min="767" max="767" width="5.5703125" style="1428" customWidth="1"/>
    <col min="768" max="768" width="33.140625" style="1428" customWidth="1"/>
    <col min="769" max="769" width="6.5703125" style="1428" customWidth="1"/>
    <col min="770" max="770" width="8.42578125" style="1428" customWidth="1"/>
    <col min="771" max="778" width="9.140625" style="1428" customWidth="1"/>
    <col min="779" max="1022" width="6.85546875" style="1428"/>
    <col min="1023" max="1023" width="5.5703125" style="1428" customWidth="1"/>
    <col min="1024" max="1024" width="33.140625" style="1428" customWidth="1"/>
    <col min="1025" max="1025" width="6.5703125" style="1428" customWidth="1"/>
    <col min="1026" max="1026" width="8.42578125" style="1428" customWidth="1"/>
    <col min="1027" max="1034" width="9.140625" style="1428" customWidth="1"/>
    <col min="1035" max="1278" width="6.85546875" style="1428"/>
    <col min="1279" max="1279" width="5.5703125" style="1428" customWidth="1"/>
    <col min="1280" max="1280" width="33.140625" style="1428" customWidth="1"/>
    <col min="1281" max="1281" width="6.5703125" style="1428" customWidth="1"/>
    <col min="1282" max="1282" width="8.42578125" style="1428" customWidth="1"/>
    <col min="1283" max="1290" width="9.140625" style="1428" customWidth="1"/>
    <col min="1291" max="1534" width="6.85546875" style="1428"/>
    <col min="1535" max="1535" width="5.5703125" style="1428" customWidth="1"/>
    <col min="1536" max="1536" width="33.140625" style="1428" customWidth="1"/>
    <col min="1537" max="1537" width="6.5703125" style="1428" customWidth="1"/>
    <col min="1538" max="1538" width="8.42578125" style="1428" customWidth="1"/>
    <col min="1539" max="1546" width="9.140625" style="1428" customWidth="1"/>
    <col min="1547" max="1790" width="6.85546875" style="1428"/>
    <col min="1791" max="1791" width="5.5703125" style="1428" customWidth="1"/>
    <col min="1792" max="1792" width="33.140625" style="1428" customWidth="1"/>
    <col min="1793" max="1793" width="6.5703125" style="1428" customWidth="1"/>
    <col min="1794" max="1794" width="8.42578125" style="1428" customWidth="1"/>
    <col min="1795" max="1802" width="9.140625" style="1428" customWidth="1"/>
    <col min="1803" max="2046" width="6.85546875" style="1428"/>
    <col min="2047" max="2047" width="5.5703125" style="1428" customWidth="1"/>
    <col min="2048" max="2048" width="33.140625" style="1428" customWidth="1"/>
    <col min="2049" max="2049" width="6.5703125" style="1428" customWidth="1"/>
    <col min="2050" max="2050" width="8.42578125" style="1428" customWidth="1"/>
    <col min="2051" max="2058" width="9.140625" style="1428" customWidth="1"/>
    <col min="2059" max="2302" width="6.85546875" style="1428"/>
    <col min="2303" max="2303" width="5.5703125" style="1428" customWidth="1"/>
    <col min="2304" max="2304" width="33.140625" style="1428" customWidth="1"/>
    <col min="2305" max="2305" width="6.5703125" style="1428" customWidth="1"/>
    <col min="2306" max="2306" width="8.42578125" style="1428" customWidth="1"/>
    <col min="2307" max="2314" width="9.140625" style="1428" customWidth="1"/>
    <col min="2315" max="2558" width="6.85546875" style="1428"/>
    <col min="2559" max="2559" width="5.5703125" style="1428" customWidth="1"/>
    <col min="2560" max="2560" width="33.140625" style="1428" customWidth="1"/>
    <col min="2561" max="2561" width="6.5703125" style="1428" customWidth="1"/>
    <col min="2562" max="2562" width="8.42578125" style="1428" customWidth="1"/>
    <col min="2563" max="2570" width="9.140625" style="1428" customWidth="1"/>
    <col min="2571" max="2814" width="6.85546875" style="1428"/>
    <col min="2815" max="2815" width="5.5703125" style="1428" customWidth="1"/>
    <col min="2816" max="2816" width="33.140625" style="1428" customWidth="1"/>
    <col min="2817" max="2817" width="6.5703125" style="1428" customWidth="1"/>
    <col min="2818" max="2818" width="8.42578125" style="1428" customWidth="1"/>
    <col min="2819" max="2826" width="9.140625" style="1428" customWidth="1"/>
    <col min="2827" max="3070" width="6.85546875" style="1428"/>
    <col min="3071" max="3071" width="5.5703125" style="1428" customWidth="1"/>
    <col min="3072" max="3072" width="33.140625" style="1428" customWidth="1"/>
    <col min="3073" max="3073" width="6.5703125" style="1428" customWidth="1"/>
    <col min="3074" max="3074" width="8.42578125" style="1428" customWidth="1"/>
    <col min="3075" max="3082" width="9.140625" style="1428" customWidth="1"/>
    <col min="3083" max="3326" width="6.85546875" style="1428"/>
    <col min="3327" max="3327" width="5.5703125" style="1428" customWidth="1"/>
    <col min="3328" max="3328" width="33.140625" style="1428" customWidth="1"/>
    <col min="3329" max="3329" width="6.5703125" style="1428" customWidth="1"/>
    <col min="3330" max="3330" width="8.42578125" style="1428" customWidth="1"/>
    <col min="3331" max="3338" width="9.140625" style="1428" customWidth="1"/>
    <col min="3339" max="3582" width="6.85546875" style="1428"/>
    <col min="3583" max="3583" width="5.5703125" style="1428" customWidth="1"/>
    <col min="3584" max="3584" width="33.140625" style="1428" customWidth="1"/>
    <col min="3585" max="3585" width="6.5703125" style="1428" customWidth="1"/>
    <col min="3586" max="3586" width="8.42578125" style="1428" customWidth="1"/>
    <col min="3587" max="3594" width="9.140625" style="1428" customWidth="1"/>
    <col min="3595" max="3838" width="6.85546875" style="1428"/>
    <col min="3839" max="3839" width="5.5703125" style="1428" customWidth="1"/>
    <col min="3840" max="3840" width="33.140625" style="1428" customWidth="1"/>
    <col min="3841" max="3841" width="6.5703125" style="1428" customWidth="1"/>
    <col min="3842" max="3842" width="8.42578125" style="1428" customWidth="1"/>
    <col min="3843" max="3850" width="9.140625" style="1428" customWidth="1"/>
    <col min="3851" max="4094" width="6.85546875" style="1428"/>
    <col min="4095" max="4095" width="5.5703125" style="1428" customWidth="1"/>
    <col min="4096" max="4096" width="33.140625" style="1428" customWidth="1"/>
    <col min="4097" max="4097" width="6.5703125" style="1428" customWidth="1"/>
    <col min="4098" max="4098" width="8.42578125" style="1428" customWidth="1"/>
    <col min="4099" max="4106" width="9.140625" style="1428" customWidth="1"/>
    <col min="4107" max="4350" width="6.85546875" style="1428"/>
    <col min="4351" max="4351" width="5.5703125" style="1428" customWidth="1"/>
    <col min="4352" max="4352" width="33.140625" style="1428" customWidth="1"/>
    <col min="4353" max="4353" width="6.5703125" style="1428" customWidth="1"/>
    <col min="4354" max="4354" width="8.42578125" style="1428" customWidth="1"/>
    <col min="4355" max="4362" width="9.140625" style="1428" customWidth="1"/>
    <col min="4363" max="4606" width="6.85546875" style="1428"/>
    <col min="4607" max="4607" width="5.5703125" style="1428" customWidth="1"/>
    <col min="4608" max="4608" width="33.140625" style="1428" customWidth="1"/>
    <col min="4609" max="4609" width="6.5703125" style="1428" customWidth="1"/>
    <col min="4610" max="4610" width="8.42578125" style="1428" customWidth="1"/>
    <col min="4611" max="4618" width="9.140625" style="1428" customWidth="1"/>
    <col min="4619" max="4862" width="6.85546875" style="1428"/>
    <col min="4863" max="4863" width="5.5703125" style="1428" customWidth="1"/>
    <col min="4864" max="4864" width="33.140625" style="1428" customWidth="1"/>
    <col min="4865" max="4865" width="6.5703125" style="1428" customWidth="1"/>
    <col min="4866" max="4866" width="8.42578125" style="1428" customWidth="1"/>
    <col min="4867" max="4874" width="9.140625" style="1428" customWidth="1"/>
    <col min="4875" max="5118" width="6.85546875" style="1428"/>
    <col min="5119" max="5119" width="5.5703125" style="1428" customWidth="1"/>
    <col min="5120" max="5120" width="33.140625" style="1428" customWidth="1"/>
    <col min="5121" max="5121" width="6.5703125" style="1428" customWidth="1"/>
    <col min="5122" max="5122" width="8.42578125" style="1428" customWidth="1"/>
    <col min="5123" max="5130" width="9.140625" style="1428" customWidth="1"/>
    <col min="5131" max="5374" width="6.85546875" style="1428"/>
    <col min="5375" max="5375" width="5.5703125" style="1428" customWidth="1"/>
    <col min="5376" max="5376" width="33.140625" style="1428" customWidth="1"/>
    <col min="5377" max="5377" width="6.5703125" style="1428" customWidth="1"/>
    <col min="5378" max="5378" width="8.42578125" style="1428" customWidth="1"/>
    <col min="5379" max="5386" width="9.140625" style="1428" customWidth="1"/>
    <col min="5387" max="5630" width="6.85546875" style="1428"/>
    <col min="5631" max="5631" width="5.5703125" style="1428" customWidth="1"/>
    <col min="5632" max="5632" width="33.140625" style="1428" customWidth="1"/>
    <col min="5633" max="5633" width="6.5703125" style="1428" customWidth="1"/>
    <col min="5634" max="5634" width="8.42578125" style="1428" customWidth="1"/>
    <col min="5635" max="5642" width="9.140625" style="1428" customWidth="1"/>
    <col min="5643" max="5886" width="6.85546875" style="1428"/>
    <col min="5887" max="5887" width="5.5703125" style="1428" customWidth="1"/>
    <col min="5888" max="5888" width="33.140625" style="1428" customWidth="1"/>
    <col min="5889" max="5889" width="6.5703125" style="1428" customWidth="1"/>
    <col min="5890" max="5890" width="8.42578125" style="1428" customWidth="1"/>
    <col min="5891" max="5898" width="9.140625" style="1428" customWidth="1"/>
    <col min="5899" max="6142" width="6.85546875" style="1428"/>
    <col min="6143" max="6143" width="5.5703125" style="1428" customWidth="1"/>
    <col min="6144" max="6144" width="33.140625" style="1428" customWidth="1"/>
    <col min="6145" max="6145" width="6.5703125" style="1428" customWidth="1"/>
    <col min="6146" max="6146" width="8.42578125" style="1428" customWidth="1"/>
    <col min="6147" max="6154" width="9.140625" style="1428" customWidth="1"/>
    <col min="6155" max="6398" width="6.85546875" style="1428"/>
    <col min="6399" max="6399" width="5.5703125" style="1428" customWidth="1"/>
    <col min="6400" max="6400" width="33.140625" style="1428" customWidth="1"/>
    <col min="6401" max="6401" width="6.5703125" style="1428" customWidth="1"/>
    <col min="6402" max="6402" width="8.42578125" style="1428" customWidth="1"/>
    <col min="6403" max="6410" width="9.140625" style="1428" customWidth="1"/>
    <col min="6411" max="6654" width="6.85546875" style="1428"/>
    <col min="6655" max="6655" width="5.5703125" style="1428" customWidth="1"/>
    <col min="6656" max="6656" width="33.140625" style="1428" customWidth="1"/>
    <col min="6657" max="6657" width="6.5703125" style="1428" customWidth="1"/>
    <col min="6658" max="6658" width="8.42578125" style="1428" customWidth="1"/>
    <col min="6659" max="6666" width="9.140625" style="1428" customWidth="1"/>
    <col min="6667" max="6910" width="6.85546875" style="1428"/>
    <col min="6911" max="6911" width="5.5703125" style="1428" customWidth="1"/>
    <col min="6912" max="6912" width="33.140625" style="1428" customWidth="1"/>
    <col min="6913" max="6913" width="6.5703125" style="1428" customWidth="1"/>
    <col min="6914" max="6914" width="8.42578125" style="1428" customWidth="1"/>
    <col min="6915" max="6922" width="9.140625" style="1428" customWidth="1"/>
    <col min="6923" max="7166" width="6.85546875" style="1428"/>
    <col min="7167" max="7167" width="5.5703125" style="1428" customWidth="1"/>
    <col min="7168" max="7168" width="33.140625" style="1428" customWidth="1"/>
    <col min="7169" max="7169" width="6.5703125" style="1428" customWidth="1"/>
    <col min="7170" max="7170" width="8.42578125" style="1428" customWidth="1"/>
    <col min="7171" max="7178" width="9.140625" style="1428" customWidth="1"/>
    <col min="7179" max="7422" width="6.85546875" style="1428"/>
    <col min="7423" max="7423" width="5.5703125" style="1428" customWidth="1"/>
    <col min="7424" max="7424" width="33.140625" style="1428" customWidth="1"/>
    <col min="7425" max="7425" width="6.5703125" style="1428" customWidth="1"/>
    <col min="7426" max="7426" width="8.42578125" style="1428" customWidth="1"/>
    <col min="7427" max="7434" width="9.140625" style="1428" customWidth="1"/>
    <col min="7435" max="7678" width="6.85546875" style="1428"/>
    <col min="7679" max="7679" width="5.5703125" style="1428" customWidth="1"/>
    <col min="7680" max="7680" width="33.140625" style="1428" customWidth="1"/>
    <col min="7681" max="7681" width="6.5703125" style="1428" customWidth="1"/>
    <col min="7682" max="7682" width="8.42578125" style="1428" customWidth="1"/>
    <col min="7683" max="7690" width="9.140625" style="1428" customWidth="1"/>
    <col min="7691" max="7934" width="6.85546875" style="1428"/>
    <col min="7935" max="7935" width="5.5703125" style="1428" customWidth="1"/>
    <col min="7936" max="7936" width="33.140625" style="1428" customWidth="1"/>
    <col min="7937" max="7937" width="6.5703125" style="1428" customWidth="1"/>
    <col min="7938" max="7938" width="8.42578125" style="1428" customWidth="1"/>
    <col min="7939" max="7946" width="9.140625" style="1428" customWidth="1"/>
    <col min="7947" max="8190" width="6.85546875" style="1428"/>
    <col min="8191" max="8191" width="5.5703125" style="1428" customWidth="1"/>
    <col min="8192" max="8192" width="33.140625" style="1428" customWidth="1"/>
    <col min="8193" max="8193" width="6.5703125" style="1428" customWidth="1"/>
    <col min="8194" max="8194" width="8.42578125" style="1428" customWidth="1"/>
    <col min="8195" max="8202" width="9.140625" style="1428" customWidth="1"/>
    <col min="8203" max="8446" width="6.85546875" style="1428"/>
    <col min="8447" max="8447" width="5.5703125" style="1428" customWidth="1"/>
    <col min="8448" max="8448" width="33.140625" style="1428" customWidth="1"/>
    <col min="8449" max="8449" width="6.5703125" style="1428" customWidth="1"/>
    <col min="8450" max="8450" width="8.42578125" style="1428" customWidth="1"/>
    <col min="8451" max="8458" width="9.140625" style="1428" customWidth="1"/>
    <col min="8459" max="8702" width="6.85546875" style="1428"/>
    <col min="8703" max="8703" width="5.5703125" style="1428" customWidth="1"/>
    <col min="8704" max="8704" width="33.140625" style="1428" customWidth="1"/>
    <col min="8705" max="8705" width="6.5703125" style="1428" customWidth="1"/>
    <col min="8706" max="8706" width="8.42578125" style="1428" customWidth="1"/>
    <col min="8707" max="8714" width="9.140625" style="1428" customWidth="1"/>
    <col min="8715" max="8958" width="6.85546875" style="1428"/>
    <col min="8959" max="8959" width="5.5703125" style="1428" customWidth="1"/>
    <col min="8960" max="8960" width="33.140625" style="1428" customWidth="1"/>
    <col min="8961" max="8961" width="6.5703125" style="1428" customWidth="1"/>
    <col min="8962" max="8962" width="8.42578125" style="1428" customWidth="1"/>
    <col min="8963" max="8970" width="9.140625" style="1428" customWidth="1"/>
    <col min="8971" max="9214" width="6.85546875" style="1428"/>
    <col min="9215" max="9215" width="5.5703125" style="1428" customWidth="1"/>
    <col min="9216" max="9216" width="33.140625" style="1428" customWidth="1"/>
    <col min="9217" max="9217" width="6.5703125" style="1428" customWidth="1"/>
    <col min="9218" max="9218" width="8.42578125" style="1428" customWidth="1"/>
    <col min="9219" max="9226" width="9.140625" style="1428" customWidth="1"/>
    <col min="9227" max="9470" width="6.85546875" style="1428"/>
    <col min="9471" max="9471" width="5.5703125" style="1428" customWidth="1"/>
    <col min="9472" max="9472" width="33.140625" style="1428" customWidth="1"/>
    <col min="9473" max="9473" width="6.5703125" style="1428" customWidth="1"/>
    <col min="9474" max="9474" width="8.42578125" style="1428" customWidth="1"/>
    <col min="9475" max="9482" width="9.140625" style="1428" customWidth="1"/>
    <col min="9483" max="9726" width="6.85546875" style="1428"/>
    <col min="9727" max="9727" width="5.5703125" style="1428" customWidth="1"/>
    <col min="9728" max="9728" width="33.140625" style="1428" customWidth="1"/>
    <col min="9729" max="9729" width="6.5703125" style="1428" customWidth="1"/>
    <col min="9730" max="9730" width="8.42578125" style="1428" customWidth="1"/>
    <col min="9731" max="9738" width="9.140625" style="1428" customWidth="1"/>
    <col min="9739" max="9982" width="6.85546875" style="1428"/>
    <col min="9983" max="9983" width="5.5703125" style="1428" customWidth="1"/>
    <col min="9984" max="9984" width="33.140625" style="1428" customWidth="1"/>
    <col min="9985" max="9985" width="6.5703125" style="1428" customWidth="1"/>
    <col min="9986" max="9986" width="8.42578125" style="1428" customWidth="1"/>
    <col min="9987" max="9994" width="9.140625" style="1428" customWidth="1"/>
    <col min="9995" max="10238" width="6.85546875" style="1428"/>
    <col min="10239" max="10239" width="5.5703125" style="1428" customWidth="1"/>
    <col min="10240" max="10240" width="33.140625" style="1428" customWidth="1"/>
    <col min="10241" max="10241" width="6.5703125" style="1428" customWidth="1"/>
    <col min="10242" max="10242" width="8.42578125" style="1428" customWidth="1"/>
    <col min="10243" max="10250" width="9.140625" style="1428" customWidth="1"/>
    <col min="10251" max="10494" width="6.85546875" style="1428"/>
    <col min="10495" max="10495" width="5.5703125" style="1428" customWidth="1"/>
    <col min="10496" max="10496" width="33.140625" style="1428" customWidth="1"/>
    <col min="10497" max="10497" width="6.5703125" style="1428" customWidth="1"/>
    <col min="10498" max="10498" width="8.42578125" style="1428" customWidth="1"/>
    <col min="10499" max="10506" width="9.140625" style="1428" customWidth="1"/>
    <col min="10507" max="10750" width="6.85546875" style="1428"/>
    <col min="10751" max="10751" width="5.5703125" style="1428" customWidth="1"/>
    <col min="10752" max="10752" width="33.140625" style="1428" customWidth="1"/>
    <col min="10753" max="10753" width="6.5703125" style="1428" customWidth="1"/>
    <col min="10754" max="10754" width="8.42578125" style="1428" customWidth="1"/>
    <col min="10755" max="10762" width="9.140625" style="1428" customWidth="1"/>
    <col min="10763" max="11006" width="6.85546875" style="1428"/>
    <col min="11007" max="11007" width="5.5703125" style="1428" customWidth="1"/>
    <col min="11008" max="11008" width="33.140625" style="1428" customWidth="1"/>
    <col min="11009" max="11009" width="6.5703125" style="1428" customWidth="1"/>
    <col min="11010" max="11010" width="8.42578125" style="1428" customWidth="1"/>
    <col min="11011" max="11018" width="9.140625" style="1428" customWidth="1"/>
    <col min="11019" max="11262" width="6.85546875" style="1428"/>
    <col min="11263" max="11263" width="5.5703125" style="1428" customWidth="1"/>
    <col min="11264" max="11264" width="33.140625" style="1428" customWidth="1"/>
    <col min="11265" max="11265" width="6.5703125" style="1428" customWidth="1"/>
    <col min="11266" max="11266" width="8.42578125" style="1428" customWidth="1"/>
    <col min="11267" max="11274" width="9.140625" style="1428" customWidth="1"/>
    <col min="11275" max="11518" width="6.85546875" style="1428"/>
    <col min="11519" max="11519" width="5.5703125" style="1428" customWidth="1"/>
    <col min="11520" max="11520" width="33.140625" style="1428" customWidth="1"/>
    <col min="11521" max="11521" width="6.5703125" style="1428" customWidth="1"/>
    <col min="11522" max="11522" width="8.42578125" style="1428" customWidth="1"/>
    <col min="11523" max="11530" width="9.140625" style="1428" customWidth="1"/>
    <col min="11531" max="11774" width="6.85546875" style="1428"/>
    <col min="11775" max="11775" width="5.5703125" style="1428" customWidth="1"/>
    <col min="11776" max="11776" width="33.140625" style="1428" customWidth="1"/>
    <col min="11777" max="11777" width="6.5703125" style="1428" customWidth="1"/>
    <col min="11778" max="11778" width="8.42578125" style="1428" customWidth="1"/>
    <col min="11779" max="11786" width="9.140625" style="1428" customWidth="1"/>
    <col min="11787" max="12030" width="6.85546875" style="1428"/>
    <col min="12031" max="12031" width="5.5703125" style="1428" customWidth="1"/>
    <col min="12032" max="12032" width="33.140625" style="1428" customWidth="1"/>
    <col min="12033" max="12033" width="6.5703125" style="1428" customWidth="1"/>
    <col min="12034" max="12034" width="8.42578125" style="1428" customWidth="1"/>
    <col min="12035" max="12042" width="9.140625" style="1428" customWidth="1"/>
    <col min="12043" max="12286" width="6.85546875" style="1428"/>
    <col min="12287" max="12287" width="5.5703125" style="1428" customWidth="1"/>
    <col min="12288" max="12288" width="33.140625" style="1428" customWidth="1"/>
    <col min="12289" max="12289" width="6.5703125" style="1428" customWidth="1"/>
    <col min="12290" max="12290" width="8.42578125" style="1428" customWidth="1"/>
    <col min="12291" max="12298" width="9.140625" style="1428" customWidth="1"/>
    <col min="12299" max="12542" width="6.85546875" style="1428"/>
    <col min="12543" max="12543" width="5.5703125" style="1428" customWidth="1"/>
    <col min="12544" max="12544" width="33.140625" style="1428" customWidth="1"/>
    <col min="12545" max="12545" width="6.5703125" style="1428" customWidth="1"/>
    <col min="12546" max="12546" width="8.42578125" style="1428" customWidth="1"/>
    <col min="12547" max="12554" width="9.140625" style="1428" customWidth="1"/>
    <col min="12555" max="12798" width="6.85546875" style="1428"/>
    <col min="12799" max="12799" width="5.5703125" style="1428" customWidth="1"/>
    <col min="12800" max="12800" width="33.140625" style="1428" customWidth="1"/>
    <col min="12801" max="12801" width="6.5703125" style="1428" customWidth="1"/>
    <col min="12802" max="12802" width="8.42578125" style="1428" customWidth="1"/>
    <col min="12803" max="12810" width="9.140625" style="1428" customWidth="1"/>
    <col min="12811" max="13054" width="6.85546875" style="1428"/>
    <col min="13055" max="13055" width="5.5703125" style="1428" customWidth="1"/>
    <col min="13056" max="13056" width="33.140625" style="1428" customWidth="1"/>
    <col min="13057" max="13057" width="6.5703125" style="1428" customWidth="1"/>
    <col min="13058" max="13058" width="8.42578125" style="1428" customWidth="1"/>
    <col min="13059" max="13066" width="9.140625" style="1428" customWidth="1"/>
    <col min="13067" max="13310" width="6.85546875" style="1428"/>
    <col min="13311" max="13311" width="5.5703125" style="1428" customWidth="1"/>
    <col min="13312" max="13312" width="33.140625" style="1428" customWidth="1"/>
    <col min="13313" max="13313" width="6.5703125" style="1428" customWidth="1"/>
    <col min="13314" max="13314" width="8.42578125" style="1428" customWidth="1"/>
    <col min="13315" max="13322" width="9.140625" style="1428" customWidth="1"/>
    <col min="13323" max="13566" width="6.85546875" style="1428"/>
    <col min="13567" max="13567" width="5.5703125" style="1428" customWidth="1"/>
    <col min="13568" max="13568" width="33.140625" style="1428" customWidth="1"/>
    <col min="13569" max="13569" width="6.5703125" style="1428" customWidth="1"/>
    <col min="13570" max="13570" width="8.42578125" style="1428" customWidth="1"/>
    <col min="13571" max="13578" width="9.140625" style="1428" customWidth="1"/>
    <col min="13579" max="13822" width="6.85546875" style="1428"/>
    <col min="13823" max="13823" width="5.5703125" style="1428" customWidth="1"/>
    <col min="13824" max="13824" width="33.140625" style="1428" customWidth="1"/>
    <col min="13825" max="13825" width="6.5703125" style="1428" customWidth="1"/>
    <col min="13826" max="13826" width="8.42578125" style="1428" customWidth="1"/>
    <col min="13827" max="13834" width="9.140625" style="1428" customWidth="1"/>
    <col min="13835" max="14078" width="6.85546875" style="1428"/>
    <col min="14079" max="14079" width="5.5703125" style="1428" customWidth="1"/>
    <col min="14080" max="14080" width="33.140625" style="1428" customWidth="1"/>
    <col min="14081" max="14081" width="6.5703125" style="1428" customWidth="1"/>
    <col min="14082" max="14082" width="8.42578125" style="1428" customWidth="1"/>
    <col min="14083" max="14090" width="9.140625" style="1428" customWidth="1"/>
    <col min="14091" max="14334" width="6.85546875" style="1428"/>
    <col min="14335" max="14335" width="5.5703125" style="1428" customWidth="1"/>
    <col min="14336" max="14336" width="33.140625" style="1428" customWidth="1"/>
    <col min="14337" max="14337" width="6.5703125" style="1428" customWidth="1"/>
    <col min="14338" max="14338" width="8.42578125" style="1428" customWidth="1"/>
    <col min="14339" max="14346" width="9.140625" style="1428" customWidth="1"/>
    <col min="14347" max="14590" width="6.85546875" style="1428"/>
    <col min="14591" max="14591" width="5.5703125" style="1428" customWidth="1"/>
    <col min="14592" max="14592" width="33.140625" style="1428" customWidth="1"/>
    <col min="14593" max="14593" width="6.5703125" style="1428" customWidth="1"/>
    <col min="14594" max="14594" width="8.42578125" style="1428" customWidth="1"/>
    <col min="14595" max="14602" width="9.140625" style="1428" customWidth="1"/>
    <col min="14603" max="14846" width="6.85546875" style="1428"/>
    <col min="14847" max="14847" width="5.5703125" style="1428" customWidth="1"/>
    <col min="14848" max="14848" width="33.140625" style="1428" customWidth="1"/>
    <col min="14849" max="14849" width="6.5703125" style="1428" customWidth="1"/>
    <col min="14850" max="14850" width="8.42578125" style="1428" customWidth="1"/>
    <col min="14851" max="14858" width="9.140625" style="1428" customWidth="1"/>
    <col min="14859" max="15102" width="6.85546875" style="1428"/>
    <col min="15103" max="15103" width="5.5703125" style="1428" customWidth="1"/>
    <col min="15104" max="15104" width="33.140625" style="1428" customWidth="1"/>
    <col min="15105" max="15105" width="6.5703125" style="1428" customWidth="1"/>
    <col min="15106" max="15106" width="8.42578125" style="1428" customWidth="1"/>
    <col min="15107" max="15114" width="9.140625" style="1428" customWidth="1"/>
    <col min="15115" max="15358" width="6.85546875" style="1428"/>
    <col min="15359" max="15359" width="5.5703125" style="1428" customWidth="1"/>
    <col min="15360" max="15360" width="33.140625" style="1428" customWidth="1"/>
    <col min="15361" max="15361" width="6.5703125" style="1428" customWidth="1"/>
    <col min="15362" max="15362" width="8.42578125" style="1428" customWidth="1"/>
    <col min="15363" max="15370" width="9.140625" style="1428" customWidth="1"/>
    <col min="15371" max="15614" width="6.85546875" style="1428"/>
    <col min="15615" max="15615" width="5.5703125" style="1428" customWidth="1"/>
    <col min="15616" max="15616" width="33.140625" style="1428" customWidth="1"/>
    <col min="15617" max="15617" width="6.5703125" style="1428" customWidth="1"/>
    <col min="15618" max="15618" width="8.42578125" style="1428" customWidth="1"/>
    <col min="15619" max="15626" width="9.140625" style="1428" customWidth="1"/>
    <col min="15627" max="15870" width="6.85546875" style="1428"/>
    <col min="15871" max="15871" width="5.5703125" style="1428" customWidth="1"/>
    <col min="15872" max="15872" width="33.140625" style="1428" customWidth="1"/>
    <col min="15873" max="15873" width="6.5703125" style="1428" customWidth="1"/>
    <col min="15874" max="15874" width="8.42578125" style="1428" customWidth="1"/>
    <col min="15875" max="15882" width="9.140625" style="1428" customWidth="1"/>
    <col min="15883" max="16126" width="6.85546875" style="1428"/>
    <col min="16127" max="16127" width="5.5703125" style="1428" customWidth="1"/>
    <col min="16128" max="16128" width="33.140625" style="1428" customWidth="1"/>
    <col min="16129" max="16129" width="6.5703125" style="1428" customWidth="1"/>
    <col min="16130" max="16130" width="8.42578125" style="1428" customWidth="1"/>
    <col min="16131" max="16138" width="9.140625" style="1428" customWidth="1"/>
    <col min="16139" max="16384" width="6.85546875" style="1428"/>
  </cols>
  <sheetData>
    <row r="1" spans="1:21" ht="17.100000000000001" customHeight="1">
      <c r="A1" s="1539" t="s">
        <v>591</v>
      </c>
      <c r="B1" s="1539"/>
      <c r="C1" s="1427"/>
      <c r="D1" s="1427"/>
    </row>
    <row r="2" spans="1:21" ht="21" customHeight="1">
      <c r="A2" s="1540" t="s">
        <v>588</v>
      </c>
      <c r="B2" s="1540"/>
      <c r="C2" s="1540"/>
      <c r="D2" s="1540"/>
      <c r="E2" s="1540"/>
      <c r="F2" s="1540"/>
      <c r="G2" s="1540"/>
      <c r="H2" s="1540"/>
      <c r="I2" s="1540"/>
      <c r="J2" s="1540"/>
      <c r="K2" s="1540"/>
      <c r="L2" s="1540"/>
      <c r="M2" s="1540"/>
      <c r="N2" s="1540"/>
      <c r="O2" s="1540"/>
      <c r="P2" s="1540"/>
      <c r="Q2" s="1540"/>
      <c r="R2" s="1540"/>
      <c r="S2" s="1540"/>
      <c r="T2" s="1540"/>
      <c r="U2" s="1540"/>
    </row>
    <row r="3" spans="1:21" ht="21" customHeight="1">
      <c r="A3" s="1544" t="s">
        <v>590</v>
      </c>
      <c r="B3" s="1544"/>
      <c r="C3" s="1544"/>
      <c r="D3" s="1544"/>
      <c r="E3" s="1544"/>
      <c r="F3" s="1544"/>
      <c r="G3" s="1544"/>
      <c r="H3" s="1544"/>
      <c r="I3" s="1544"/>
      <c r="J3" s="1544"/>
      <c r="K3" s="1544"/>
      <c r="L3" s="1544"/>
      <c r="M3" s="1544"/>
      <c r="N3" s="1544"/>
      <c r="O3" s="1544"/>
      <c r="P3" s="1544"/>
      <c r="Q3" s="1544"/>
      <c r="R3" s="1544"/>
      <c r="S3" s="1544"/>
      <c r="T3" s="1544"/>
      <c r="U3" s="1544"/>
    </row>
    <row r="4" spans="1:21" ht="17.100000000000001" customHeight="1">
      <c r="B4" s="1429"/>
      <c r="C4" s="1430"/>
      <c r="D4" s="1431"/>
      <c r="R4" s="1541" t="s">
        <v>1</v>
      </c>
      <c r="S4" s="1541"/>
      <c r="T4" s="1541"/>
    </row>
    <row r="5" spans="1:21" ht="17.100000000000001" customHeight="1">
      <c r="A5" s="1542" t="s">
        <v>2</v>
      </c>
      <c r="B5" s="1543" t="s">
        <v>178</v>
      </c>
      <c r="C5" s="1543" t="s">
        <v>3</v>
      </c>
      <c r="D5" s="1543" t="s">
        <v>258</v>
      </c>
      <c r="E5" s="1543" t="s">
        <v>5</v>
      </c>
      <c r="F5" s="1543"/>
      <c r="G5" s="1543"/>
      <c r="H5" s="1543"/>
      <c r="I5" s="1543"/>
      <c r="J5" s="1543"/>
      <c r="K5" s="1543"/>
      <c r="L5" s="1543"/>
      <c r="M5" s="1543"/>
      <c r="N5" s="1543"/>
      <c r="O5" s="1543"/>
      <c r="P5" s="1543"/>
      <c r="Q5" s="1543"/>
      <c r="R5" s="1543"/>
      <c r="S5" s="1543"/>
      <c r="T5" s="1543"/>
      <c r="U5" s="1543"/>
    </row>
    <row r="6" spans="1:21" ht="41.25" customHeight="1">
      <c r="A6" s="1542"/>
      <c r="B6" s="1543"/>
      <c r="C6" s="1543"/>
      <c r="D6" s="1543"/>
      <c r="E6" s="1432" t="s">
        <v>478</v>
      </c>
      <c r="F6" s="1432" t="s">
        <v>479</v>
      </c>
      <c r="G6" s="1432" t="s">
        <v>480</v>
      </c>
      <c r="H6" s="1432" t="s">
        <v>481</v>
      </c>
      <c r="I6" s="1432" t="s">
        <v>482</v>
      </c>
      <c r="J6" s="1432" t="s">
        <v>483</v>
      </c>
      <c r="K6" s="1432" t="s">
        <v>484</v>
      </c>
      <c r="L6" s="1432" t="s">
        <v>485</v>
      </c>
      <c r="M6" s="1432" t="s">
        <v>486</v>
      </c>
      <c r="N6" s="1432" t="s">
        <v>487</v>
      </c>
      <c r="O6" s="1432" t="s">
        <v>488</v>
      </c>
      <c r="P6" s="1432" t="s">
        <v>489</v>
      </c>
      <c r="Q6" s="1432" t="s">
        <v>490</v>
      </c>
      <c r="R6" s="1432" t="s">
        <v>491</v>
      </c>
      <c r="S6" s="1432" t="s">
        <v>492</v>
      </c>
      <c r="T6" s="1432" t="s">
        <v>493</v>
      </c>
      <c r="U6" s="1432" t="s">
        <v>494</v>
      </c>
    </row>
    <row r="7" spans="1:21" s="1435" customFormat="1" ht="17.100000000000001" customHeight="1">
      <c r="A7" s="1433" t="s">
        <v>183</v>
      </c>
      <c r="B7" s="1433">
        <v>-2</v>
      </c>
      <c r="C7" s="1433" t="s">
        <v>192</v>
      </c>
      <c r="D7" s="1433" t="s">
        <v>589</v>
      </c>
      <c r="E7" s="1434">
        <v>-5</v>
      </c>
      <c r="F7" s="1434">
        <v>-6</v>
      </c>
      <c r="G7" s="1434">
        <v>-7</v>
      </c>
      <c r="H7" s="1434">
        <v>-8</v>
      </c>
      <c r="I7" s="1434">
        <v>-9</v>
      </c>
      <c r="J7" s="1434">
        <v>-10</v>
      </c>
      <c r="K7" s="1434">
        <v>-11</v>
      </c>
      <c r="L7" s="1434">
        <v>-12</v>
      </c>
      <c r="M7" s="1434">
        <v>-13</v>
      </c>
      <c r="N7" s="1434">
        <v>-14</v>
      </c>
      <c r="O7" s="1434">
        <v>-15</v>
      </c>
      <c r="P7" s="1434">
        <v>-16</v>
      </c>
      <c r="Q7" s="1434">
        <v>-17</v>
      </c>
      <c r="R7" s="1434">
        <v>-18</v>
      </c>
      <c r="S7" s="1434">
        <v>-19</v>
      </c>
      <c r="T7" s="1434">
        <v>-20</v>
      </c>
      <c r="U7" s="1434">
        <v>-21</v>
      </c>
    </row>
    <row r="8" spans="1:21" ht="18.75" customHeight="1">
      <c r="A8" s="1436"/>
      <c r="B8" s="1437" t="s">
        <v>7</v>
      </c>
      <c r="C8" s="1436"/>
      <c r="D8" s="1438">
        <f>D9+D32</f>
        <v>14.262999999999998</v>
      </c>
      <c r="E8" s="1439">
        <f>E9+E32</f>
        <v>0.1</v>
      </c>
      <c r="F8" s="1439">
        <f t="shared" ref="F8:U8" si="0">F9+F32</f>
        <v>0.43099999999999994</v>
      </c>
      <c r="G8" s="1439">
        <f t="shared" si="0"/>
        <v>2.484</v>
      </c>
      <c r="H8" s="1439">
        <f t="shared" si="0"/>
        <v>0.24999999999999997</v>
      </c>
      <c r="I8" s="1439">
        <f t="shared" si="0"/>
        <v>0.45999999999999996</v>
      </c>
      <c r="J8" s="1439">
        <f t="shared" si="0"/>
        <v>0.7579999999999999</v>
      </c>
      <c r="K8" s="1439">
        <f t="shared" si="0"/>
        <v>0.27999999999999997</v>
      </c>
      <c r="L8" s="1439">
        <f t="shared" si="0"/>
        <v>2.4820000000000002</v>
      </c>
      <c r="M8" s="1439">
        <f t="shared" si="0"/>
        <v>5.1999999999999991E-2</v>
      </c>
      <c r="N8" s="1439">
        <f t="shared" si="0"/>
        <v>1.266</v>
      </c>
      <c r="O8" s="1439">
        <f t="shared" si="0"/>
        <v>0.33</v>
      </c>
      <c r="P8" s="1439">
        <f t="shared" si="0"/>
        <v>0.20999999999999996</v>
      </c>
      <c r="Q8" s="1439">
        <f t="shared" si="0"/>
        <v>2.5009999999999999</v>
      </c>
      <c r="R8" s="1439">
        <f t="shared" si="0"/>
        <v>0.37</v>
      </c>
      <c r="S8" s="1439">
        <f t="shared" si="0"/>
        <v>1.6060000000000001</v>
      </c>
      <c r="T8" s="1439">
        <f t="shared" si="0"/>
        <v>0.375</v>
      </c>
      <c r="U8" s="1439">
        <f t="shared" si="0"/>
        <v>0.30800000000000005</v>
      </c>
    </row>
    <row r="9" spans="1:21" s="1445" customFormat="1" ht="18.75" customHeight="1">
      <c r="A9" s="1440" t="s">
        <v>8</v>
      </c>
      <c r="B9" s="1441" t="s">
        <v>9</v>
      </c>
      <c r="C9" s="1442" t="s">
        <v>10</v>
      </c>
      <c r="D9" s="1443">
        <f>D11+D15+D16+D17+D21+D25+D29+D31</f>
        <v>2.7709999999999999</v>
      </c>
      <c r="E9" s="1444">
        <f t="shared" ref="E9:U9" si="1">E11+E15+E16+E17+E21+E25+E29+E30+E31+E14</f>
        <v>0</v>
      </c>
      <c r="F9" s="1444">
        <f t="shared" si="1"/>
        <v>0</v>
      </c>
      <c r="G9" s="1444">
        <f t="shared" si="1"/>
        <v>0.90100000000000002</v>
      </c>
      <c r="H9" s="1444">
        <f t="shared" si="1"/>
        <v>0</v>
      </c>
      <c r="I9" s="1444">
        <f t="shared" si="1"/>
        <v>0.31999999999999995</v>
      </c>
      <c r="J9" s="1444">
        <f t="shared" si="1"/>
        <v>0</v>
      </c>
      <c r="K9" s="1444">
        <f t="shared" si="1"/>
        <v>0</v>
      </c>
      <c r="L9" s="1444">
        <f t="shared" si="1"/>
        <v>0</v>
      </c>
      <c r="M9" s="1444">
        <f t="shared" si="1"/>
        <v>0</v>
      </c>
      <c r="N9" s="1444">
        <f t="shared" si="1"/>
        <v>0</v>
      </c>
      <c r="O9" s="1444">
        <f t="shared" si="1"/>
        <v>0</v>
      </c>
      <c r="P9" s="1444">
        <f t="shared" si="1"/>
        <v>0</v>
      </c>
      <c r="Q9" s="1444">
        <f t="shared" si="1"/>
        <v>0</v>
      </c>
      <c r="R9" s="1444">
        <f t="shared" si="1"/>
        <v>0</v>
      </c>
      <c r="S9" s="1444">
        <f t="shared" si="1"/>
        <v>1.55</v>
      </c>
      <c r="T9" s="1444">
        <f t="shared" si="1"/>
        <v>0</v>
      </c>
      <c r="U9" s="1444">
        <f t="shared" si="1"/>
        <v>0</v>
      </c>
    </row>
    <row r="10" spans="1:21" s="1445" customFormat="1" ht="18.75" customHeight="1">
      <c r="A10" s="1446"/>
      <c r="B10" s="1447" t="s">
        <v>65</v>
      </c>
      <c r="C10" s="1448"/>
      <c r="D10" s="1449"/>
      <c r="E10" s="1450"/>
      <c r="F10" s="1450"/>
      <c r="G10" s="1450"/>
      <c r="H10" s="1450"/>
      <c r="I10" s="1450"/>
      <c r="J10" s="1450"/>
      <c r="K10" s="1450"/>
      <c r="L10" s="1450"/>
      <c r="M10" s="1450"/>
      <c r="N10" s="1450"/>
      <c r="O10" s="1450"/>
      <c r="P10" s="1450"/>
      <c r="Q10" s="1450"/>
      <c r="R10" s="1450"/>
      <c r="S10" s="1450"/>
      <c r="T10" s="1450"/>
      <c r="U10" s="1450"/>
    </row>
    <row r="11" spans="1:21" ht="18.75" customHeight="1">
      <c r="A11" s="1451" t="s">
        <v>11</v>
      </c>
      <c r="B11" s="1452" t="s">
        <v>270</v>
      </c>
      <c r="C11" s="1453" t="s">
        <v>13</v>
      </c>
      <c r="D11" s="1454">
        <f>D12+D13+D14</f>
        <v>0</v>
      </c>
      <c r="E11" s="1455">
        <f t="shared" ref="E11:U11" si="2">E12+E13+E14</f>
        <v>0</v>
      </c>
      <c r="F11" s="1455">
        <f t="shared" si="2"/>
        <v>0</v>
      </c>
      <c r="G11" s="1455">
        <f t="shared" si="2"/>
        <v>0</v>
      </c>
      <c r="H11" s="1455">
        <f t="shared" si="2"/>
        <v>0</v>
      </c>
      <c r="I11" s="1455">
        <f t="shared" si="2"/>
        <v>0</v>
      </c>
      <c r="J11" s="1455">
        <f t="shared" si="2"/>
        <v>0</v>
      </c>
      <c r="K11" s="1455">
        <f t="shared" si="2"/>
        <v>0</v>
      </c>
      <c r="L11" s="1455">
        <f t="shared" si="2"/>
        <v>0</v>
      </c>
      <c r="M11" s="1455">
        <f t="shared" si="2"/>
        <v>0</v>
      </c>
      <c r="N11" s="1455">
        <f t="shared" si="2"/>
        <v>0</v>
      </c>
      <c r="O11" s="1455">
        <f t="shared" si="2"/>
        <v>0</v>
      </c>
      <c r="P11" s="1455">
        <f t="shared" si="2"/>
        <v>0</v>
      </c>
      <c r="Q11" s="1455">
        <f t="shared" si="2"/>
        <v>0</v>
      </c>
      <c r="R11" s="1455">
        <f t="shared" si="2"/>
        <v>0</v>
      </c>
      <c r="S11" s="1455">
        <f t="shared" si="2"/>
        <v>0</v>
      </c>
      <c r="T11" s="1455">
        <f t="shared" si="2"/>
        <v>0</v>
      </c>
      <c r="U11" s="1455">
        <f t="shared" si="2"/>
        <v>0</v>
      </c>
    </row>
    <row r="12" spans="1:21" s="1445" customFormat="1" ht="18.75" customHeight="1">
      <c r="A12" s="1446"/>
      <c r="B12" s="1456" t="s">
        <v>14</v>
      </c>
      <c r="C12" s="1448" t="s">
        <v>15</v>
      </c>
      <c r="D12" s="1449">
        <f>SUM(E12:U12)</f>
        <v>0</v>
      </c>
      <c r="E12" s="1457">
        <v>0</v>
      </c>
      <c r="F12" s="1457">
        <v>0</v>
      </c>
      <c r="G12" s="1457">
        <v>0</v>
      </c>
      <c r="H12" s="1457">
        <v>0</v>
      </c>
      <c r="I12" s="1457">
        <v>0</v>
      </c>
      <c r="J12" s="1457">
        <v>0</v>
      </c>
      <c r="K12" s="1457">
        <v>0</v>
      </c>
      <c r="L12" s="1457">
        <v>0</v>
      </c>
      <c r="M12" s="1457">
        <v>0</v>
      </c>
      <c r="N12" s="1457">
        <v>0</v>
      </c>
      <c r="O12" s="1457">
        <v>0</v>
      </c>
      <c r="P12" s="1457">
        <v>0</v>
      </c>
      <c r="Q12" s="1457">
        <v>0</v>
      </c>
      <c r="R12" s="1457">
        <v>0</v>
      </c>
      <c r="S12" s="1457">
        <v>0</v>
      </c>
      <c r="T12" s="1457">
        <v>0</v>
      </c>
      <c r="U12" s="1457">
        <v>0</v>
      </c>
    </row>
    <row r="13" spans="1:21" ht="18.75" hidden="1" customHeight="1">
      <c r="A13" s="1446"/>
      <c r="B13" s="1458" t="s">
        <v>16</v>
      </c>
      <c r="C13" s="1448" t="s">
        <v>17</v>
      </c>
      <c r="D13" s="1449">
        <f>SUM(E13:U13)</f>
        <v>0</v>
      </c>
      <c r="E13" s="1457">
        <v>0</v>
      </c>
      <c r="F13" s="1457">
        <v>0</v>
      </c>
      <c r="G13" s="1457">
        <v>0</v>
      </c>
      <c r="H13" s="1457">
        <v>0</v>
      </c>
      <c r="I13" s="1457">
        <v>0</v>
      </c>
      <c r="J13" s="1457">
        <v>0</v>
      </c>
      <c r="K13" s="1457">
        <v>0</v>
      </c>
      <c r="L13" s="1457">
        <v>0</v>
      </c>
      <c r="M13" s="1457">
        <v>0</v>
      </c>
      <c r="N13" s="1457">
        <v>0</v>
      </c>
      <c r="O13" s="1457">
        <v>0</v>
      </c>
      <c r="P13" s="1457">
        <v>0</v>
      </c>
      <c r="Q13" s="1457">
        <v>0</v>
      </c>
      <c r="R13" s="1457">
        <v>0</v>
      </c>
      <c r="S13" s="1457">
        <v>0</v>
      </c>
      <c r="T13" s="1457">
        <v>0</v>
      </c>
      <c r="U13" s="1457">
        <v>0</v>
      </c>
    </row>
    <row r="14" spans="1:21" ht="18.75" hidden="1" customHeight="1">
      <c r="A14" s="1446"/>
      <c r="B14" s="1459" t="s">
        <v>18</v>
      </c>
      <c r="C14" s="1448" t="s">
        <v>19</v>
      </c>
      <c r="D14" s="1449">
        <f>SUM(E14:U14)</f>
        <v>0</v>
      </c>
      <c r="E14" s="1457">
        <v>0</v>
      </c>
      <c r="F14" s="1457">
        <v>0</v>
      </c>
      <c r="G14" s="1457">
        <v>0</v>
      </c>
      <c r="H14" s="1457">
        <v>0</v>
      </c>
      <c r="I14" s="1457">
        <v>0</v>
      </c>
      <c r="J14" s="1457">
        <v>0</v>
      </c>
      <c r="K14" s="1457">
        <v>0</v>
      </c>
      <c r="L14" s="1457">
        <v>0</v>
      </c>
      <c r="M14" s="1457">
        <v>0</v>
      </c>
      <c r="N14" s="1457">
        <v>0</v>
      </c>
      <c r="O14" s="1457">
        <v>0</v>
      </c>
      <c r="P14" s="1457">
        <v>0</v>
      </c>
      <c r="Q14" s="1457">
        <v>0</v>
      </c>
      <c r="R14" s="1457">
        <v>0</v>
      </c>
      <c r="S14" s="1457">
        <v>0</v>
      </c>
      <c r="T14" s="1457">
        <v>0</v>
      </c>
      <c r="U14" s="1457">
        <v>0</v>
      </c>
    </row>
    <row r="15" spans="1:21" ht="18.75" customHeight="1">
      <c r="A15" s="1451" t="s">
        <v>20</v>
      </c>
      <c r="B15" s="1460" t="s">
        <v>21</v>
      </c>
      <c r="C15" s="1453" t="s">
        <v>22</v>
      </c>
      <c r="D15" s="1449">
        <f t="shared" ref="D15:D20" si="3">SUM(E15:U15)</f>
        <v>0</v>
      </c>
      <c r="E15" s="1455">
        <v>0</v>
      </c>
      <c r="F15" s="1455">
        <v>0</v>
      </c>
      <c r="G15" s="1455">
        <v>0</v>
      </c>
      <c r="H15" s="1455">
        <v>0</v>
      </c>
      <c r="I15" s="1455">
        <v>0</v>
      </c>
      <c r="J15" s="1455">
        <v>0</v>
      </c>
      <c r="K15" s="1455">
        <v>0</v>
      </c>
      <c r="L15" s="1455">
        <v>0</v>
      </c>
      <c r="M15" s="1455">
        <v>0</v>
      </c>
      <c r="N15" s="1455">
        <v>0</v>
      </c>
      <c r="O15" s="1455">
        <v>0</v>
      </c>
      <c r="P15" s="1455">
        <v>0</v>
      </c>
      <c r="Q15" s="1455">
        <v>0</v>
      </c>
      <c r="R15" s="1455">
        <v>0</v>
      </c>
      <c r="S15" s="1455">
        <v>0</v>
      </c>
      <c r="T15" s="1455">
        <v>0</v>
      </c>
      <c r="U15" s="1455">
        <v>0</v>
      </c>
    </row>
    <row r="16" spans="1:21" ht="18.75" customHeight="1">
      <c r="A16" s="1451" t="s">
        <v>23</v>
      </c>
      <c r="B16" s="1460" t="s">
        <v>24</v>
      </c>
      <c r="C16" s="1453" t="s">
        <v>25</v>
      </c>
      <c r="D16" s="1449">
        <f t="shared" si="3"/>
        <v>0.90100000000000002</v>
      </c>
      <c r="E16" s="1455">
        <v>0</v>
      </c>
      <c r="F16" s="1455">
        <v>0</v>
      </c>
      <c r="G16" s="1455">
        <v>0.90100000000000002</v>
      </c>
      <c r="H16" s="1455">
        <v>0</v>
      </c>
      <c r="I16" s="1455">
        <v>0</v>
      </c>
      <c r="J16" s="1455">
        <v>0</v>
      </c>
      <c r="K16" s="1455">
        <v>0</v>
      </c>
      <c r="L16" s="1455">
        <v>0</v>
      </c>
      <c r="M16" s="1455">
        <v>0</v>
      </c>
      <c r="N16" s="1455">
        <v>0</v>
      </c>
      <c r="O16" s="1455">
        <v>0</v>
      </c>
      <c r="P16" s="1455">
        <v>0</v>
      </c>
      <c r="Q16" s="1455">
        <v>0</v>
      </c>
      <c r="R16" s="1455">
        <v>0</v>
      </c>
      <c r="S16" s="1455">
        <v>0</v>
      </c>
      <c r="T16" s="1455">
        <v>0</v>
      </c>
      <c r="U16" s="1455">
        <v>0</v>
      </c>
    </row>
    <row r="17" spans="1:21" ht="18.75" customHeight="1">
      <c r="A17" s="1451" t="s">
        <v>26</v>
      </c>
      <c r="B17" s="1452" t="s">
        <v>27</v>
      </c>
      <c r="C17" s="1453" t="s">
        <v>28</v>
      </c>
      <c r="D17" s="1449">
        <f t="shared" si="3"/>
        <v>0</v>
      </c>
      <c r="E17" s="1455">
        <f>E18+E19+E20</f>
        <v>0</v>
      </c>
      <c r="F17" s="1455">
        <f t="shared" ref="F17:U17" si="4">F18+F19+F20</f>
        <v>0</v>
      </c>
      <c r="G17" s="1455">
        <f t="shared" si="4"/>
        <v>0</v>
      </c>
      <c r="H17" s="1455">
        <f t="shared" si="4"/>
        <v>0</v>
      </c>
      <c r="I17" s="1455">
        <f t="shared" si="4"/>
        <v>0</v>
      </c>
      <c r="J17" s="1455">
        <f t="shared" si="4"/>
        <v>0</v>
      </c>
      <c r="K17" s="1455">
        <f t="shared" si="4"/>
        <v>0</v>
      </c>
      <c r="L17" s="1455">
        <f t="shared" si="4"/>
        <v>0</v>
      </c>
      <c r="M17" s="1455">
        <f t="shared" si="4"/>
        <v>0</v>
      </c>
      <c r="N17" s="1455">
        <f t="shared" si="4"/>
        <v>0</v>
      </c>
      <c r="O17" s="1455">
        <f t="shared" si="4"/>
        <v>0</v>
      </c>
      <c r="P17" s="1455">
        <f t="shared" si="4"/>
        <v>0</v>
      </c>
      <c r="Q17" s="1455">
        <f t="shared" si="4"/>
        <v>0</v>
      </c>
      <c r="R17" s="1455">
        <f t="shared" si="4"/>
        <v>0</v>
      </c>
      <c r="S17" s="1455">
        <f t="shared" si="4"/>
        <v>0</v>
      </c>
      <c r="T17" s="1455">
        <f t="shared" si="4"/>
        <v>0</v>
      </c>
      <c r="U17" s="1455">
        <f t="shared" si="4"/>
        <v>0</v>
      </c>
    </row>
    <row r="18" spans="1:21" ht="18.75" hidden="1" customHeight="1">
      <c r="A18" s="1446"/>
      <c r="B18" s="1459" t="s">
        <v>29</v>
      </c>
      <c r="C18" s="1448" t="s">
        <v>30</v>
      </c>
      <c r="D18" s="1449">
        <f t="shared" si="3"/>
        <v>0</v>
      </c>
      <c r="E18" s="1457">
        <v>0</v>
      </c>
      <c r="F18" s="1457">
        <v>0</v>
      </c>
      <c r="G18" s="1457">
        <v>0</v>
      </c>
      <c r="H18" s="1457">
        <v>0</v>
      </c>
      <c r="I18" s="1457">
        <v>0</v>
      </c>
      <c r="J18" s="1457">
        <v>0</v>
      </c>
      <c r="K18" s="1457">
        <v>0</v>
      </c>
      <c r="L18" s="1457">
        <v>0</v>
      </c>
      <c r="M18" s="1457">
        <v>0</v>
      </c>
      <c r="N18" s="1457">
        <v>0</v>
      </c>
      <c r="O18" s="1457">
        <v>0</v>
      </c>
      <c r="P18" s="1457">
        <v>0</v>
      </c>
      <c r="Q18" s="1457">
        <v>0</v>
      </c>
      <c r="R18" s="1457">
        <v>0</v>
      </c>
      <c r="S18" s="1457">
        <v>0</v>
      </c>
      <c r="T18" s="1457">
        <v>0</v>
      </c>
      <c r="U18" s="1457">
        <v>0</v>
      </c>
    </row>
    <row r="19" spans="1:21" ht="18.75" hidden="1" customHeight="1">
      <c r="A19" s="1446"/>
      <c r="B19" s="1459" t="s">
        <v>31</v>
      </c>
      <c r="C19" s="1448" t="s">
        <v>32</v>
      </c>
      <c r="D19" s="1449">
        <f t="shared" si="3"/>
        <v>0</v>
      </c>
      <c r="E19" s="1457">
        <v>0</v>
      </c>
      <c r="F19" s="1457">
        <v>0</v>
      </c>
      <c r="G19" s="1457">
        <v>0</v>
      </c>
      <c r="H19" s="1457">
        <v>0</v>
      </c>
      <c r="I19" s="1457">
        <v>0</v>
      </c>
      <c r="J19" s="1457">
        <v>0</v>
      </c>
      <c r="K19" s="1457">
        <v>0</v>
      </c>
      <c r="L19" s="1457">
        <v>0</v>
      </c>
      <c r="M19" s="1457">
        <v>0</v>
      </c>
      <c r="N19" s="1457">
        <v>0</v>
      </c>
      <c r="O19" s="1457">
        <v>0</v>
      </c>
      <c r="P19" s="1457">
        <v>0</v>
      </c>
      <c r="Q19" s="1457">
        <v>0</v>
      </c>
      <c r="R19" s="1457">
        <v>0</v>
      </c>
      <c r="S19" s="1457">
        <v>0</v>
      </c>
      <c r="T19" s="1457">
        <v>0</v>
      </c>
      <c r="U19" s="1457">
        <v>0</v>
      </c>
    </row>
    <row r="20" spans="1:21" ht="18.75" hidden="1" customHeight="1">
      <c r="A20" s="1446"/>
      <c r="B20" s="1459" t="s">
        <v>33</v>
      </c>
      <c r="C20" s="1448" t="s">
        <v>34</v>
      </c>
      <c r="D20" s="1449">
        <f t="shared" si="3"/>
        <v>0</v>
      </c>
      <c r="E20" s="1457">
        <v>0</v>
      </c>
      <c r="F20" s="1457">
        <v>0</v>
      </c>
      <c r="G20" s="1457">
        <v>0</v>
      </c>
      <c r="H20" s="1457">
        <v>0</v>
      </c>
      <c r="I20" s="1457">
        <v>0</v>
      </c>
      <c r="J20" s="1457">
        <v>0</v>
      </c>
      <c r="K20" s="1457">
        <v>0</v>
      </c>
      <c r="L20" s="1457">
        <v>0</v>
      </c>
      <c r="M20" s="1457">
        <v>0</v>
      </c>
      <c r="N20" s="1457">
        <v>0</v>
      </c>
      <c r="O20" s="1457">
        <v>0</v>
      </c>
      <c r="P20" s="1457">
        <v>0</v>
      </c>
      <c r="Q20" s="1457">
        <v>0</v>
      </c>
      <c r="R20" s="1457">
        <v>0</v>
      </c>
      <c r="S20" s="1457">
        <v>0</v>
      </c>
      <c r="T20" s="1457">
        <v>0</v>
      </c>
      <c r="U20" s="1457">
        <v>0</v>
      </c>
    </row>
    <row r="21" spans="1:21" ht="18.75" customHeight="1">
      <c r="A21" s="1451" t="s">
        <v>35</v>
      </c>
      <c r="B21" s="1452" t="s">
        <v>36</v>
      </c>
      <c r="C21" s="1453" t="s">
        <v>37</v>
      </c>
      <c r="D21" s="1449">
        <f>SUM(E21:U21)</f>
        <v>0</v>
      </c>
      <c r="E21" s="1455">
        <f>E22+E23+E24</f>
        <v>0</v>
      </c>
      <c r="F21" s="1455">
        <f t="shared" ref="F21:U21" si="5">F22+F23+F24</f>
        <v>0</v>
      </c>
      <c r="G21" s="1455">
        <f t="shared" si="5"/>
        <v>0</v>
      </c>
      <c r="H21" s="1455">
        <f t="shared" si="5"/>
        <v>0</v>
      </c>
      <c r="I21" s="1455">
        <f t="shared" si="5"/>
        <v>0</v>
      </c>
      <c r="J21" s="1455">
        <f t="shared" si="5"/>
        <v>0</v>
      </c>
      <c r="K21" s="1455">
        <f t="shared" si="5"/>
        <v>0</v>
      </c>
      <c r="L21" s="1455">
        <f t="shared" si="5"/>
        <v>0</v>
      </c>
      <c r="M21" s="1455">
        <f t="shared" si="5"/>
        <v>0</v>
      </c>
      <c r="N21" s="1455">
        <f t="shared" si="5"/>
        <v>0</v>
      </c>
      <c r="O21" s="1455">
        <f t="shared" si="5"/>
        <v>0</v>
      </c>
      <c r="P21" s="1455">
        <f t="shared" si="5"/>
        <v>0</v>
      </c>
      <c r="Q21" s="1455">
        <f t="shared" si="5"/>
        <v>0</v>
      </c>
      <c r="R21" s="1455">
        <f t="shared" si="5"/>
        <v>0</v>
      </c>
      <c r="S21" s="1455">
        <f t="shared" si="5"/>
        <v>0</v>
      </c>
      <c r="T21" s="1455">
        <f t="shared" si="5"/>
        <v>0</v>
      </c>
      <c r="U21" s="1455">
        <f t="shared" si="5"/>
        <v>0</v>
      </c>
    </row>
    <row r="22" spans="1:21" ht="18.75" hidden="1" customHeight="1">
      <c r="A22" s="1446"/>
      <c r="B22" s="1459" t="s">
        <v>38</v>
      </c>
      <c r="C22" s="1448" t="s">
        <v>39</v>
      </c>
      <c r="D22" s="1449">
        <f t="shared" ref="D22:D24" si="6">SUM(E22:U22)</f>
        <v>0</v>
      </c>
      <c r="E22" s="1457">
        <v>0</v>
      </c>
      <c r="F22" s="1457">
        <v>0</v>
      </c>
      <c r="G22" s="1457">
        <v>0</v>
      </c>
      <c r="H22" s="1457">
        <v>0</v>
      </c>
      <c r="I22" s="1457">
        <v>0</v>
      </c>
      <c r="J22" s="1457">
        <v>0</v>
      </c>
      <c r="K22" s="1457">
        <v>0</v>
      </c>
      <c r="L22" s="1457">
        <v>0</v>
      </c>
      <c r="M22" s="1457">
        <v>0</v>
      </c>
      <c r="N22" s="1457">
        <v>0</v>
      </c>
      <c r="O22" s="1457">
        <v>0</v>
      </c>
      <c r="P22" s="1457">
        <v>0</v>
      </c>
      <c r="Q22" s="1457">
        <v>0</v>
      </c>
      <c r="R22" s="1457">
        <v>0</v>
      </c>
      <c r="S22" s="1457">
        <v>0</v>
      </c>
      <c r="T22" s="1457">
        <v>0</v>
      </c>
      <c r="U22" s="1457">
        <v>0</v>
      </c>
    </row>
    <row r="23" spans="1:21" ht="18.75" hidden="1" customHeight="1">
      <c r="A23" s="1446"/>
      <c r="B23" s="1459" t="s">
        <v>40</v>
      </c>
      <c r="C23" s="1448" t="s">
        <v>41</v>
      </c>
      <c r="D23" s="1449">
        <f t="shared" si="6"/>
        <v>0</v>
      </c>
      <c r="E23" s="1457">
        <v>0</v>
      </c>
      <c r="F23" s="1457">
        <v>0</v>
      </c>
      <c r="G23" s="1457">
        <v>0</v>
      </c>
      <c r="H23" s="1457">
        <v>0</v>
      </c>
      <c r="I23" s="1457">
        <v>0</v>
      </c>
      <c r="J23" s="1457">
        <v>0</v>
      </c>
      <c r="K23" s="1457">
        <v>0</v>
      </c>
      <c r="L23" s="1457">
        <v>0</v>
      </c>
      <c r="M23" s="1457">
        <v>0</v>
      </c>
      <c r="N23" s="1457">
        <v>0</v>
      </c>
      <c r="O23" s="1457">
        <v>0</v>
      </c>
      <c r="P23" s="1457">
        <v>0</v>
      </c>
      <c r="Q23" s="1457">
        <v>0</v>
      </c>
      <c r="R23" s="1457">
        <v>0</v>
      </c>
      <c r="S23" s="1457">
        <v>0</v>
      </c>
      <c r="T23" s="1457">
        <v>0</v>
      </c>
      <c r="U23" s="1457">
        <v>0</v>
      </c>
    </row>
    <row r="24" spans="1:21" ht="18.75" hidden="1" customHeight="1">
      <c r="A24" s="1446"/>
      <c r="B24" s="1459" t="s">
        <v>42</v>
      </c>
      <c r="C24" s="1448" t="s">
        <v>43</v>
      </c>
      <c r="D24" s="1449">
        <f t="shared" si="6"/>
        <v>0</v>
      </c>
      <c r="E24" s="1457">
        <v>0</v>
      </c>
      <c r="F24" s="1457">
        <v>0</v>
      </c>
      <c r="G24" s="1457">
        <v>0</v>
      </c>
      <c r="H24" s="1457">
        <v>0</v>
      </c>
      <c r="I24" s="1457">
        <v>0</v>
      </c>
      <c r="J24" s="1457">
        <v>0</v>
      </c>
      <c r="K24" s="1457">
        <v>0</v>
      </c>
      <c r="L24" s="1457">
        <v>0</v>
      </c>
      <c r="M24" s="1457">
        <v>0</v>
      </c>
      <c r="N24" s="1457">
        <v>0</v>
      </c>
      <c r="O24" s="1457">
        <v>0</v>
      </c>
      <c r="P24" s="1457">
        <v>0</v>
      </c>
      <c r="Q24" s="1457">
        <v>0</v>
      </c>
      <c r="R24" s="1457">
        <v>0</v>
      </c>
      <c r="S24" s="1457">
        <v>0</v>
      </c>
      <c r="T24" s="1457">
        <v>0</v>
      </c>
      <c r="U24" s="1457">
        <v>0</v>
      </c>
    </row>
    <row r="25" spans="1:21" ht="19.5" customHeight="1">
      <c r="A25" s="1451" t="s">
        <v>44</v>
      </c>
      <c r="B25" s="1452" t="s">
        <v>45</v>
      </c>
      <c r="C25" s="1453" t="s">
        <v>46</v>
      </c>
      <c r="D25" s="1449">
        <f t="shared" ref="D25:D28" si="7">SUM(E25:U25)</f>
        <v>0</v>
      </c>
      <c r="E25" s="1455">
        <f>E26+E27+E28</f>
        <v>0</v>
      </c>
      <c r="F25" s="1455">
        <f t="shared" ref="F25:U25" si="8">F26+F27+F28</f>
        <v>0</v>
      </c>
      <c r="G25" s="1455">
        <f t="shared" si="8"/>
        <v>0</v>
      </c>
      <c r="H25" s="1455">
        <f t="shared" si="8"/>
        <v>0</v>
      </c>
      <c r="I25" s="1455">
        <f t="shared" si="8"/>
        <v>0</v>
      </c>
      <c r="J25" s="1455">
        <f t="shared" si="8"/>
        <v>0</v>
      </c>
      <c r="K25" s="1455">
        <f t="shared" si="8"/>
        <v>0</v>
      </c>
      <c r="L25" s="1455">
        <f t="shared" si="8"/>
        <v>0</v>
      </c>
      <c r="M25" s="1455">
        <f t="shared" si="8"/>
        <v>0</v>
      </c>
      <c r="N25" s="1455">
        <f t="shared" si="8"/>
        <v>0</v>
      </c>
      <c r="O25" s="1455">
        <f t="shared" si="8"/>
        <v>0</v>
      </c>
      <c r="P25" s="1455">
        <f t="shared" si="8"/>
        <v>0</v>
      </c>
      <c r="Q25" s="1455">
        <f t="shared" si="8"/>
        <v>0</v>
      </c>
      <c r="R25" s="1455">
        <f t="shared" si="8"/>
        <v>0</v>
      </c>
      <c r="S25" s="1455">
        <f t="shared" si="8"/>
        <v>0</v>
      </c>
      <c r="T25" s="1455">
        <f t="shared" si="8"/>
        <v>0</v>
      </c>
      <c r="U25" s="1455">
        <f t="shared" si="8"/>
        <v>0</v>
      </c>
    </row>
    <row r="26" spans="1:21" ht="19.5" customHeight="1">
      <c r="A26" s="1446"/>
      <c r="B26" s="1447" t="s">
        <v>47</v>
      </c>
      <c r="C26" s="1448" t="s">
        <v>48</v>
      </c>
      <c r="D26" s="1449">
        <f t="shared" si="7"/>
        <v>0</v>
      </c>
      <c r="E26" s="1457">
        <v>0</v>
      </c>
      <c r="F26" s="1457">
        <v>0</v>
      </c>
      <c r="G26" s="1457">
        <v>0</v>
      </c>
      <c r="H26" s="1457">
        <v>0</v>
      </c>
      <c r="I26" s="1457">
        <v>0</v>
      </c>
      <c r="J26" s="1457">
        <v>0</v>
      </c>
      <c r="K26" s="1457">
        <v>0</v>
      </c>
      <c r="L26" s="1457">
        <v>0</v>
      </c>
      <c r="M26" s="1457">
        <v>0</v>
      </c>
      <c r="N26" s="1457">
        <v>0</v>
      </c>
      <c r="O26" s="1457">
        <v>0</v>
      </c>
      <c r="P26" s="1457">
        <v>0</v>
      </c>
      <c r="Q26" s="1457">
        <v>0</v>
      </c>
      <c r="R26" s="1457">
        <v>0</v>
      </c>
      <c r="S26" s="1457">
        <v>0</v>
      </c>
      <c r="T26" s="1457">
        <v>0</v>
      </c>
      <c r="U26" s="1457">
        <v>0</v>
      </c>
    </row>
    <row r="27" spans="1:21" ht="18.75" hidden="1" customHeight="1">
      <c r="A27" s="1446"/>
      <c r="B27" s="1459" t="s">
        <v>49</v>
      </c>
      <c r="C27" s="1448" t="s">
        <v>50</v>
      </c>
      <c r="D27" s="1449">
        <f t="shared" si="7"/>
        <v>0</v>
      </c>
      <c r="E27" s="1457">
        <v>0</v>
      </c>
      <c r="F27" s="1457">
        <v>0</v>
      </c>
      <c r="G27" s="1457">
        <v>0</v>
      </c>
      <c r="H27" s="1457">
        <v>0</v>
      </c>
      <c r="I27" s="1457">
        <v>0</v>
      </c>
      <c r="J27" s="1457">
        <v>0</v>
      </c>
      <c r="K27" s="1457">
        <v>0</v>
      </c>
      <c r="L27" s="1457">
        <v>0</v>
      </c>
      <c r="M27" s="1457">
        <v>0</v>
      </c>
      <c r="N27" s="1457">
        <v>0</v>
      </c>
      <c r="O27" s="1457">
        <v>0</v>
      </c>
      <c r="P27" s="1457">
        <v>0</v>
      </c>
      <c r="Q27" s="1457">
        <v>0</v>
      </c>
      <c r="R27" s="1457">
        <v>0</v>
      </c>
      <c r="S27" s="1457">
        <v>0</v>
      </c>
      <c r="T27" s="1457">
        <v>0</v>
      </c>
      <c r="U27" s="1457">
        <v>0</v>
      </c>
    </row>
    <row r="28" spans="1:21" ht="18.75" hidden="1" customHeight="1">
      <c r="A28" s="1446"/>
      <c r="B28" s="1459" t="s">
        <v>51</v>
      </c>
      <c r="C28" s="1448" t="s">
        <v>52</v>
      </c>
      <c r="D28" s="1449">
        <f t="shared" si="7"/>
        <v>0</v>
      </c>
      <c r="E28" s="1457">
        <v>0</v>
      </c>
      <c r="F28" s="1457">
        <v>0</v>
      </c>
      <c r="G28" s="1457">
        <v>0</v>
      </c>
      <c r="H28" s="1457">
        <v>0</v>
      </c>
      <c r="I28" s="1457">
        <v>0</v>
      </c>
      <c r="J28" s="1457">
        <v>0</v>
      </c>
      <c r="K28" s="1457">
        <v>0</v>
      </c>
      <c r="L28" s="1457">
        <v>0</v>
      </c>
      <c r="M28" s="1457">
        <v>0</v>
      </c>
      <c r="N28" s="1457">
        <v>0</v>
      </c>
      <c r="O28" s="1457">
        <v>0</v>
      </c>
      <c r="P28" s="1457">
        <v>0</v>
      </c>
      <c r="Q28" s="1457">
        <v>0</v>
      </c>
      <c r="R28" s="1457">
        <v>0</v>
      </c>
      <c r="S28" s="1457">
        <v>0</v>
      </c>
      <c r="T28" s="1457">
        <v>0</v>
      </c>
      <c r="U28" s="1457">
        <v>0</v>
      </c>
    </row>
    <row r="29" spans="1:21" ht="18.75" customHeight="1">
      <c r="A29" s="1451" t="s">
        <v>53</v>
      </c>
      <c r="B29" s="1460" t="s">
        <v>54</v>
      </c>
      <c r="C29" s="1453" t="s">
        <v>55</v>
      </c>
      <c r="D29" s="1449">
        <f t="shared" ref="D29:D31" si="9">SUM(E29:U29)</f>
        <v>1.55</v>
      </c>
      <c r="E29" s="1455">
        <v>0</v>
      </c>
      <c r="F29" s="1455">
        <v>0</v>
      </c>
      <c r="G29" s="1455">
        <v>0</v>
      </c>
      <c r="H29" s="1455">
        <v>0</v>
      </c>
      <c r="I29" s="1455">
        <v>0</v>
      </c>
      <c r="J29" s="1455">
        <v>0</v>
      </c>
      <c r="K29" s="1455">
        <v>0</v>
      </c>
      <c r="L29" s="1455">
        <v>0</v>
      </c>
      <c r="M29" s="1455">
        <v>0</v>
      </c>
      <c r="N29" s="1455">
        <v>0</v>
      </c>
      <c r="O29" s="1455">
        <v>0</v>
      </c>
      <c r="P29" s="1455">
        <v>0</v>
      </c>
      <c r="Q29" s="1455">
        <v>0</v>
      </c>
      <c r="R29" s="1455">
        <v>0</v>
      </c>
      <c r="S29" s="1455">
        <v>1.55</v>
      </c>
      <c r="T29" s="1455">
        <v>0</v>
      </c>
      <c r="U29" s="1455">
        <v>0</v>
      </c>
    </row>
    <row r="30" spans="1:21" ht="18.75" hidden="1" customHeight="1">
      <c r="A30" s="1451" t="s">
        <v>56</v>
      </c>
      <c r="B30" s="1460" t="s">
        <v>57</v>
      </c>
      <c r="C30" s="1453" t="s">
        <v>58</v>
      </c>
      <c r="D30" s="1449">
        <f t="shared" si="9"/>
        <v>0</v>
      </c>
      <c r="E30" s="1455">
        <v>0</v>
      </c>
      <c r="F30" s="1455">
        <v>0</v>
      </c>
      <c r="G30" s="1455">
        <v>0</v>
      </c>
      <c r="H30" s="1455">
        <v>0</v>
      </c>
      <c r="I30" s="1455">
        <v>0</v>
      </c>
      <c r="J30" s="1455">
        <v>0</v>
      </c>
      <c r="K30" s="1455">
        <v>0</v>
      </c>
      <c r="L30" s="1455">
        <v>0</v>
      </c>
      <c r="M30" s="1455">
        <v>0</v>
      </c>
      <c r="N30" s="1455">
        <v>0</v>
      </c>
      <c r="O30" s="1455">
        <v>0</v>
      </c>
      <c r="P30" s="1455">
        <v>0</v>
      </c>
      <c r="Q30" s="1455">
        <v>0</v>
      </c>
      <c r="R30" s="1455">
        <v>0</v>
      </c>
      <c r="S30" s="1455">
        <v>0</v>
      </c>
      <c r="T30" s="1455">
        <v>0</v>
      </c>
      <c r="U30" s="1455">
        <v>0</v>
      </c>
    </row>
    <row r="31" spans="1:21" ht="18.75" customHeight="1">
      <c r="A31" s="1451" t="s">
        <v>56</v>
      </c>
      <c r="B31" s="1460" t="s">
        <v>60</v>
      </c>
      <c r="C31" s="1453" t="s">
        <v>61</v>
      </c>
      <c r="D31" s="1449">
        <f t="shared" si="9"/>
        <v>0.31999999999999995</v>
      </c>
      <c r="E31" s="1455">
        <v>0</v>
      </c>
      <c r="F31" s="1455">
        <v>0</v>
      </c>
      <c r="G31" s="1455">
        <v>0</v>
      </c>
      <c r="H31" s="1455">
        <v>0</v>
      </c>
      <c r="I31" s="1455">
        <v>0.31999999999999995</v>
      </c>
      <c r="J31" s="1455">
        <v>0</v>
      </c>
      <c r="K31" s="1455">
        <v>0</v>
      </c>
      <c r="L31" s="1455">
        <v>0</v>
      </c>
      <c r="M31" s="1455">
        <v>0</v>
      </c>
      <c r="N31" s="1455">
        <v>0</v>
      </c>
      <c r="O31" s="1455">
        <v>0</v>
      </c>
      <c r="P31" s="1455">
        <v>0</v>
      </c>
      <c r="Q31" s="1455">
        <v>0</v>
      </c>
      <c r="R31" s="1455">
        <v>0</v>
      </c>
      <c r="S31" s="1455">
        <v>0</v>
      </c>
      <c r="T31" s="1455">
        <v>0</v>
      </c>
      <c r="U31" s="1455">
        <v>0</v>
      </c>
    </row>
    <row r="32" spans="1:21" s="1445" customFormat="1" ht="18.75" customHeight="1">
      <c r="A32" s="1440" t="s">
        <v>62</v>
      </c>
      <c r="B32" s="1461" t="s">
        <v>63</v>
      </c>
      <c r="C32" s="1442" t="s">
        <v>64</v>
      </c>
      <c r="D32" s="1462">
        <f>SUM(D33:D42)+SUM(D60:D73)</f>
        <v>11.491999999999999</v>
      </c>
      <c r="E32" s="1462">
        <f>SUM(E33:E42)+SUM(E60:E73)</f>
        <v>0.1</v>
      </c>
      <c r="F32" s="1462">
        <f t="shared" ref="F32:L32" si="10">SUM(F33:F42)+SUM(F60:F73)</f>
        <v>0.43099999999999994</v>
      </c>
      <c r="G32" s="1462">
        <f t="shared" si="10"/>
        <v>1.583</v>
      </c>
      <c r="H32" s="1462">
        <f t="shared" si="10"/>
        <v>0.24999999999999997</v>
      </c>
      <c r="I32" s="1462">
        <f t="shared" si="10"/>
        <v>0.13999999999999999</v>
      </c>
      <c r="J32" s="1462">
        <f t="shared" si="10"/>
        <v>0.7579999999999999</v>
      </c>
      <c r="K32" s="1462">
        <f t="shared" si="10"/>
        <v>0.27999999999999997</v>
      </c>
      <c r="L32" s="1462">
        <f t="shared" si="10"/>
        <v>2.4820000000000002</v>
      </c>
      <c r="M32" s="1462">
        <f t="shared" ref="M32:U32" si="11">SUM(M33:M42)+SUM(M60:M73)</f>
        <v>5.1999999999999991E-2</v>
      </c>
      <c r="N32" s="1462">
        <f t="shared" si="11"/>
        <v>1.266</v>
      </c>
      <c r="O32" s="1462">
        <f t="shared" si="11"/>
        <v>0.33</v>
      </c>
      <c r="P32" s="1462">
        <f t="shared" si="11"/>
        <v>0.20999999999999996</v>
      </c>
      <c r="Q32" s="1462">
        <f t="shared" si="11"/>
        <v>2.5009999999999999</v>
      </c>
      <c r="R32" s="1462">
        <f t="shared" si="11"/>
        <v>0.37</v>
      </c>
      <c r="S32" s="1462">
        <f t="shared" si="11"/>
        <v>5.5999999999999994E-2</v>
      </c>
      <c r="T32" s="1462">
        <f t="shared" si="11"/>
        <v>0.375</v>
      </c>
      <c r="U32" s="1462">
        <f t="shared" si="11"/>
        <v>0.30800000000000005</v>
      </c>
    </row>
    <row r="33" spans="1:21" s="1445" customFormat="1" ht="18.75" customHeight="1">
      <c r="A33" s="1451" t="s">
        <v>66</v>
      </c>
      <c r="B33" s="1460" t="s">
        <v>67</v>
      </c>
      <c r="C33" s="1453" t="s">
        <v>68</v>
      </c>
      <c r="D33" s="1449">
        <f t="shared" ref="D33:D73" si="12">SUM(E33:U33)</f>
        <v>0</v>
      </c>
      <c r="E33" s="1455">
        <v>0</v>
      </c>
      <c r="F33" s="1455">
        <v>0</v>
      </c>
      <c r="G33" s="1455">
        <v>0</v>
      </c>
      <c r="H33" s="1455">
        <v>0</v>
      </c>
      <c r="I33" s="1455">
        <v>0</v>
      </c>
      <c r="J33" s="1455">
        <v>0</v>
      </c>
      <c r="K33" s="1455">
        <v>0</v>
      </c>
      <c r="L33" s="1455">
        <v>0</v>
      </c>
      <c r="M33" s="1455">
        <v>0</v>
      </c>
      <c r="N33" s="1455">
        <v>0</v>
      </c>
      <c r="O33" s="1455">
        <v>0</v>
      </c>
      <c r="P33" s="1455">
        <v>0</v>
      </c>
      <c r="Q33" s="1455">
        <v>0</v>
      </c>
      <c r="R33" s="1455">
        <v>0</v>
      </c>
      <c r="S33" s="1455">
        <v>0</v>
      </c>
      <c r="T33" s="1455">
        <v>0</v>
      </c>
      <c r="U33" s="1455">
        <v>0</v>
      </c>
    </row>
    <row r="34" spans="1:21" s="1445" customFormat="1" ht="18.75" customHeight="1">
      <c r="A34" s="1451" t="s">
        <v>69</v>
      </c>
      <c r="B34" s="1460" t="s">
        <v>70</v>
      </c>
      <c r="C34" s="1453" t="s">
        <v>71</v>
      </c>
      <c r="D34" s="1449">
        <f t="shared" si="12"/>
        <v>0</v>
      </c>
      <c r="E34" s="1455">
        <v>0</v>
      </c>
      <c r="F34" s="1455">
        <v>0</v>
      </c>
      <c r="G34" s="1455">
        <v>0</v>
      </c>
      <c r="H34" s="1455">
        <v>0</v>
      </c>
      <c r="I34" s="1455">
        <v>0</v>
      </c>
      <c r="J34" s="1455">
        <v>0</v>
      </c>
      <c r="K34" s="1455">
        <v>0</v>
      </c>
      <c r="L34" s="1455">
        <v>0</v>
      </c>
      <c r="M34" s="1455">
        <v>0</v>
      </c>
      <c r="N34" s="1455">
        <v>0</v>
      </c>
      <c r="O34" s="1455">
        <v>0</v>
      </c>
      <c r="P34" s="1455">
        <v>0</v>
      </c>
      <c r="Q34" s="1455">
        <v>0</v>
      </c>
      <c r="R34" s="1455">
        <v>0</v>
      </c>
      <c r="S34" s="1455">
        <v>0</v>
      </c>
      <c r="T34" s="1455">
        <v>0</v>
      </c>
      <c r="U34" s="1455">
        <v>0</v>
      </c>
    </row>
    <row r="35" spans="1:21" ht="18.75" customHeight="1">
      <c r="A35" s="1451" t="s">
        <v>72</v>
      </c>
      <c r="B35" s="1460" t="s">
        <v>73</v>
      </c>
      <c r="C35" s="1453" t="s">
        <v>74</v>
      </c>
      <c r="D35" s="1449">
        <f t="shared" si="12"/>
        <v>0</v>
      </c>
      <c r="E35" s="1455">
        <v>0</v>
      </c>
      <c r="F35" s="1455">
        <v>0</v>
      </c>
      <c r="G35" s="1455">
        <v>0</v>
      </c>
      <c r="H35" s="1455">
        <v>0</v>
      </c>
      <c r="I35" s="1455">
        <v>0</v>
      </c>
      <c r="J35" s="1455">
        <v>0</v>
      </c>
      <c r="K35" s="1455">
        <v>0</v>
      </c>
      <c r="L35" s="1455">
        <v>0</v>
      </c>
      <c r="M35" s="1455">
        <v>0</v>
      </c>
      <c r="N35" s="1455">
        <v>0</v>
      </c>
      <c r="O35" s="1455">
        <v>0</v>
      </c>
      <c r="P35" s="1455">
        <v>0</v>
      </c>
      <c r="Q35" s="1455">
        <v>0</v>
      </c>
      <c r="R35" s="1455">
        <v>0</v>
      </c>
      <c r="S35" s="1455">
        <v>0</v>
      </c>
      <c r="T35" s="1455">
        <v>0</v>
      </c>
      <c r="U35" s="1455">
        <v>0</v>
      </c>
    </row>
    <row r="36" spans="1:21" ht="18.75" customHeight="1">
      <c r="A36" s="1451" t="s">
        <v>75</v>
      </c>
      <c r="B36" s="1452" t="s">
        <v>76</v>
      </c>
      <c r="C36" s="1453" t="s">
        <v>77</v>
      </c>
      <c r="D36" s="1449">
        <f t="shared" si="12"/>
        <v>0</v>
      </c>
      <c r="E36" s="1455">
        <v>0</v>
      </c>
      <c r="F36" s="1455">
        <v>0</v>
      </c>
      <c r="G36" s="1455">
        <v>0</v>
      </c>
      <c r="H36" s="1455">
        <v>0</v>
      </c>
      <c r="I36" s="1455">
        <v>0</v>
      </c>
      <c r="J36" s="1455">
        <v>0</v>
      </c>
      <c r="K36" s="1455">
        <v>0</v>
      </c>
      <c r="L36" s="1455">
        <v>0</v>
      </c>
      <c r="M36" s="1455">
        <v>0</v>
      </c>
      <c r="N36" s="1455">
        <v>0</v>
      </c>
      <c r="O36" s="1455">
        <v>0</v>
      </c>
      <c r="P36" s="1455">
        <v>0</v>
      </c>
      <c r="Q36" s="1455">
        <v>0</v>
      </c>
      <c r="R36" s="1455">
        <v>0</v>
      </c>
      <c r="S36" s="1455">
        <v>0</v>
      </c>
      <c r="T36" s="1455">
        <v>0</v>
      </c>
      <c r="U36" s="1455">
        <v>0</v>
      </c>
    </row>
    <row r="37" spans="1:21" ht="18.75" customHeight="1">
      <c r="A37" s="1451" t="s">
        <v>80</v>
      </c>
      <c r="B37" s="1460" t="s">
        <v>78</v>
      </c>
      <c r="C37" s="1453" t="s">
        <v>79</v>
      </c>
      <c r="D37" s="1449">
        <f t="shared" si="12"/>
        <v>0</v>
      </c>
      <c r="E37" s="1455">
        <v>0</v>
      </c>
      <c r="F37" s="1455">
        <v>0</v>
      </c>
      <c r="G37" s="1455">
        <v>0</v>
      </c>
      <c r="H37" s="1455">
        <v>0</v>
      </c>
      <c r="I37" s="1455">
        <v>0</v>
      </c>
      <c r="J37" s="1455">
        <v>0</v>
      </c>
      <c r="K37" s="1455">
        <v>0</v>
      </c>
      <c r="L37" s="1455">
        <v>0</v>
      </c>
      <c r="M37" s="1455">
        <v>0</v>
      </c>
      <c r="N37" s="1455">
        <v>0</v>
      </c>
      <c r="O37" s="1455">
        <v>0</v>
      </c>
      <c r="P37" s="1455">
        <v>0</v>
      </c>
      <c r="Q37" s="1455">
        <v>0</v>
      </c>
      <c r="R37" s="1455">
        <v>0</v>
      </c>
      <c r="S37" s="1455">
        <v>0</v>
      </c>
      <c r="T37" s="1455">
        <v>0</v>
      </c>
      <c r="U37" s="1455">
        <v>0</v>
      </c>
    </row>
    <row r="38" spans="1:21" ht="18.75" customHeight="1">
      <c r="A38" s="1451" t="s">
        <v>83</v>
      </c>
      <c r="B38" s="1460" t="s">
        <v>81</v>
      </c>
      <c r="C38" s="1453" t="s">
        <v>82</v>
      </c>
      <c r="D38" s="1449">
        <f t="shared" si="12"/>
        <v>0</v>
      </c>
      <c r="E38" s="1455">
        <v>0</v>
      </c>
      <c r="F38" s="1455">
        <v>0</v>
      </c>
      <c r="G38" s="1455">
        <v>0</v>
      </c>
      <c r="H38" s="1455">
        <v>0</v>
      </c>
      <c r="I38" s="1455">
        <v>0</v>
      </c>
      <c r="J38" s="1455">
        <v>0</v>
      </c>
      <c r="K38" s="1455">
        <v>0</v>
      </c>
      <c r="L38" s="1455">
        <v>0</v>
      </c>
      <c r="M38" s="1455">
        <v>0</v>
      </c>
      <c r="N38" s="1455">
        <v>0</v>
      </c>
      <c r="O38" s="1455">
        <v>0</v>
      </c>
      <c r="P38" s="1455">
        <v>0</v>
      </c>
      <c r="Q38" s="1455">
        <v>0</v>
      </c>
      <c r="R38" s="1455">
        <v>0</v>
      </c>
      <c r="S38" s="1455">
        <v>0</v>
      </c>
      <c r="T38" s="1455">
        <v>0</v>
      </c>
      <c r="U38" s="1455">
        <v>0</v>
      </c>
    </row>
    <row r="39" spans="1:21" ht="18.75" customHeight="1">
      <c r="A39" s="1451" t="s">
        <v>86</v>
      </c>
      <c r="B39" s="1463" t="s">
        <v>84</v>
      </c>
      <c r="C39" s="1453" t="s">
        <v>85</v>
      </c>
      <c r="D39" s="1449">
        <f t="shared" si="12"/>
        <v>4.01</v>
      </c>
      <c r="E39" s="1455">
        <v>0</v>
      </c>
      <c r="F39" s="1455">
        <v>0</v>
      </c>
      <c r="G39" s="1455">
        <v>0.38</v>
      </c>
      <c r="H39" s="1455">
        <v>0</v>
      </c>
      <c r="I39" s="1455">
        <v>0</v>
      </c>
      <c r="J39" s="1455">
        <v>0</v>
      </c>
      <c r="K39" s="1455">
        <v>0</v>
      </c>
      <c r="L39" s="1455">
        <v>1.17</v>
      </c>
      <c r="M39" s="1455">
        <v>0</v>
      </c>
      <c r="N39" s="1455">
        <v>0</v>
      </c>
      <c r="O39" s="1455">
        <v>0</v>
      </c>
      <c r="P39" s="1455">
        <v>0</v>
      </c>
      <c r="Q39" s="1455">
        <v>2.46</v>
      </c>
      <c r="R39" s="1455">
        <v>0</v>
      </c>
      <c r="S39" s="1455">
        <v>0</v>
      </c>
      <c r="T39" s="1455">
        <v>0</v>
      </c>
      <c r="U39" s="1455">
        <v>0</v>
      </c>
    </row>
    <row r="40" spans="1:21" ht="18.75" customHeight="1">
      <c r="A40" s="1451" t="s">
        <v>89</v>
      </c>
      <c r="B40" s="1460" t="s">
        <v>87</v>
      </c>
      <c r="C40" s="1453" t="s">
        <v>88</v>
      </c>
      <c r="D40" s="1449">
        <f t="shared" si="12"/>
        <v>0</v>
      </c>
      <c r="E40" s="1455">
        <v>0</v>
      </c>
      <c r="F40" s="1455">
        <v>0</v>
      </c>
      <c r="G40" s="1455">
        <v>0</v>
      </c>
      <c r="H40" s="1455">
        <v>0</v>
      </c>
      <c r="I40" s="1455">
        <v>0</v>
      </c>
      <c r="J40" s="1455">
        <v>0</v>
      </c>
      <c r="K40" s="1455">
        <v>0</v>
      </c>
      <c r="L40" s="1455">
        <v>0</v>
      </c>
      <c r="M40" s="1455">
        <v>0</v>
      </c>
      <c r="N40" s="1455">
        <v>0</v>
      </c>
      <c r="O40" s="1455">
        <v>0</v>
      </c>
      <c r="P40" s="1455">
        <v>0</v>
      </c>
      <c r="Q40" s="1455">
        <v>0</v>
      </c>
      <c r="R40" s="1455">
        <v>0</v>
      </c>
      <c r="S40" s="1455">
        <v>0</v>
      </c>
      <c r="T40" s="1455">
        <v>0</v>
      </c>
      <c r="U40" s="1455">
        <v>0</v>
      </c>
    </row>
    <row r="41" spans="1:21" ht="18.75" customHeight="1">
      <c r="A41" s="1451" t="s">
        <v>92</v>
      </c>
      <c r="B41" s="1464" t="s">
        <v>90</v>
      </c>
      <c r="C41" s="1453" t="s">
        <v>91</v>
      </c>
      <c r="D41" s="1449">
        <f t="shared" si="12"/>
        <v>0</v>
      </c>
      <c r="E41" s="1465">
        <v>0</v>
      </c>
      <c r="F41" s="1465">
        <v>0</v>
      </c>
      <c r="G41" s="1465">
        <v>0</v>
      </c>
      <c r="H41" s="1465">
        <v>0</v>
      </c>
      <c r="I41" s="1465">
        <v>0</v>
      </c>
      <c r="J41" s="1465">
        <v>0</v>
      </c>
      <c r="K41" s="1465">
        <v>0</v>
      </c>
      <c r="L41" s="1465">
        <v>0</v>
      </c>
      <c r="M41" s="1465">
        <v>0</v>
      </c>
      <c r="N41" s="1465">
        <v>0</v>
      </c>
      <c r="O41" s="1465">
        <v>0</v>
      </c>
      <c r="P41" s="1465">
        <v>0</v>
      </c>
      <c r="Q41" s="1465">
        <v>0</v>
      </c>
      <c r="R41" s="1465">
        <v>0</v>
      </c>
      <c r="S41" s="1465">
        <v>0</v>
      </c>
      <c r="T41" s="1465">
        <v>0</v>
      </c>
      <c r="U41" s="1465">
        <v>0</v>
      </c>
    </row>
    <row r="42" spans="1:21" ht="29.25" customHeight="1">
      <c r="A42" s="1451" t="s">
        <v>128</v>
      </c>
      <c r="B42" s="1463" t="s">
        <v>93</v>
      </c>
      <c r="C42" s="1453" t="s">
        <v>94</v>
      </c>
      <c r="D42" s="1449">
        <f t="shared" si="12"/>
        <v>7.4589999999999996</v>
      </c>
      <c r="E42" s="1455">
        <f t="shared" ref="E42:U42" si="13">SUM(E44:E59)</f>
        <v>0.1</v>
      </c>
      <c r="F42" s="1455">
        <f t="shared" si="13"/>
        <v>0.43099999999999994</v>
      </c>
      <c r="G42" s="1455">
        <f t="shared" si="13"/>
        <v>1.18</v>
      </c>
      <c r="H42" s="1455">
        <f t="shared" si="13"/>
        <v>0.24999999999999997</v>
      </c>
      <c r="I42" s="1455">
        <f t="shared" si="13"/>
        <v>0.13999999999999999</v>
      </c>
      <c r="J42" s="1455">
        <f t="shared" si="13"/>
        <v>0.7579999999999999</v>
      </c>
      <c r="K42" s="1455">
        <f t="shared" si="13"/>
        <v>0.27999999999999997</v>
      </c>
      <c r="L42" s="1455">
        <f t="shared" si="13"/>
        <v>1.3120000000000001</v>
      </c>
      <c r="M42" s="1455">
        <f t="shared" si="13"/>
        <v>5.1999999999999991E-2</v>
      </c>
      <c r="N42" s="1455">
        <f t="shared" si="13"/>
        <v>1.266</v>
      </c>
      <c r="O42" s="1455">
        <f t="shared" si="13"/>
        <v>0.33</v>
      </c>
      <c r="P42" s="1455">
        <f t="shared" si="13"/>
        <v>0.20999999999999996</v>
      </c>
      <c r="Q42" s="1455">
        <f t="shared" si="13"/>
        <v>4.0999999999999995E-2</v>
      </c>
      <c r="R42" s="1455">
        <f t="shared" si="13"/>
        <v>0.37</v>
      </c>
      <c r="S42" s="1455">
        <f t="shared" si="13"/>
        <v>5.5999999999999994E-2</v>
      </c>
      <c r="T42" s="1455">
        <f t="shared" si="13"/>
        <v>0.375</v>
      </c>
      <c r="U42" s="1455">
        <f t="shared" si="13"/>
        <v>0.30800000000000005</v>
      </c>
    </row>
    <row r="43" spans="1:21" s="1445" customFormat="1" ht="18" customHeight="1">
      <c r="A43" s="1446"/>
      <c r="B43" s="1447" t="s">
        <v>65</v>
      </c>
      <c r="C43" s="1448"/>
      <c r="D43" s="1449">
        <f t="shared" si="12"/>
        <v>0</v>
      </c>
      <c r="E43" s="1457"/>
      <c r="F43" s="1457"/>
      <c r="G43" s="1457"/>
      <c r="H43" s="1457"/>
      <c r="I43" s="1457"/>
      <c r="J43" s="1457"/>
      <c r="K43" s="1457"/>
      <c r="L43" s="1457"/>
      <c r="M43" s="1457"/>
      <c r="N43" s="1457"/>
      <c r="O43" s="1457"/>
      <c r="P43" s="1457"/>
      <c r="Q43" s="1457"/>
      <c r="R43" s="1457"/>
      <c r="S43" s="1457"/>
      <c r="T43" s="1457"/>
      <c r="U43" s="1457"/>
    </row>
    <row r="44" spans="1:21" ht="18" customHeight="1">
      <c r="A44" s="1466" t="s">
        <v>268</v>
      </c>
      <c r="B44" s="1463" t="s">
        <v>96</v>
      </c>
      <c r="C44" s="1453" t="s">
        <v>97</v>
      </c>
      <c r="D44" s="1449">
        <f t="shared" si="12"/>
        <v>1.8580000000000001</v>
      </c>
      <c r="E44" s="1465">
        <v>0</v>
      </c>
      <c r="F44" s="1465">
        <v>0</v>
      </c>
      <c r="G44" s="1465">
        <v>0</v>
      </c>
      <c r="H44" s="1465">
        <v>0.1</v>
      </c>
      <c r="I44" s="1465">
        <v>0</v>
      </c>
      <c r="J44" s="1465">
        <v>0.67799999999999994</v>
      </c>
      <c r="K44" s="1465">
        <v>0.15</v>
      </c>
      <c r="L44" s="1465">
        <v>0</v>
      </c>
      <c r="M44" s="1465">
        <v>0</v>
      </c>
      <c r="N44" s="1465">
        <v>0</v>
      </c>
      <c r="O44" s="1465">
        <v>0.12</v>
      </c>
      <c r="P44" s="1465">
        <v>0</v>
      </c>
      <c r="Q44" s="1465">
        <v>0</v>
      </c>
      <c r="R44" s="1465">
        <v>0.25</v>
      </c>
      <c r="S44" s="1465">
        <v>0</v>
      </c>
      <c r="T44" s="1465">
        <v>0.33</v>
      </c>
      <c r="U44" s="1465">
        <v>0.23</v>
      </c>
    </row>
    <row r="45" spans="1:21" ht="18" customHeight="1">
      <c r="A45" s="1466" t="s">
        <v>268</v>
      </c>
      <c r="B45" s="1463" t="s">
        <v>98</v>
      </c>
      <c r="C45" s="1453" t="s">
        <v>99</v>
      </c>
      <c r="D45" s="1449">
        <f t="shared" si="12"/>
        <v>1</v>
      </c>
      <c r="E45" s="1465">
        <v>0</v>
      </c>
      <c r="F45" s="1465">
        <v>0</v>
      </c>
      <c r="G45" s="1465">
        <v>1</v>
      </c>
      <c r="H45" s="1465">
        <v>0</v>
      </c>
      <c r="I45" s="1465">
        <v>0</v>
      </c>
      <c r="J45" s="1465">
        <v>0</v>
      </c>
      <c r="K45" s="1465">
        <v>0</v>
      </c>
      <c r="L45" s="1465">
        <v>0</v>
      </c>
      <c r="M45" s="1465">
        <v>0</v>
      </c>
      <c r="N45" s="1465">
        <v>0</v>
      </c>
      <c r="O45" s="1465">
        <v>0</v>
      </c>
      <c r="P45" s="1465">
        <v>0</v>
      </c>
      <c r="Q45" s="1465">
        <v>0</v>
      </c>
      <c r="R45" s="1465">
        <v>0</v>
      </c>
      <c r="S45" s="1465">
        <v>0</v>
      </c>
      <c r="T45" s="1465">
        <v>0</v>
      </c>
      <c r="U45" s="1465">
        <v>0</v>
      </c>
    </row>
    <row r="46" spans="1:21" ht="18" customHeight="1">
      <c r="A46" s="1466" t="s">
        <v>268</v>
      </c>
      <c r="B46" s="1463" t="s">
        <v>100</v>
      </c>
      <c r="C46" s="1453" t="s">
        <v>101</v>
      </c>
      <c r="D46" s="1449">
        <f t="shared" si="12"/>
        <v>0.16</v>
      </c>
      <c r="E46" s="1465">
        <v>0</v>
      </c>
      <c r="F46" s="1465">
        <v>0</v>
      </c>
      <c r="G46" s="1465">
        <v>0</v>
      </c>
      <c r="H46" s="1465">
        <v>0</v>
      </c>
      <c r="I46" s="1465">
        <v>0</v>
      </c>
      <c r="J46" s="1465">
        <v>0</v>
      </c>
      <c r="K46" s="1465">
        <v>0.03</v>
      </c>
      <c r="L46" s="1465">
        <v>0</v>
      </c>
      <c r="M46" s="1465">
        <v>0</v>
      </c>
      <c r="N46" s="1465">
        <v>0</v>
      </c>
      <c r="O46" s="1465">
        <v>0.08</v>
      </c>
      <c r="P46" s="1465">
        <v>0.05</v>
      </c>
      <c r="Q46" s="1465">
        <v>0</v>
      </c>
      <c r="R46" s="1465">
        <v>0</v>
      </c>
      <c r="S46" s="1465">
        <v>0</v>
      </c>
      <c r="T46" s="1465">
        <v>0</v>
      </c>
      <c r="U46" s="1465">
        <v>0</v>
      </c>
    </row>
    <row r="47" spans="1:21" ht="18" customHeight="1">
      <c r="A47" s="1466" t="s">
        <v>268</v>
      </c>
      <c r="B47" s="1463" t="s">
        <v>102</v>
      </c>
      <c r="C47" s="1453" t="s">
        <v>103</v>
      </c>
      <c r="D47" s="1449">
        <f t="shared" si="12"/>
        <v>0</v>
      </c>
      <c r="E47" s="1465">
        <v>0</v>
      </c>
      <c r="F47" s="1465">
        <v>0</v>
      </c>
      <c r="G47" s="1465">
        <v>0</v>
      </c>
      <c r="H47" s="1465">
        <v>0</v>
      </c>
      <c r="I47" s="1465">
        <v>0</v>
      </c>
      <c r="J47" s="1465">
        <v>0</v>
      </c>
      <c r="K47" s="1465">
        <v>0</v>
      </c>
      <c r="L47" s="1465">
        <v>0</v>
      </c>
      <c r="M47" s="1465">
        <v>0</v>
      </c>
      <c r="N47" s="1465">
        <v>0</v>
      </c>
      <c r="O47" s="1465">
        <v>0</v>
      </c>
      <c r="P47" s="1465">
        <v>0</v>
      </c>
      <c r="Q47" s="1465">
        <v>0</v>
      </c>
      <c r="R47" s="1465">
        <v>0</v>
      </c>
      <c r="S47" s="1465">
        <v>0</v>
      </c>
      <c r="T47" s="1465">
        <v>0</v>
      </c>
      <c r="U47" s="1465">
        <v>0</v>
      </c>
    </row>
    <row r="48" spans="1:21" ht="18" customHeight="1">
      <c r="A48" s="1466" t="s">
        <v>268</v>
      </c>
      <c r="B48" s="1463" t="s">
        <v>332</v>
      </c>
      <c r="C48" s="1453" t="s">
        <v>105</v>
      </c>
      <c r="D48" s="1449">
        <f t="shared" si="12"/>
        <v>0</v>
      </c>
      <c r="E48" s="1465">
        <v>0</v>
      </c>
      <c r="F48" s="1465">
        <v>0</v>
      </c>
      <c r="G48" s="1465">
        <v>0</v>
      </c>
      <c r="H48" s="1465">
        <v>0</v>
      </c>
      <c r="I48" s="1465">
        <v>0</v>
      </c>
      <c r="J48" s="1465">
        <v>0</v>
      </c>
      <c r="K48" s="1465">
        <v>0</v>
      </c>
      <c r="L48" s="1465">
        <v>0</v>
      </c>
      <c r="M48" s="1465">
        <v>0</v>
      </c>
      <c r="N48" s="1465">
        <v>0</v>
      </c>
      <c r="O48" s="1465">
        <v>0</v>
      </c>
      <c r="P48" s="1465">
        <v>0</v>
      </c>
      <c r="Q48" s="1465">
        <v>0</v>
      </c>
      <c r="R48" s="1465">
        <v>0</v>
      </c>
      <c r="S48" s="1465">
        <v>0</v>
      </c>
      <c r="T48" s="1465">
        <v>0</v>
      </c>
      <c r="U48" s="1465">
        <v>0</v>
      </c>
    </row>
    <row r="49" spans="1:21" ht="18" customHeight="1">
      <c r="A49" s="1466" t="s">
        <v>268</v>
      </c>
      <c r="B49" s="1463" t="s">
        <v>345</v>
      </c>
      <c r="C49" s="1453" t="s">
        <v>107</v>
      </c>
      <c r="D49" s="1449">
        <f t="shared" si="12"/>
        <v>0</v>
      </c>
      <c r="E49" s="1465">
        <v>0</v>
      </c>
      <c r="F49" s="1465">
        <v>0</v>
      </c>
      <c r="G49" s="1465">
        <v>0</v>
      </c>
      <c r="H49" s="1465">
        <v>0</v>
      </c>
      <c r="I49" s="1465">
        <v>0</v>
      </c>
      <c r="J49" s="1465">
        <v>0</v>
      </c>
      <c r="K49" s="1465">
        <v>0</v>
      </c>
      <c r="L49" s="1465">
        <v>0</v>
      </c>
      <c r="M49" s="1465">
        <v>0</v>
      </c>
      <c r="N49" s="1465">
        <v>0</v>
      </c>
      <c r="O49" s="1465">
        <v>0</v>
      </c>
      <c r="P49" s="1465">
        <v>0</v>
      </c>
      <c r="Q49" s="1465">
        <v>0</v>
      </c>
      <c r="R49" s="1465">
        <v>0</v>
      </c>
      <c r="S49" s="1465">
        <v>0</v>
      </c>
      <c r="T49" s="1465">
        <v>0</v>
      </c>
      <c r="U49" s="1465">
        <v>0</v>
      </c>
    </row>
    <row r="50" spans="1:21" ht="18" customHeight="1">
      <c r="A50" s="1466" t="s">
        <v>268</v>
      </c>
      <c r="B50" s="1463" t="s">
        <v>108</v>
      </c>
      <c r="C50" s="1453" t="s">
        <v>109</v>
      </c>
      <c r="D50" s="1449">
        <f t="shared" si="12"/>
        <v>4.4410000000000007</v>
      </c>
      <c r="E50" s="1465">
        <v>0.1</v>
      </c>
      <c r="F50" s="1465">
        <v>0.43099999999999994</v>
      </c>
      <c r="G50" s="1465">
        <v>0.18</v>
      </c>
      <c r="H50" s="1465">
        <v>0.14999999999999997</v>
      </c>
      <c r="I50" s="1465">
        <v>0.13999999999999999</v>
      </c>
      <c r="J50" s="1465">
        <v>0.08</v>
      </c>
      <c r="K50" s="1465">
        <v>9.9999999999999992E-2</v>
      </c>
      <c r="L50" s="1465">
        <v>1.3120000000000001</v>
      </c>
      <c r="M50" s="1465">
        <v>5.1999999999999991E-2</v>
      </c>
      <c r="N50" s="1465">
        <v>1.266</v>
      </c>
      <c r="O50" s="1465">
        <v>0.13</v>
      </c>
      <c r="P50" s="1465">
        <v>0.15999999999999998</v>
      </c>
      <c r="Q50" s="1465">
        <v>4.0999999999999995E-2</v>
      </c>
      <c r="R50" s="1465">
        <v>0.12</v>
      </c>
      <c r="S50" s="1465">
        <v>5.5999999999999994E-2</v>
      </c>
      <c r="T50" s="1465">
        <v>4.5000000000000012E-2</v>
      </c>
      <c r="U50" s="1465">
        <v>7.8000000000000014E-2</v>
      </c>
    </row>
    <row r="51" spans="1:21" ht="18" customHeight="1">
      <c r="A51" s="1466" t="s">
        <v>268</v>
      </c>
      <c r="B51" s="1463" t="s">
        <v>346</v>
      </c>
      <c r="C51" s="1453" t="s">
        <v>111</v>
      </c>
      <c r="D51" s="1449">
        <f t="shared" si="12"/>
        <v>0</v>
      </c>
      <c r="E51" s="1465">
        <v>0</v>
      </c>
      <c r="F51" s="1465">
        <v>0</v>
      </c>
      <c r="G51" s="1465">
        <v>0</v>
      </c>
      <c r="H51" s="1465">
        <v>0</v>
      </c>
      <c r="I51" s="1465">
        <v>0</v>
      </c>
      <c r="J51" s="1465">
        <v>0</v>
      </c>
      <c r="K51" s="1465">
        <v>0</v>
      </c>
      <c r="L51" s="1465">
        <v>0</v>
      </c>
      <c r="M51" s="1465">
        <v>0</v>
      </c>
      <c r="N51" s="1465">
        <v>0</v>
      </c>
      <c r="O51" s="1465">
        <v>0</v>
      </c>
      <c r="P51" s="1465">
        <v>0</v>
      </c>
      <c r="Q51" s="1465">
        <v>0</v>
      </c>
      <c r="R51" s="1465">
        <v>0</v>
      </c>
      <c r="S51" s="1465">
        <v>0</v>
      </c>
      <c r="T51" s="1465">
        <v>0</v>
      </c>
      <c r="U51" s="1465">
        <v>0</v>
      </c>
    </row>
    <row r="52" spans="1:21" ht="18" customHeight="1">
      <c r="A52" s="1466" t="s">
        <v>268</v>
      </c>
      <c r="B52" s="1463" t="s">
        <v>112</v>
      </c>
      <c r="C52" s="1453" t="s">
        <v>113</v>
      </c>
      <c r="D52" s="1449">
        <f t="shared" si="12"/>
        <v>0</v>
      </c>
      <c r="E52" s="1465">
        <v>0</v>
      </c>
      <c r="F52" s="1465">
        <v>0</v>
      </c>
      <c r="G52" s="1465">
        <v>0</v>
      </c>
      <c r="H52" s="1465">
        <v>0</v>
      </c>
      <c r="I52" s="1465">
        <v>0</v>
      </c>
      <c r="J52" s="1465">
        <v>0</v>
      </c>
      <c r="K52" s="1465">
        <v>0</v>
      </c>
      <c r="L52" s="1465">
        <v>0</v>
      </c>
      <c r="M52" s="1465">
        <v>0</v>
      </c>
      <c r="N52" s="1465">
        <v>0</v>
      </c>
      <c r="O52" s="1465">
        <v>0</v>
      </c>
      <c r="P52" s="1465">
        <v>0</v>
      </c>
      <c r="Q52" s="1465">
        <v>0</v>
      </c>
      <c r="R52" s="1465">
        <v>0</v>
      </c>
      <c r="S52" s="1465">
        <v>0</v>
      </c>
      <c r="T52" s="1465">
        <v>0</v>
      </c>
      <c r="U52" s="1465">
        <v>0</v>
      </c>
    </row>
    <row r="53" spans="1:21" ht="18" customHeight="1">
      <c r="A53" s="1466" t="s">
        <v>268</v>
      </c>
      <c r="B53" s="1460" t="s">
        <v>347</v>
      </c>
      <c r="C53" s="1453" t="s">
        <v>115</v>
      </c>
      <c r="D53" s="1449">
        <f t="shared" si="12"/>
        <v>0</v>
      </c>
      <c r="E53" s="1465">
        <v>0</v>
      </c>
      <c r="F53" s="1465">
        <v>0</v>
      </c>
      <c r="G53" s="1465">
        <v>0</v>
      </c>
      <c r="H53" s="1465">
        <v>0</v>
      </c>
      <c r="I53" s="1465">
        <v>0</v>
      </c>
      <c r="J53" s="1465">
        <v>0</v>
      </c>
      <c r="K53" s="1465">
        <v>0</v>
      </c>
      <c r="L53" s="1465">
        <v>0</v>
      </c>
      <c r="M53" s="1465">
        <v>0</v>
      </c>
      <c r="N53" s="1465">
        <v>0</v>
      </c>
      <c r="O53" s="1465">
        <v>0</v>
      </c>
      <c r="P53" s="1465">
        <v>0</v>
      </c>
      <c r="Q53" s="1465">
        <v>0</v>
      </c>
      <c r="R53" s="1465">
        <v>0</v>
      </c>
      <c r="S53" s="1465">
        <v>0</v>
      </c>
      <c r="T53" s="1465">
        <v>0</v>
      </c>
      <c r="U53" s="1465">
        <v>0</v>
      </c>
    </row>
    <row r="54" spans="1:21" ht="18" customHeight="1">
      <c r="A54" s="1466" t="s">
        <v>268</v>
      </c>
      <c r="B54" s="1467" t="s">
        <v>116</v>
      </c>
      <c r="C54" s="1453" t="s">
        <v>117</v>
      </c>
      <c r="D54" s="1449">
        <f t="shared" si="12"/>
        <v>0</v>
      </c>
      <c r="E54" s="1465">
        <v>0</v>
      </c>
      <c r="F54" s="1465">
        <v>0</v>
      </c>
      <c r="G54" s="1465">
        <v>0</v>
      </c>
      <c r="H54" s="1465">
        <v>0</v>
      </c>
      <c r="I54" s="1465">
        <v>0</v>
      </c>
      <c r="J54" s="1465">
        <v>0</v>
      </c>
      <c r="K54" s="1465">
        <v>0</v>
      </c>
      <c r="L54" s="1465">
        <v>0</v>
      </c>
      <c r="M54" s="1465">
        <v>0</v>
      </c>
      <c r="N54" s="1465">
        <v>0</v>
      </c>
      <c r="O54" s="1465">
        <v>0</v>
      </c>
      <c r="P54" s="1465">
        <v>0</v>
      </c>
      <c r="Q54" s="1465">
        <v>0</v>
      </c>
      <c r="R54" s="1465">
        <v>0</v>
      </c>
      <c r="S54" s="1465">
        <v>0</v>
      </c>
      <c r="T54" s="1465">
        <v>0</v>
      </c>
      <c r="U54" s="1465">
        <v>0</v>
      </c>
    </row>
    <row r="55" spans="1:21" ht="18" customHeight="1">
      <c r="A55" s="1466" t="s">
        <v>268</v>
      </c>
      <c r="B55" s="1464" t="s">
        <v>118</v>
      </c>
      <c r="C55" s="1453" t="s">
        <v>119</v>
      </c>
      <c r="D55" s="1449">
        <f t="shared" si="12"/>
        <v>0</v>
      </c>
      <c r="E55" s="1465">
        <v>0</v>
      </c>
      <c r="F55" s="1465">
        <v>0</v>
      </c>
      <c r="G55" s="1465">
        <v>0</v>
      </c>
      <c r="H55" s="1465">
        <v>0</v>
      </c>
      <c r="I55" s="1465">
        <v>0</v>
      </c>
      <c r="J55" s="1465">
        <v>0</v>
      </c>
      <c r="K55" s="1465">
        <v>0</v>
      </c>
      <c r="L55" s="1465">
        <v>0</v>
      </c>
      <c r="M55" s="1465">
        <v>0</v>
      </c>
      <c r="N55" s="1465">
        <v>0</v>
      </c>
      <c r="O55" s="1465">
        <v>0</v>
      </c>
      <c r="P55" s="1465">
        <v>0</v>
      </c>
      <c r="Q55" s="1465">
        <v>0</v>
      </c>
      <c r="R55" s="1465">
        <v>0</v>
      </c>
      <c r="S55" s="1465">
        <v>0</v>
      </c>
      <c r="T55" s="1465">
        <v>0</v>
      </c>
      <c r="U55" s="1465">
        <v>0</v>
      </c>
    </row>
    <row r="56" spans="1:21" ht="18" customHeight="1">
      <c r="A56" s="1466" t="s">
        <v>268</v>
      </c>
      <c r="B56" s="1464" t="s">
        <v>283</v>
      </c>
      <c r="C56" s="1453" t="s">
        <v>121</v>
      </c>
      <c r="D56" s="1449">
        <f t="shared" si="12"/>
        <v>0</v>
      </c>
      <c r="E56" s="1465">
        <v>0</v>
      </c>
      <c r="F56" s="1465">
        <v>0</v>
      </c>
      <c r="G56" s="1465">
        <v>0</v>
      </c>
      <c r="H56" s="1465">
        <v>0</v>
      </c>
      <c r="I56" s="1465">
        <v>0</v>
      </c>
      <c r="J56" s="1465">
        <v>0</v>
      </c>
      <c r="K56" s="1465">
        <v>0</v>
      </c>
      <c r="L56" s="1465">
        <v>0</v>
      </c>
      <c r="M56" s="1465">
        <v>0</v>
      </c>
      <c r="N56" s="1465">
        <v>0</v>
      </c>
      <c r="O56" s="1465">
        <v>0</v>
      </c>
      <c r="P56" s="1465">
        <v>0</v>
      </c>
      <c r="Q56" s="1465">
        <v>0</v>
      </c>
      <c r="R56" s="1465">
        <v>0</v>
      </c>
      <c r="S56" s="1465">
        <v>0</v>
      </c>
      <c r="T56" s="1465">
        <v>0</v>
      </c>
      <c r="U56" s="1465">
        <v>0</v>
      </c>
    </row>
    <row r="57" spans="1:21" ht="18" customHeight="1">
      <c r="A57" s="1466" t="s">
        <v>268</v>
      </c>
      <c r="B57" s="1463" t="s">
        <v>122</v>
      </c>
      <c r="C57" s="1453" t="s">
        <v>123</v>
      </c>
      <c r="D57" s="1449">
        <f t="shared" si="12"/>
        <v>0</v>
      </c>
      <c r="E57" s="1465">
        <v>0</v>
      </c>
      <c r="F57" s="1465">
        <v>0</v>
      </c>
      <c r="G57" s="1465">
        <v>0</v>
      </c>
      <c r="H57" s="1465">
        <v>0</v>
      </c>
      <c r="I57" s="1465">
        <v>0</v>
      </c>
      <c r="J57" s="1465">
        <v>0</v>
      </c>
      <c r="K57" s="1465">
        <v>0</v>
      </c>
      <c r="L57" s="1465">
        <v>0</v>
      </c>
      <c r="M57" s="1465">
        <v>0</v>
      </c>
      <c r="N57" s="1465">
        <v>0</v>
      </c>
      <c r="O57" s="1465">
        <v>0</v>
      </c>
      <c r="P57" s="1465">
        <v>0</v>
      </c>
      <c r="Q57" s="1465">
        <v>0</v>
      </c>
      <c r="R57" s="1465">
        <v>0</v>
      </c>
      <c r="S57" s="1465">
        <v>0</v>
      </c>
      <c r="T57" s="1465">
        <v>0</v>
      </c>
      <c r="U57" s="1465">
        <v>0</v>
      </c>
    </row>
    <row r="58" spans="1:21" ht="18" customHeight="1">
      <c r="A58" s="1466" t="s">
        <v>268</v>
      </c>
      <c r="B58" s="1463" t="s">
        <v>124</v>
      </c>
      <c r="C58" s="1453" t="s">
        <v>125</v>
      </c>
      <c r="D58" s="1449">
        <f t="shared" si="12"/>
        <v>0</v>
      </c>
      <c r="E58" s="1465">
        <v>0</v>
      </c>
      <c r="F58" s="1465">
        <v>0</v>
      </c>
      <c r="G58" s="1465">
        <v>0</v>
      </c>
      <c r="H58" s="1465">
        <v>0</v>
      </c>
      <c r="I58" s="1465">
        <v>0</v>
      </c>
      <c r="J58" s="1465">
        <v>0</v>
      </c>
      <c r="K58" s="1465">
        <v>0</v>
      </c>
      <c r="L58" s="1465">
        <v>0</v>
      </c>
      <c r="M58" s="1465">
        <v>0</v>
      </c>
      <c r="N58" s="1465">
        <v>0</v>
      </c>
      <c r="O58" s="1465">
        <v>0</v>
      </c>
      <c r="P58" s="1465">
        <v>0</v>
      </c>
      <c r="Q58" s="1465">
        <v>0</v>
      </c>
      <c r="R58" s="1465">
        <v>0</v>
      </c>
      <c r="S58" s="1465">
        <v>0</v>
      </c>
      <c r="T58" s="1465">
        <v>0</v>
      </c>
      <c r="U58" s="1465">
        <v>0</v>
      </c>
    </row>
    <row r="59" spans="1:21" ht="18" customHeight="1">
      <c r="A59" s="1466" t="s">
        <v>268</v>
      </c>
      <c r="B59" s="1463" t="s">
        <v>126</v>
      </c>
      <c r="C59" s="1453" t="s">
        <v>127</v>
      </c>
      <c r="D59" s="1449">
        <f t="shared" si="12"/>
        <v>0</v>
      </c>
      <c r="E59" s="1465">
        <v>0</v>
      </c>
      <c r="F59" s="1465">
        <v>0</v>
      </c>
      <c r="G59" s="1465">
        <v>0</v>
      </c>
      <c r="H59" s="1465">
        <v>0</v>
      </c>
      <c r="I59" s="1465">
        <v>0</v>
      </c>
      <c r="J59" s="1465">
        <v>0</v>
      </c>
      <c r="K59" s="1465">
        <v>0</v>
      </c>
      <c r="L59" s="1465">
        <v>0</v>
      </c>
      <c r="M59" s="1465">
        <v>0</v>
      </c>
      <c r="N59" s="1465">
        <v>0</v>
      </c>
      <c r="O59" s="1465">
        <v>0</v>
      </c>
      <c r="P59" s="1465">
        <v>0</v>
      </c>
      <c r="Q59" s="1465">
        <v>0</v>
      </c>
      <c r="R59" s="1465">
        <v>0</v>
      </c>
      <c r="S59" s="1465">
        <v>0</v>
      </c>
      <c r="T59" s="1465">
        <v>0</v>
      </c>
      <c r="U59" s="1465">
        <v>0</v>
      </c>
    </row>
    <row r="60" spans="1:21" ht="18" customHeight="1">
      <c r="A60" s="1451" t="s">
        <v>131</v>
      </c>
      <c r="B60" s="1460" t="s">
        <v>353</v>
      </c>
      <c r="C60" s="1453" t="s">
        <v>130</v>
      </c>
      <c r="D60" s="1449">
        <f t="shared" si="12"/>
        <v>0</v>
      </c>
      <c r="E60" s="1465">
        <v>0</v>
      </c>
      <c r="F60" s="1465">
        <v>0</v>
      </c>
      <c r="G60" s="1465">
        <v>0</v>
      </c>
      <c r="H60" s="1465">
        <v>0</v>
      </c>
      <c r="I60" s="1465">
        <v>0</v>
      </c>
      <c r="J60" s="1465">
        <v>0</v>
      </c>
      <c r="K60" s="1465">
        <v>0</v>
      </c>
      <c r="L60" s="1465">
        <v>0</v>
      </c>
      <c r="M60" s="1465">
        <v>0</v>
      </c>
      <c r="N60" s="1465">
        <v>0</v>
      </c>
      <c r="O60" s="1465">
        <v>0</v>
      </c>
      <c r="P60" s="1465">
        <v>0</v>
      </c>
      <c r="Q60" s="1465">
        <v>0</v>
      </c>
      <c r="R60" s="1465">
        <v>0</v>
      </c>
      <c r="S60" s="1465">
        <v>0</v>
      </c>
      <c r="T60" s="1465">
        <v>0</v>
      </c>
      <c r="U60" s="1465">
        <v>0</v>
      </c>
    </row>
    <row r="61" spans="1:21" ht="18" customHeight="1">
      <c r="A61" s="1451" t="s">
        <v>134</v>
      </c>
      <c r="B61" s="1464" t="s">
        <v>132</v>
      </c>
      <c r="C61" s="1453" t="s">
        <v>133</v>
      </c>
      <c r="D61" s="1449">
        <f t="shared" si="12"/>
        <v>0</v>
      </c>
      <c r="E61" s="1465">
        <v>0</v>
      </c>
      <c r="F61" s="1465">
        <v>0</v>
      </c>
      <c r="G61" s="1465">
        <v>0</v>
      </c>
      <c r="H61" s="1465">
        <v>0</v>
      </c>
      <c r="I61" s="1465">
        <v>0</v>
      </c>
      <c r="J61" s="1465">
        <v>0</v>
      </c>
      <c r="K61" s="1465">
        <v>0</v>
      </c>
      <c r="L61" s="1465">
        <v>0</v>
      </c>
      <c r="M61" s="1465">
        <v>0</v>
      </c>
      <c r="N61" s="1465">
        <v>0</v>
      </c>
      <c r="O61" s="1465">
        <v>0</v>
      </c>
      <c r="P61" s="1465">
        <v>0</v>
      </c>
      <c r="Q61" s="1465">
        <v>0</v>
      </c>
      <c r="R61" s="1465">
        <v>0</v>
      </c>
      <c r="S61" s="1465">
        <v>0</v>
      </c>
      <c r="T61" s="1465">
        <v>0</v>
      </c>
      <c r="U61" s="1465">
        <v>0</v>
      </c>
    </row>
    <row r="62" spans="1:21" ht="18" customHeight="1">
      <c r="A62" s="1451" t="s">
        <v>137</v>
      </c>
      <c r="B62" s="1464" t="s">
        <v>135</v>
      </c>
      <c r="C62" s="1453" t="s">
        <v>136</v>
      </c>
      <c r="D62" s="1449">
        <f t="shared" si="12"/>
        <v>0</v>
      </c>
      <c r="E62" s="1465">
        <v>0</v>
      </c>
      <c r="F62" s="1465">
        <v>0</v>
      </c>
      <c r="G62" s="1465">
        <v>0</v>
      </c>
      <c r="H62" s="1465">
        <v>0</v>
      </c>
      <c r="I62" s="1465">
        <v>0</v>
      </c>
      <c r="J62" s="1465">
        <v>0</v>
      </c>
      <c r="K62" s="1465">
        <v>0</v>
      </c>
      <c r="L62" s="1465">
        <v>0</v>
      </c>
      <c r="M62" s="1465">
        <v>0</v>
      </c>
      <c r="N62" s="1465">
        <v>0</v>
      </c>
      <c r="O62" s="1465">
        <v>0</v>
      </c>
      <c r="P62" s="1465">
        <v>0</v>
      </c>
      <c r="Q62" s="1465">
        <v>0</v>
      </c>
      <c r="R62" s="1465">
        <v>0</v>
      </c>
      <c r="S62" s="1465">
        <v>0</v>
      </c>
      <c r="T62" s="1465">
        <v>0</v>
      </c>
      <c r="U62" s="1465">
        <v>0</v>
      </c>
    </row>
    <row r="63" spans="1:21" ht="18" customHeight="1">
      <c r="A63" s="1451" t="s">
        <v>140</v>
      </c>
      <c r="B63" s="1467" t="s">
        <v>138</v>
      </c>
      <c r="C63" s="1453" t="s">
        <v>139</v>
      </c>
      <c r="D63" s="1449">
        <f t="shared" si="12"/>
        <v>2.3E-2</v>
      </c>
      <c r="E63" s="1465">
        <v>0</v>
      </c>
      <c r="F63" s="1465">
        <v>0</v>
      </c>
      <c r="G63" s="1465">
        <v>2.3E-2</v>
      </c>
      <c r="H63" s="1465">
        <v>0</v>
      </c>
      <c r="I63" s="1465">
        <v>0</v>
      </c>
      <c r="J63" s="1465">
        <v>0</v>
      </c>
      <c r="K63" s="1465">
        <v>0</v>
      </c>
      <c r="L63" s="1465">
        <v>0</v>
      </c>
      <c r="M63" s="1465">
        <v>0</v>
      </c>
      <c r="N63" s="1465">
        <v>0</v>
      </c>
      <c r="O63" s="1465">
        <v>0</v>
      </c>
      <c r="P63" s="1465">
        <v>0</v>
      </c>
      <c r="Q63" s="1465">
        <v>0</v>
      </c>
      <c r="R63" s="1465">
        <v>0</v>
      </c>
      <c r="S63" s="1465">
        <v>0</v>
      </c>
      <c r="T63" s="1465">
        <v>0</v>
      </c>
      <c r="U63" s="1465">
        <v>0</v>
      </c>
    </row>
    <row r="64" spans="1:21" ht="18" customHeight="1">
      <c r="A64" s="1451" t="s">
        <v>143</v>
      </c>
      <c r="B64" s="1464" t="s">
        <v>141</v>
      </c>
      <c r="C64" s="1453" t="s">
        <v>142</v>
      </c>
      <c r="D64" s="1449">
        <f t="shared" si="12"/>
        <v>0</v>
      </c>
      <c r="E64" s="1465">
        <v>0</v>
      </c>
      <c r="F64" s="1465">
        <v>0</v>
      </c>
      <c r="G64" s="1465">
        <v>0</v>
      </c>
      <c r="H64" s="1465">
        <v>0</v>
      </c>
      <c r="I64" s="1465">
        <v>0</v>
      </c>
      <c r="J64" s="1465">
        <v>0</v>
      </c>
      <c r="K64" s="1465">
        <v>0</v>
      </c>
      <c r="L64" s="1465">
        <v>0</v>
      </c>
      <c r="M64" s="1465">
        <v>0</v>
      </c>
      <c r="N64" s="1465">
        <v>0</v>
      </c>
      <c r="O64" s="1465">
        <v>0</v>
      </c>
      <c r="P64" s="1465">
        <v>0</v>
      </c>
      <c r="Q64" s="1465">
        <v>0</v>
      </c>
      <c r="R64" s="1465">
        <v>0</v>
      </c>
      <c r="S64" s="1465">
        <v>0</v>
      </c>
      <c r="T64" s="1465">
        <v>0</v>
      </c>
      <c r="U64" s="1465">
        <v>0</v>
      </c>
    </row>
    <row r="65" spans="1:21" ht="18" customHeight="1">
      <c r="A65" s="1451" t="s">
        <v>146</v>
      </c>
      <c r="B65" s="1464" t="s">
        <v>144</v>
      </c>
      <c r="C65" s="1453" t="s">
        <v>145</v>
      </c>
      <c r="D65" s="1449">
        <f t="shared" si="12"/>
        <v>0</v>
      </c>
      <c r="E65" s="1465">
        <v>0</v>
      </c>
      <c r="F65" s="1465">
        <v>0</v>
      </c>
      <c r="G65" s="1465">
        <v>0</v>
      </c>
      <c r="H65" s="1465">
        <v>0</v>
      </c>
      <c r="I65" s="1465">
        <v>0</v>
      </c>
      <c r="J65" s="1465">
        <v>0</v>
      </c>
      <c r="K65" s="1465">
        <v>0</v>
      </c>
      <c r="L65" s="1465">
        <v>0</v>
      </c>
      <c r="M65" s="1465">
        <v>0</v>
      </c>
      <c r="N65" s="1465">
        <v>0</v>
      </c>
      <c r="O65" s="1465">
        <v>0</v>
      </c>
      <c r="P65" s="1465">
        <v>0</v>
      </c>
      <c r="Q65" s="1465">
        <v>0</v>
      </c>
      <c r="R65" s="1465">
        <v>0</v>
      </c>
      <c r="S65" s="1465">
        <v>0</v>
      </c>
      <c r="T65" s="1465">
        <v>0</v>
      </c>
      <c r="U65" s="1465">
        <v>0</v>
      </c>
    </row>
    <row r="66" spans="1:21" ht="18" customHeight="1">
      <c r="A66" s="1451" t="s">
        <v>149</v>
      </c>
      <c r="B66" s="1464" t="s">
        <v>147</v>
      </c>
      <c r="C66" s="1453" t="s">
        <v>148</v>
      </c>
      <c r="D66" s="1449">
        <f t="shared" si="12"/>
        <v>0</v>
      </c>
      <c r="E66" s="1468">
        <v>0</v>
      </c>
      <c r="F66" s="1468">
        <v>0</v>
      </c>
      <c r="G66" s="1468">
        <v>0</v>
      </c>
      <c r="H66" s="1468">
        <v>0</v>
      </c>
      <c r="I66" s="1468">
        <v>0</v>
      </c>
      <c r="J66" s="1468">
        <v>0</v>
      </c>
      <c r="K66" s="1468">
        <v>0</v>
      </c>
      <c r="L66" s="1468">
        <v>0</v>
      </c>
      <c r="M66" s="1468">
        <v>0</v>
      </c>
      <c r="N66" s="1468">
        <v>0</v>
      </c>
      <c r="O66" s="1468">
        <v>0</v>
      </c>
      <c r="P66" s="1468">
        <v>0</v>
      </c>
      <c r="Q66" s="1468">
        <v>0</v>
      </c>
      <c r="R66" s="1468">
        <v>0</v>
      </c>
      <c r="S66" s="1468">
        <v>0</v>
      </c>
      <c r="T66" s="1468">
        <v>0</v>
      </c>
      <c r="U66" s="1468">
        <v>0</v>
      </c>
    </row>
    <row r="67" spans="1:21" ht="18" customHeight="1">
      <c r="A67" s="1451" t="s">
        <v>151</v>
      </c>
      <c r="B67" s="1464" t="s">
        <v>150</v>
      </c>
      <c r="C67" s="1453" t="s">
        <v>171</v>
      </c>
      <c r="D67" s="1449">
        <f t="shared" si="12"/>
        <v>0</v>
      </c>
      <c r="E67" s="1465">
        <v>0</v>
      </c>
      <c r="F67" s="1465">
        <v>0</v>
      </c>
      <c r="G67" s="1465">
        <v>0</v>
      </c>
      <c r="H67" s="1465">
        <v>0</v>
      </c>
      <c r="I67" s="1465">
        <v>0</v>
      </c>
      <c r="J67" s="1465">
        <v>0</v>
      </c>
      <c r="K67" s="1465">
        <v>0</v>
      </c>
      <c r="L67" s="1465">
        <v>0</v>
      </c>
      <c r="M67" s="1465">
        <v>0</v>
      </c>
      <c r="N67" s="1465">
        <v>0</v>
      </c>
      <c r="O67" s="1465">
        <v>0</v>
      </c>
      <c r="P67" s="1465">
        <v>0</v>
      </c>
      <c r="Q67" s="1465">
        <v>0</v>
      </c>
      <c r="R67" s="1465">
        <v>0</v>
      </c>
      <c r="S67" s="1465">
        <v>0</v>
      </c>
      <c r="T67" s="1465">
        <v>0</v>
      </c>
      <c r="U67" s="1465">
        <v>0</v>
      </c>
    </row>
    <row r="68" spans="1:21" ht="18" customHeight="1">
      <c r="A68" s="1451" t="s">
        <v>154</v>
      </c>
      <c r="B68" s="1464" t="s">
        <v>152</v>
      </c>
      <c r="C68" s="1453" t="s">
        <v>153</v>
      </c>
      <c r="D68" s="1449">
        <f t="shared" si="12"/>
        <v>0</v>
      </c>
      <c r="E68" s="1465">
        <v>0</v>
      </c>
      <c r="F68" s="1465">
        <v>0</v>
      </c>
      <c r="G68" s="1465">
        <v>0</v>
      </c>
      <c r="H68" s="1465">
        <v>0</v>
      </c>
      <c r="I68" s="1465">
        <v>0</v>
      </c>
      <c r="J68" s="1465">
        <v>0</v>
      </c>
      <c r="K68" s="1465">
        <v>0</v>
      </c>
      <c r="L68" s="1465">
        <v>0</v>
      </c>
      <c r="M68" s="1465">
        <v>0</v>
      </c>
      <c r="N68" s="1465">
        <v>0</v>
      </c>
      <c r="O68" s="1465">
        <v>0</v>
      </c>
      <c r="P68" s="1465">
        <v>0</v>
      </c>
      <c r="Q68" s="1465">
        <v>0</v>
      </c>
      <c r="R68" s="1465">
        <v>0</v>
      </c>
      <c r="S68" s="1465">
        <v>0</v>
      </c>
      <c r="T68" s="1465">
        <v>0</v>
      </c>
      <c r="U68" s="1465">
        <v>0</v>
      </c>
    </row>
    <row r="69" spans="1:21" ht="18" customHeight="1">
      <c r="A69" s="1451" t="s">
        <v>157</v>
      </c>
      <c r="B69" s="1464" t="s">
        <v>155</v>
      </c>
      <c r="C69" s="1453" t="s">
        <v>156</v>
      </c>
      <c r="D69" s="1449">
        <f t="shared" si="12"/>
        <v>0</v>
      </c>
      <c r="E69" s="1465">
        <v>0</v>
      </c>
      <c r="F69" s="1465">
        <v>0</v>
      </c>
      <c r="G69" s="1465">
        <v>0</v>
      </c>
      <c r="H69" s="1465">
        <v>0</v>
      </c>
      <c r="I69" s="1465">
        <v>0</v>
      </c>
      <c r="J69" s="1465">
        <v>0</v>
      </c>
      <c r="K69" s="1465">
        <v>0</v>
      </c>
      <c r="L69" s="1465">
        <v>0</v>
      </c>
      <c r="M69" s="1465">
        <v>0</v>
      </c>
      <c r="N69" s="1465">
        <v>0</v>
      </c>
      <c r="O69" s="1465">
        <v>0</v>
      </c>
      <c r="P69" s="1465">
        <v>0</v>
      </c>
      <c r="Q69" s="1465">
        <v>0</v>
      </c>
      <c r="R69" s="1465">
        <v>0</v>
      </c>
      <c r="S69" s="1465">
        <v>0</v>
      </c>
      <c r="T69" s="1465">
        <v>0</v>
      </c>
      <c r="U69" s="1465">
        <v>0</v>
      </c>
    </row>
    <row r="70" spans="1:21" ht="18" customHeight="1">
      <c r="A70" s="1451" t="s">
        <v>160</v>
      </c>
      <c r="B70" s="1464" t="s">
        <v>158</v>
      </c>
      <c r="C70" s="1453" t="s">
        <v>159</v>
      </c>
      <c r="D70" s="1449">
        <f t="shared" si="12"/>
        <v>0</v>
      </c>
      <c r="E70" s="1465">
        <v>0</v>
      </c>
      <c r="F70" s="1465">
        <v>0</v>
      </c>
      <c r="G70" s="1465">
        <v>0</v>
      </c>
      <c r="H70" s="1465">
        <v>0</v>
      </c>
      <c r="I70" s="1465">
        <v>0</v>
      </c>
      <c r="J70" s="1465">
        <v>0</v>
      </c>
      <c r="K70" s="1465">
        <v>0</v>
      </c>
      <c r="L70" s="1465">
        <v>0</v>
      </c>
      <c r="M70" s="1465">
        <v>0</v>
      </c>
      <c r="N70" s="1465">
        <v>0</v>
      </c>
      <c r="O70" s="1465">
        <v>0</v>
      </c>
      <c r="P70" s="1465">
        <v>0</v>
      </c>
      <c r="Q70" s="1465">
        <v>0</v>
      </c>
      <c r="R70" s="1465">
        <v>0</v>
      </c>
      <c r="S70" s="1465">
        <v>0</v>
      </c>
      <c r="T70" s="1465">
        <v>0</v>
      </c>
      <c r="U70" s="1465">
        <v>0</v>
      </c>
    </row>
    <row r="71" spans="1:21" ht="18" customHeight="1">
      <c r="A71" s="1451" t="s">
        <v>163</v>
      </c>
      <c r="B71" s="1464" t="s">
        <v>161</v>
      </c>
      <c r="C71" s="1453" t="s">
        <v>162</v>
      </c>
      <c r="D71" s="1449">
        <f t="shared" si="12"/>
        <v>0</v>
      </c>
      <c r="E71" s="1465">
        <v>0</v>
      </c>
      <c r="F71" s="1465">
        <v>0</v>
      </c>
      <c r="G71" s="1465">
        <v>0</v>
      </c>
      <c r="H71" s="1465">
        <v>0</v>
      </c>
      <c r="I71" s="1465">
        <v>0</v>
      </c>
      <c r="J71" s="1465">
        <v>0</v>
      </c>
      <c r="K71" s="1465">
        <v>0</v>
      </c>
      <c r="L71" s="1465">
        <v>0</v>
      </c>
      <c r="M71" s="1465">
        <v>0</v>
      </c>
      <c r="N71" s="1465">
        <v>0</v>
      </c>
      <c r="O71" s="1465">
        <v>0</v>
      </c>
      <c r="P71" s="1465">
        <v>0</v>
      </c>
      <c r="Q71" s="1465">
        <v>0</v>
      </c>
      <c r="R71" s="1465">
        <v>0</v>
      </c>
      <c r="S71" s="1465">
        <v>0</v>
      </c>
      <c r="T71" s="1465">
        <v>0</v>
      </c>
      <c r="U71" s="1465">
        <v>0</v>
      </c>
    </row>
    <row r="72" spans="1:21" ht="17.100000000000001" customHeight="1">
      <c r="A72" s="1451" t="s">
        <v>166</v>
      </c>
      <c r="B72" s="1464" t="s">
        <v>164</v>
      </c>
      <c r="C72" s="1453" t="s">
        <v>165</v>
      </c>
      <c r="D72" s="1449">
        <f t="shared" si="12"/>
        <v>0</v>
      </c>
      <c r="E72" s="1465">
        <v>0</v>
      </c>
      <c r="F72" s="1465">
        <v>0</v>
      </c>
      <c r="G72" s="1465">
        <v>0</v>
      </c>
      <c r="H72" s="1465">
        <v>0</v>
      </c>
      <c r="I72" s="1465">
        <v>0</v>
      </c>
      <c r="J72" s="1465">
        <v>0</v>
      </c>
      <c r="K72" s="1465">
        <v>0</v>
      </c>
      <c r="L72" s="1465">
        <v>0</v>
      </c>
      <c r="M72" s="1465">
        <v>0</v>
      </c>
      <c r="N72" s="1465">
        <v>0</v>
      </c>
      <c r="O72" s="1465">
        <v>0</v>
      </c>
      <c r="P72" s="1465">
        <v>0</v>
      </c>
      <c r="Q72" s="1465">
        <v>0</v>
      </c>
      <c r="R72" s="1465">
        <v>0</v>
      </c>
      <c r="S72" s="1465">
        <v>0</v>
      </c>
      <c r="T72" s="1465">
        <v>0</v>
      </c>
      <c r="U72" s="1465">
        <v>0</v>
      </c>
    </row>
    <row r="73" spans="1:21" ht="17.100000000000001" customHeight="1">
      <c r="A73" s="1451" t="s">
        <v>285</v>
      </c>
      <c r="B73" s="1464" t="s">
        <v>167</v>
      </c>
      <c r="C73" s="1453" t="s">
        <v>168</v>
      </c>
      <c r="D73" s="1449">
        <f t="shared" si="12"/>
        <v>0</v>
      </c>
      <c r="E73" s="1465">
        <v>0</v>
      </c>
      <c r="F73" s="1465">
        <v>0</v>
      </c>
      <c r="G73" s="1465">
        <v>0</v>
      </c>
      <c r="H73" s="1465">
        <v>0</v>
      </c>
      <c r="I73" s="1465">
        <v>0</v>
      </c>
      <c r="J73" s="1465">
        <v>0</v>
      </c>
      <c r="K73" s="1465">
        <v>0</v>
      </c>
      <c r="L73" s="1465">
        <v>0</v>
      </c>
      <c r="M73" s="1465">
        <v>0</v>
      </c>
      <c r="N73" s="1465">
        <v>0</v>
      </c>
      <c r="O73" s="1465">
        <v>0</v>
      </c>
      <c r="P73" s="1465">
        <v>0</v>
      </c>
      <c r="Q73" s="1465">
        <v>0</v>
      </c>
      <c r="R73" s="1465">
        <v>0</v>
      </c>
      <c r="S73" s="1465">
        <v>0</v>
      </c>
      <c r="T73" s="1465">
        <v>0</v>
      </c>
      <c r="U73" s="1465">
        <v>0</v>
      </c>
    </row>
  </sheetData>
  <mergeCells count="9">
    <mergeCell ref="A1:B1"/>
    <mergeCell ref="A2:U2"/>
    <mergeCell ref="R4:T4"/>
    <mergeCell ref="A5:A6"/>
    <mergeCell ref="B5:B6"/>
    <mergeCell ref="C5:C6"/>
    <mergeCell ref="D5:D6"/>
    <mergeCell ref="E5:U5"/>
    <mergeCell ref="A3:U3"/>
  </mergeCells>
  <printOptions horizontalCentered="1"/>
  <pageMargins left="0.31496062992125984" right="0.31496062992125984" top="0.55118110236220474" bottom="0.51181102362204722" header="0.31496062992125984" footer="0.31496062992125984"/>
  <pageSetup paperSize="9" scale="75"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BV77"/>
  <sheetViews>
    <sheetView showZeros="0" zoomScale="80" zoomScaleNormal="80" workbookViewId="0">
      <pane xSplit="4" ySplit="7" topLeftCell="E8" activePane="bottomRight" state="frozen"/>
      <selection activeCell="A5" sqref="A5"/>
      <selection pane="topRight" activeCell="E5" sqref="E5"/>
      <selection pane="bottomLeft" activeCell="A8" sqref="A8"/>
      <selection pane="bottomRight" activeCell="A10" sqref="A10:XFD10"/>
    </sheetView>
  </sheetViews>
  <sheetFormatPr defaultColWidth="6.85546875" defaultRowHeight="12.75"/>
  <cols>
    <col min="1" max="1" width="4.7109375" style="96" bestFit="1" customWidth="1"/>
    <col min="2" max="2" width="37.5703125" style="100" bestFit="1" customWidth="1"/>
    <col min="3" max="3" width="5.140625" style="100" bestFit="1" customWidth="1"/>
    <col min="4" max="4" width="10.5703125" style="82" customWidth="1"/>
    <col min="5" max="5" width="9.28515625" style="93" bestFit="1" customWidth="1"/>
    <col min="6" max="6" width="7.7109375" style="148" bestFit="1" customWidth="1"/>
    <col min="7" max="8" width="8.28515625" style="100" bestFit="1" customWidth="1"/>
    <col min="9" max="9" width="4" style="100" hidden="1" customWidth="1"/>
    <col min="10" max="10" width="7.5703125" style="100" bestFit="1" customWidth="1"/>
    <col min="11" max="11" width="7.42578125" style="100" bestFit="1" customWidth="1"/>
    <col min="12" max="12" width="7.5703125" style="148" bestFit="1" customWidth="1"/>
    <col min="13" max="14" width="7.42578125" style="100" hidden="1" customWidth="1"/>
    <col min="15" max="15" width="6.140625" style="100" hidden="1" customWidth="1"/>
    <col min="16" max="16" width="7.5703125" style="148" bestFit="1" customWidth="1"/>
    <col min="17" max="17" width="7.42578125" style="100" hidden="1" customWidth="1"/>
    <col min="18" max="18" width="5.5703125" style="100" hidden="1" customWidth="1"/>
    <col min="19" max="19" width="6.140625" style="100" hidden="1" customWidth="1"/>
    <col min="20" max="20" width="8.5703125" style="148" bestFit="1" customWidth="1"/>
    <col min="21" max="22" width="8.28515625" style="100" hidden="1" customWidth="1"/>
    <col min="23" max="23" width="7.42578125" style="100" hidden="1" customWidth="1"/>
    <col min="24" max="24" width="6.85546875" style="100" bestFit="1" customWidth="1"/>
    <col min="25" max="25" width="4.7109375" style="100" bestFit="1" customWidth="1"/>
    <col min="26" max="26" width="6.85546875" style="100" bestFit="1" customWidth="1"/>
    <col min="27" max="27" width="8.28515625" style="93" bestFit="1" customWidth="1"/>
    <col min="28" max="28" width="6.85546875" style="100" bestFit="1" customWidth="1"/>
    <col min="29" max="29" width="5.5703125" style="100" bestFit="1" customWidth="1"/>
    <col min="30" max="30" width="7.7109375" style="100" hidden="1" customWidth="1"/>
    <col min="31" max="31" width="3.85546875" style="100" hidden="1" customWidth="1"/>
    <col min="32" max="33" width="7.42578125" style="100" bestFit="1" customWidth="1"/>
    <col min="34" max="34" width="6.85546875" style="100" bestFit="1" customWidth="1"/>
    <col min="35" max="35" width="6.140625" style="100" bestFit="1" customWidth="1"/>
    <col min="36" max="36" width="6.85546875" style="100" bestFit="1" customWidth="1"/>
    <col min="37" max="37" width="7.7109375" style="148" bestFit="1" customWidth="1"/>
    <col min="38" max="38" width="7.7109375" style="100" bestFit="1" customWidth="1"/>
    <col min="39" max="39" width="6.85546875" style="100" bestFit="1" customWidth="1"/>
    <col min="40" max="40" width="6.140625" style="100" bestFit="1" customWidth="1"/>
    <col min="41" max="41" width="5.5703125" style="100" bestFit="1" customWidth="1"/>
    <col min="42" max="43" width="6.140625" style="100" bestFit="1" customWidth="1"/>
    <col min="44" max="44" width="5.5703125" style="100" bestFit="1" customWidth="1"/>
    <col min="45" max="45" width="5.28515625" style="100" bestFit="1" customWidth="1"/>
    <col min="46" max="46" width="4.42578125" style="100" hidden="1" customWidth="1"/>
    <col min="47" max="48" width="5.5703125" style="100" bestFit="1" customWidth="1"/>
    <col min="49" max="49" width="6.140625" style="100" hidden="1" customWidth="1"/>
    <col min="50" max="50" width="6.85546875" style="100" bestFit="1" customWidth="1"/>
    <col min="51" max="51" width="5.140625" style="100" hidden="1" customWidth="1"/>
    <col min="52" max="52" width="5.5703125" style="100" hidden="1" customWidth="1"/>
    <col min="53" max="54" width="5.28515625" style="100" bestFit="1" customWidth="1"/>
    <col min="55" max="55" width="4.7109375" style="100" bestFit="1" customWidth="1"/>
    <col min="56" max="56" width="6.140625" style="100" bestFit="1" customWidth="1"/>
    <col min="57" max="58" width="7.7109375" style="100" bestFit="1" customWidth="1"/>
    <col min="59" max="59" width="5.5703125" style="100" bestFit="1" customWidth="1"/>
    <col min="60" max="60" width="5.28515625" style="100" bestFit="1" customWidth="1"/>
    <col min="61" max="61" width="4.140625" style="100" hidden="1" customWidth="1"/>
    <col min="62" max="62" width="5.5703125" style="100" bestFit="1" customWidth="1"/>
    <col min="63" max="64" width="6.85546875" style="100" bestFit="1" customWidth="1"/>
    <col min="65" max="65" width="5.85546875" style="100" bestFit="1" customWidth="1"/>
    <col min="66" max="67" width="4.7109375" style="100" hidden="1" customWidth="1"/>
    <col min="68" max="68" width="7.42578125" style="93" bestFit="1" customWidth="1"/>
    <col min="69" max="69" width="8.28515625" style="100" bestFit="1" customWidth="1"/>
    <col min="70" max="70" width="8.7109375" style="186" bestFit="1" customWidth="1"/>
    <col min="71" max="71" width="9.42578125" style="100" customWidth="1"/>
    <col min="72" max="72" width="8.28515625" style="100" bestFit="1" customWidth="1"/>
    <col min="73" max="73" width="10.42578125" style="100" customWidth="1"/>
    <col min="74" max="74" width="8.7109375" style="100" bestFit="1" customWidth="1"/>
    <col min="75" max="76" width="5.42578125" style="100" bestFit="1" customWidth="1"/>
    <col min="77" max="16384" width="6.85546875" style="100"/>
  </cols>
  <sheetData>
    <row r="1" spans="1:74" s="94" customFormat="1" ht="18" customHeight="1">
      <c r="A1" s="1547" t="s">
        <v>176</v>
      </c>
      <c r="B1" s="1548"/>
      <c r="C1" s="191"/>
      <c r="D1" s="78"/>
      <c r="E1" s="93"/>
      <c r="F1" s="93"/>
      <c r="L1" s="93"/>
      <c r="P1" s="93"/>
      <c r="T1" s="93"/>
      <c r="AA1" s="93"/>
      <c r="AK1" s="93"/>
      <c r="BP1" s="93"/>
      <c r="BR1" s="95"/>
    </row>
    <row r="2" spans="1:74" s="94" customFormat="1" ht="18" customHeight="1">
      <c r="A2" s="1549" t="s">
        <v>552</v>
      </c>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c r="AO2" s="1549"/>
      <c r="AP2" s="1549"/>
      <c r="AQ2" s="1549"/>
      <c r="AR2" s="1549"/>
      <c r="AS2" s="1549"/>
      <c r="AT2" s="1549"/>
      <c r="AU2" s="1549"/>
      <c r="AV2" s="1549"/>
      <c r="AW2" s="1549"/>
      <c r="AX2" s="1549"/>
      <c r="AY2" s="1549"/>
      <c r="AZ2" s="1549"/>
      <c r="BA2" s="1549"/>
      <c r="BB2" s="1549"/>
      <c r="BC2" s="1549"/>
      <c r="BD2" s="1549"/>
      <c r="BE2" s="1549"/>
      <c r="BF2" s="1549"/>
      <c r="BG2" s="1549"/>
      <c r="BH2" s="1549"/>
      <c r="BI2" s="1549"/>
      <c r="BJ2" s="1549"/>
      <c r="BK2" s="1549"/>
      <c r="BL2" s="1549"/>
      <c r="BM2" s="1549"/>
      <c r="BN2" s="1549"/>
      <c r="BO2" s="1549"/>
      <c r="BP2" s="1549"/>
      <c r="BQ2" s="1549"/>
      <c r="BR2" s="1549"/>
      <c r="BS2" s="1549"/>
    </row>
    <row r="3" spans="1:74" ht="18" customHeight="1" thickBot="1">
      <c r="B3" s="96"/>
      <c r="C3" s="96"/>
      <c r="D3" s="79"/>
      <c r="E3" s="97"/>
      <c r="F3" s="98"/>
      <c r="G3" s="99"/>
      <c r="H3" s="99"/>
      <c r="I3" s="99"/>
      <c r="J3" s="99"/>
      <c r="K3" s="99"/>
      <c r="L3" s="98"/>
      <c r="M3" s="99"/>
      <c r="N3" s="99"/>
      <c r="O3" s="99"/>
      <c r="P3" s="98"/>
      <c r="Q3" s="99"/>
      <c r="R3" s="99"/>
      <c r="S3" s="99"/>
      <c r="T3" s="98"/>
      <c r="U3" s="99"/>
      <c r="V3" s="99"/>
      <c r="W3" s="99"/>
      <c r="X3" s="99"/>
      <c r="Y3" s="99"/>
      <c r="Z3" s="99"/>
      <c r="AA3" s="97"/>
      <c r="AB3" s="99"/>
      <c r="AC3" s="99"/>
      <c r="AD3" s="99"/>
      <c r="AE3" s="99"/>
      <c r="AF3" s="99"/>
      <c r="AG3" s="99"/>
      <c r="AH3" s="99"/>
      <c r="AI3" s="99"/>
      <c r="AJ3" s="99"/>
      <c r="AK3" s="98"/>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7"/>
      <c r="BQ3" s="1550" t="s">
        <v>1</v>
      </c>
      <c r="BR3" s="1550"/>
      <c r="BS3" s="1550"/>
    </row>
    <row r="4" spans="1:74" ht="22.5" customHeight="1">
      <c r="A4" s="1551" t="s">
        <v>2</v>
      </c>
      <c r="B4" s="1553" t="s">
        <v>178</v>
      </c>
      <c r="C4" s="1553" t="s">
        <v>3</v>
      </c>
      <c r="D4" s="1555" t="s">
        <v>299</v>
      </c>
      <c r="E4" s="1557" t="s">
        <v>273</v>
      </c>
      <c r="F4" s="1558"/>
      <c r="G4" s="1558"/>
      <c r="H4" s="1558"/>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8"/>
      <c r="AI4" s="1558"/>
      <c r="AJ4" s="1558"/>
      <c r="AK4" s="1558"/>
      <c r="AL4" s="1558"/>
      <c r="AM4" s="1558"/>
      <c r="AN4" s="1558"/>
      <c r="AO4" s="1558"/>
      <c r="AP4" s="1558"/>
      <c r="AQ4" s="1558"/>
      <c r="AR4" s="1558"/>
      <c r="AS4" s="1558"/>
      <c r="AT4" s="1558"/>
      <c r="AU4" s="1558"/>
      <c r="AV4" s="1558"/>
      <c r="AW4" s="1558"/>
      <c r="AX4" s="1558"/>
      <c r="AY4" s="1558"/>
      <c r="AZ4" s="1558"/>
      <c r="BA4" s="1558"/>
      <c r="BB4" s="1558"/>
      <c r="BC4" s="1558"/>
      <c r="BD4" s="1558"/>
      <c r="BE4" s="1558"/>
      <c r="BF4" s="1558"/>
      <c r="BG4" s="1558"/>
      <c r="BH4" s="1558"/>
      <c r="BI4" s="1558"/>
      <c r="BJ4" s="1558"/>
      <c r="BK4" s="1558"/>
      <c r="BL4" s="1558"/>
      <c r="BM4" s="1558"/>
      <c r="BN4" s="1558"/>
      <c r="BO4" s="1558"/>
      <c r="BP4" s="1558"/>
      <c r="BQ4" s="1551" t="s">
        <v>274</v>
      </c>
      <c r="BR4" s="1559" t="s">
        <v>275</v>
      </c>
      <c r="BS4" s="1545" t="s">
        <v>300</v>
      </c>
    </row>
    <row r="5" spans="1:74" s="96" customFormat="1" ht="22.5" customHeight="1">
      <c r="A5" s="1552"/>
      <c r="B5" s="1554"/>
      <c r="C5" s="1554"/>
      <c r="D5" s="1556"/>
      <c r="E5" s="101" t="s">
        <v>10</v>
      </c>
      <c r="F5" s="102" t="s">
        <v>13</v>
      </c>
      <c r="G5" s="103" t="s">
        <v>15</v>
      </c>
      <c r="H5" s="103" t="s">
        <v>17</v>
      </c>
      <c r="I5" s="103" t="s">
        <v>19</v>
      </c>
      <c r="J5" s="103" t="s">
        <v>22</v>
      </c>
      <c r="K5" s="103" t="s">
        <v>25</v>
      </c>
      <c r="L5" s="102" t="s">
        <v>28</v>
      </c>
      <c r="M5" s="252" t="s">
        <v>30</v>
      </c>
      <c r="N5" s="252" t="s">
        <v>32</v>
      </c>
      <c r="O5" s="252" t="s">
        <v>34</v>
      </c>
      <c r="P5" s="102" t="s">
        <v>37</v>
      </c>
      <c r="Q5" s="103" t="s">
        <v>39</v>
      </c>
      <c r="R5" s="103" t="s">
        <v>41</v>
      </c>
      <c r="S5" s="103" t="s">
        <v>43</v>
      </c>
      <c r="T5" s="102" t="s">
        <v>46</v>
      </c>
      <c r="U5" s="103" t="s">
        <v>48</v>
      </c>
      <c r="V5" s="103" t="s">
        <v>50</v>
      </c>
      <c r="W5" s="103" t="s">
        <v>52</v>
      </c>
      <c r="X5" s="103" t="s">
        <v>55</v>
      </c>
      <c r="Y5" s="103" t="s">
        <v>58</v>
      </c>
      <c r="Z5" s="103" t="s">
        <v>61</v>
      </c>
      <c r="AA5" s="105" t="s">
        <v>64</v>
      </c>
      <c r="AB5" s="103" t="s">
        <v>68</v>
      </c>
      <c r="AC5" s="103" t="s">
        <v>71</v>
      </c>
      <c r="AD5" s="103" t="s">
        <v>74</v>
      </c>
      <c r="AE5" s="103" t="s">
        <v>77</v>
      </c>
      <c r="AF5" s="103" t="s">
        <v>79</v>
      </c>
      <c r="AG5" s="103" t="s">
        <v>82</v>
      </c>
      <c r="AH5" s="103" t="s">
        <v>85</v>
      </c>
      <c r="AI5" s="103" t="s">
        <v>88</v>
      </c>
      <c r="AJ5" s="103" t="s">
        <v>91</v>
      </c>
      <c r="AK5" s="102" t="s">
        <v>94</v>
      </c>
      <c r="AL5" s="106" t="s">
        <v>97</v>
      </c>
      <c r="AM5" s="106" t="s">
        <v>99</v>
      </c>
      <c r="AN5" s="106" t="s">
        <v>101</v>
      </c>
      <c r="AO5" s="106" t="s">
        <v>103</v>
      </c>
      <c r="AP5" s="106" t="s">
        <v>105</v>
      </c>
      <c r="AQ5" s="106" t="s">
        <v>107</v>
      </c>
      <c r="AR5" s="106" t="s">
        <v>109</v>
      </c>
      <c r="AS5" s="106" t="s">
        <v>111</v>
      </c>
      <c r="AT5" s="106" t="s">
        <v>113</v>
      </c>
      <c r="AU5" s="106" t="s">
        <v>115</v>
      </c>
      <c r="AV5" s="106" t="s">
        <v>117</v>
      </c>
      <c r="AW5" s="106" t="s">
        <v>119</v>
      </c>
      <c r="AX5" s="106" t="s">
        <v>121</v>
      </c>
      <c r="AY5" s="106" t="s">
        <v>123</v>
      </c>
      <c r="AZ5" s="106" t="s">
        <v>125</v>
      </c>
      <c r="BA5" s="106" t="s">
        <v>127</v>
      </c>
      <c r="BB5" s="103" t="s">
        <v>130</v>
      </c>
      <c r="BC5" s="103" t="s">
        <v>133</v>
      </c>
      <c r="BD5" s="103" t="s">
        <v>136</v>
      </c>
      <c r="BE5" s="103" t="s">
        <v>139</v>
      </c>
      <c r="BF5" s="103" t="s">
        <v>142</v>
      </c>
      <c r="BG5" s="103" t="s">
        <v>145</v>
      </c>
      <c r="BH5" s="103" t="s">
        <v>148</v>
      </c>
      <c r="BI5" s="103" t="s">
        <v>276</v>
      </c>
      <c r="BJ5" s="103" t="s">
        <v>153</v>
      </c>
      <c r="BK5" s="103" t="s">
        <v>156</v>
      </c>
      <c r="BL5" s="103" t="s">
        <v>159</v>
      </c>
      <c r="BM5" s="103" t="s">
        <v>162</v>
      </c>
      <c r="BN5" s="103" t="s">
        <v>165</v>
      </c>
      <c r="BO5" s="103" t="s">
        <v>168</v>
      </c>
      <c r="BP5" s="107" t="s">
        <v>170</v>
      </c>
      <c r="BQ5" s="1552"/>
      <c r="BR5" s="1560"/>
      <c r="BS5" s="1546"/>
    </row>
    <row r="6" spans="1:74" s="96" customFormat="1" ht="18" customHeight="1">
      <c r="A6" s="108">
        <v>-1</v>
      </c>
      <c r="B6" s="109">
        <v>-2</v>
      </c>
      <c r="C6" s="109">
        <v>-3</v>
      </c>
      <c r="D6" s="110">
        <v>-4</v>
      </c>
      <c r="E6" s="111">
        <v>-5</v>
      </c>
      <c r="F6" s="109">
        <v>-6</v>
      </c>
      <c r="G6" s="109">
        <v>-7</v>
      </c>
      <c r="H6" s="109">
        <v>-8</v>
      </c>
      <c r="I6" s="109">
        <v>-9</v>
      </c>
      <c r="J6" s="109">
        <v>-10</v>
      </c>
      <c r="K6" s="109">
        <v>-11</v>
      </c>
      <c r="L6" s="109">
        <v>-12</v>
      </c>
      <c r="M6" s="109">
        <v>-13</v>
      </c>
      <c r="N6" s="109">
        <v>-14</v>
      </c>
      <c r="O6" s="109">
        <v>-15</v>
      </c>
      <c r="P6" s="109">
        <v>-16</v>
      </c>
      <c r="Q6" s="109">
        <v>-17</v>
      </c>
      <c r="R6" s="109">
        <v>-18</v>
      </c>
      <c r="S6" s="109">
        <v>-19</v>
      </c>
      <c r="T6" s="109">
        <v>-20</v>
      </c>
      <c r="U6" s="109">
        <v>-21</v>
      </c>
      <c r="V6" s="109">
        <v>-22</v>
      </c>
      <c r="W6" s="109">
        <v>-23</v>
      </c>
      <c r="X6" s="109">
        <v>-24</v>
      </c>
      <c r="Y6" s="109">
        <v>-25</v>
      </c>
      <c r="Z6" s="109">
        <v>-26</v>
      </c>
      <c r="AA6" s="112">
        <v>-27</v>
      </c>
      <c r="AB6" s="109">
        <v>-28</v>
      </c>
      <c r="AC6" s="109">
        <v>-29</v>
      </c>
      <c r="AD6" s="109">
        <v>-30</v>
      </c>
      <c r="AE6" s="109">
        <v>-31</v>
      </c>
      <c r="AF6" s="109">
        <v>-32</v>
      </c>
      <c r="AG6" s="109">
        <v>-33</v>
      </c>
      <c r="AH6" s="109">
        <v>-34</v>
      </c>
      <c r="AI6" s="109">
        <v>-35</v>
      </c>
      <c r="AJ6" s="109">
        <v>-36</v>
      </c>
      <c r="AK6" s="109">
        <v>-37</v>
      </c>
      <c r="AL6" s="109">
        <v>-38</v>
      </c>
      <c r="AM6" s="109">
        <v>-39</v>
      </c>
      <c r="AN6" s="109">
        <v>-40</v>
      </c>
      <c r="AO6" s="109">
        <v>-41</v>
      </c>
      <c r="AP6" s="109">
        <v>-42</v>
      </c>
      <c r="AQ6" s="109">
        <v>-43</v>
      </c>
      <c r="AR6" s="109">
        <v>-44</v>
      </c>
      <c r="AS6" s="109">
        <v>-45</v>
      </c>
      <c r="AT6" s="109">
        <v>-46</v>
      </c>
      <c r="AU6" s="109">
        <v>-47</v>
      </c>
      <c r="AV6" s="109">
        <v>-48</v>
      </c>
      <c r="AW6" s="109">
        <v>-49</v>
      </c>
      <c r="AX6" s="109">
        <v>-50</v>
      </c>
      <c r="AY6" s="109">
        <v>-51</v>
      </c>
      <c r="AZ6" s="109">
        <v>-52</v>
      </c>
      <c r="BA6" s="109">
        <v>-53</v>
      </c>
      <c r="BB6" s="109">
        <v>-54</v>
      </c>
      <c r="BC6" s="109">
        <v>-55</v>
      </c>
      <c r="BD6" s="109">
        <v>-56</v>
      </c>
      <c r="BE6" s="109">
        <v>-57</v>
      </c>
      <c r="BF6" s="109">
        <v>-58</v>
      </c>
      <c r="BG6" s="109">
        <v>-59</v>
      </c>
      <c r="BH6" s="109">
        <v>-60</v>
      </c>
      <c r="BI6" s="109">
        <v>-61</v>
      </c>
      <c r="BJ6" s="109">
        <v>-62</v>
      </c>
      <c r="BK6" s="109">
        <v>-63</v>
      </c>
      <c r="BL6" s="109">
        <v>-64</v>
      </c>
      <c r="BM6" s="109">
        <v>-65</v>
      </c>
      <c r="BN6" s="109">
        <v>-66</v>
      </c>
      <c r="BO6" s="109">
        <v>-67</v>
      </c>
      <c r="BP6" s="113">
        <v>-68</v>
      </c>
      <c r="BQ6" s="113">
        <v>-70</v>
      </c>
      <c r="BR6" s="109">
        <v>-71</v>
      </c>
      <c r="BS6" s="113">
        <v>-72</v>
      </c>
    </row>
    <row r="7" spans="1:74" s="93" customFormat="1" ht="18" customHeight="1">
      <c r="A7" s="114"/>
      <c r="B7" s="115" t="s">
        <v>277</v>
      </c>
      <c r="C7" s="115"/>
      <c r="D7" s="116">
        <f>D8+D31+D74</f>
        <v>85387.646000000008</v>
      </c>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9"/>
      <c r="BQ7" s="120"/>
      <c r="BR7" s="121"/>
      <c r="BS7" s="122">
        <f>BS8+BS31+BS74</f>
        <v>85387.645999999993</v>
      </c>
      <c r="BT7" s="93">
        <f>BS7-D7</f>
        <v>0</v>
      </c>
    </row>
    <row r="8" spans="1:74" s="134" customFormat="1" ht="18" customHeight="1">
      <c r="A8" s="123" t="s">
        <v>8</v>
      </c>
      <c r="B8" s="124" t="s">
        <v>9</v>
      </c>
      <c r="C8" s="125" t="s">
        <v>10</v>
      </c>
      <c r="D8" s="126">
        <v>82157.556599999996</v>
      </c>
      <c r="E8" s="127">
        <f>$D8-$BQ8</f>
        <v>80902.942849999992</v>
      </c>
      <c r="F8" s="128">
        <f>F14+F15+F16+F20+F24+F28+F29+F30</f>
        <v>0</v>
      </c>
      <c r="G8" s="128">
        <f>G10+G14+G15+G16+G20+G24+G28+G29+G30</f>
        <v>0</v>
      </c>
      <c r="H8" s="128">
        <f>H10+H14+H15+H16+H20+H24+H28+H29+H30</f>
        <v>0</v>
      </c>
      <c r="I8" s="128">
        <f>I10+I14+I15+I16+I20+I24+I28+I29+I30</f>
        <v>0</v>
      </c>
      <c r="J8" s="128">
        <f>J10+J15+J16+J20+J24+J29+J30+J28</f>
        <v>20.939999999999998</v>
      </c>
      <c r="K8" s="128">
        <f>K10+K14+K16+K20+K24+K28+K29+K30</f>
        <v>74.762659999999997</v>
      </c>
      <c r="L8" s="128">
        <f>L10+L14+L15+L20+L24+L28+L29+L30</f>
        <v>0</v>
      </c>
      <c r="M8" s="128">
        <f>M10+M14+M15+M16+M20+M24+M28+M29+M30</f>
        <v>0</v>
      </c>
      <c r="N8" s="128">
        <f>N10+N14+N15+N16+N20+N24+N28+N29+N30</f>
        <v>0</v>
      </c>
      <c r="O8" s="128">
        <f>O10+O14+O15+O16+O20+O24+O28+O29+O30</f>
        <v>0</v>
      </c>
      <c r="P8" s="128">
        <f>P10+P14+P15+P16+P24+P28+P29+P30</f>
        <v>0</v>
      </c>
      <c r="Q8" s="128">
        <f>Q10+Q14+Q15+Q16+Q20+Q24+Q28+Q29+Q30</f>
        <v>0</v>
      </c>
      <c r="R8" s="128">
        <f>R10+R14+R15+R16+R20+R24+R28+R29+R30</f>
        <v>0</v>
      </c>
      <c r="S8" s="128">
        <f>S10+S14+S15+S16+S20+S24+S28+S29+S30</f>
        <v>0</v>
      </c>
      <c r="T8" s="128">
        <f>T10+T14+T15+T16+T20+T28+T29+T30</f>
        <v>1341.88</v>
      </c>
      <c r="U8" s="128">
        <f>U10+U14+U15+U16+U20+U24+U28+U29+U30</f>
        <v>0</v>
      </c>
      <c r="V8" s="128">
        <f>V10+V14+V15+V16+V20+V24+V28+V29+V30</f>
        <v>1341.88</v>
      </c>
      <c r="W8" s="128">
        <f>W10+W14+W15+W16+W20+W24+W28+W29+W30</f>
        <v>0</v>
      </c>
      <c r="X8" s="128">
        <f>X10+X14+X15+X16+X20+X24+X29+X30</f>
        <v>6.2449999999999992</v>
      </c>
      <c r="Y8" s="128">
        <f>Y10+Y14+Y15+Y16+Y20+Y24+Y28+Y30</f>
        <v>0</v>
      </c>
      <c r="Z8" s="128">
        <f>Z10+Z14+Z15+Z16+Z20+Z24+Z28+Z29</f>
        <v>364.65041000000008</v>
      </c>
      <c r="AA8" s="128">
        <f>AB8+AC8+AD8+AE8+AF8+AG8+AH8+AI8+AK8+BB8+BE8+BF8+BG8+BH8+BI8+BJ8+BK8+BL8+BM8+BN8+BO8+AJ8+BC8+BD8</f>
        <v>1254.6137499999998</v>
      </c>
      <c r="AB8" s="128">
        <f>AB10+AB14+AB15+AB16+AB20+AB24+AB28+AB29+AB30</f>
        <v>249.35499999999996</v>
      </c>
      <c r="AC8" s="128">
        <f t="shared" ref="AC8:AJ8" si="0">AC10+AC14+AC15+AC16+AC20+AC24+AC28+AC29+AC30</f>
        <v>1.0528999999999999</v>
      </c>
      <c r="AD8" s="128">
        <f t="shared" si="0"/>
        <v>0</v>
      </c>
      <c r="AE8" s="128">
        <f t="shared" si="0"/>
        <v>0</v>
      </c>
      <c r="AF8" s="128">
        <f t="shared" si="0"/>
        <v>36.750100000000003</v>
      </c>
      <c r="AG8" s="128">
        <f t="shared" si="0"/>
        <v>41.561999999999998</v>
      </c>
      <c r="AH8" s="128">
        <f t="shared" si="0"/>
        <v>17.759999999999998</v>
      </c>
      <c r="AI8" s="128">
        <f t="shared" si="0"/>
        <v>8.620000000000001</v>
      </c>
      <c r="AJ8" s="128">
        <f t="shared" si="0"/>
        <v>0</v>
      </c>
      <c r="AK8" s="128">
        <f>SUM(AL8:BA8)</f>
        <v>525.14681999999993</v>
      </c>
      <c r="AL8" s="128">
        <f t="shared" ref="AL8:BP8" si="1">AL10+AL14+AL15+AL16+AL20+AL24+AL28+AL29+AL30</f>
        <v>240.8511</v>
      </c>
      <c r="AM8" s="128">
        <f t="shared" si="1"/>
        <v>121.43585</v>
      </c>
      <c r="AN8" s="128">
        <f t="shared" si="1"/>
        <v>10.414359999999999</v>
      </c>
      <c r="AO8" s="128">
        <f t="shared" si="1"/>
        <v>0.16</v>
      </c>
      <c r="AP8" s="128">
        <f t="shared" si="1"/>
        <v>7.9099999999999993</v>
      </c>
      <c r="AQ8" s="128">
        <f t="shared" si="1"/>
        <v>6.4039000000000001</v>
      </c>
      <c r="AR8" s="128">
        <f t="shared" si="1"/>
        <v>96.796309999999991</v>
      </c>
      <c r="AS8" s="128">
        <f t="shared" si="1"/>
        <v>0.94530000000000025</v>
      </c>
      <c r="AT8" s="128">
        <f t="shared" si="1"/>
        <v>0</v>
      </c>
      <c r="AU8" s="128">
        <f t="shared" si="1"/>
        <v>6.4</v>
      </c>
      <c r="AV8" s="128">
        <f t="shared" si="1"/>
        <v>8.73</v>
      </c>
      <c r="AW8" s="128">
        <f t="shared" si="1"/>
        <v>0</v>
      </c>
      <c r="AX8" s="128">
        <f t="shared" si="1"/>
        <v>17.54</v>
      </c>
      <c r="AY8" s="128">
        <f t="shared" si="1"/>
        <v>0</v>
      </c>
      <c r="AZ8" s="128">
        <f t="shared" si="1"/>
        <v>0</v>
      </c>
      <c r="BA8" s="128">
        <f t="shared" si="1"/>
        <v>7.5600000000000005</v>
      </c>
      <c r="BB8" s="128">
        <f t="shared" si="1"/>
        <v>49.51</v>
      </c>
      <c r="BC8" s="128">
        <f t="shared" si="1"/>
        <v>0</v>
      </c>
      <c r="BD8" s="128">
        <f t="shared" si="1"/>
        <v>2.29</v>
      </c>
      <c r="BE8" s="128">
        <f t="shared" si="1"/>
        <v>264.18423000000001</v>
      </c>
      <c r="BF8" s="128">
        <f t="shared" si="1"/>
        <v>18.812699999999996</v>
      </c>
      <c r="BG8" s="128">
        <f t="shared" si="1"/>
        <v>3.9999999999999991</v>
      </c>
      <c r="BH8" s="128">
        <f t="shared" si="1"/>
        <v>1.05</v>
      </c>
      <c r="BI8" s="128">
        <f t="shared" si="1"/>
        <v>0</v>
      </c>
      <c r="BJ8" s="128">
        <f t="shared" si="1"/>
        <v>2</v>
      </c>
      <c r="BK8" s="128">
        <f t="shared" si="1"/>
        <v>0</v>
      </c>
      <c r="BL8" s="128">
        <f t="shared" si="1"/>
        <v>0</v>
      </c>
      <c r="BM8" s="128">
        <f t="shared" si="1"/>
        <v>32.519999999999996</v>
      </c>
      <c r="BN8" s="128">
        <f t="shared" si="1"/>
        <v>0</v>
      </c>
      <c r="BO8" s="128">
        <f t="shared" si="1"/>
        <v>0</v>
      </c>
      <c r="BP8" s="130">
        <f t="shared" si="1"/>
        <v>0</v>
      </c>
      <c r="BQ8" s="131">
        <f>AA8+BP8</f>
        <v>1254.6137499999998</v>
      </c>
      <c r="BR8" s="132">
        <f>E$75-BQ8</f>
        <v>-1198.7827499999999</v>
      </c>
      <c r="BS8" s="133">
        <f>D8+BR8</f>
        <v>80958.773849999998</v>
      </c>
      <c r="BT8" s="134">
        <f>BS10+BS14+BS15+BS16+BS20+BS24+BS28+BS29+BS30</f>
        <v>80958.773849999983</v>
      </c>
      <c r="BU8" s="134">
        <f>BT8-BS8</f>
        <v>0</v>
      </c>
      <c r="BV8" s="134">
        <f>BT8-D8</f>
        <v>-1198.782750000013</v>
      </c>
    </row>
    <row r="9" spans="1:74" ht="18" customHeight="1">
      <c r="A9" s="135"/>
      <c r="B9" s="104" t="s">
        <v>65</v>
      </c>
      <c r="C9" s="103"/>
      <c r="D9" s="136">
        <v>0</v>
      </c>
      <c r="E9" s="137"/>
      <c r="F9" s="138"/>
      <c r="G9" s="139"/>
      <c r="H9" s="139"/>
      <c r="I9" s="139"/>
      <c r="J9" s="139"/>
      <c r="K9" s="139"/>
      <c r="L9" s="138"/>
      <c r="M9" s="139"/>
      <c r="N9" s="139"/>
      <c r="O9" s="139"/>
      <c r="P9" s="138"/>
      <c r="Q9" s="139"/>
      <c r="R9" s="139"/>
      <c r="S9" s="139"/>
      <c r="T9" s="138"/>
      <c r="U9" s="139"/>
      <c r="V9" s="139"/>
      <c r="W9" s="139"/>
      <c r="X9" s="139"/>
      <c r="Y9" s="139"/>
      <c r="Z9" s="139"/>
      <c r="AA9" s="118"/>
      <c r="AB9" s="139"/>
      <c r="AC9" s="139"/>
      <c r="AD9" s="139"/>
      <c r="AE9" s="139"/>
      <c r="AF9" s="139"/>
      <c r="AG9" s="139"/>
      <c r="AH9" s="139"/>
      <c r="AI9" s="139"/>
      <c r="AJ9" s="139"/>
      <c r="AK9" s="138"/>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19"/>
      <c r="BQ9" s="141"/>
      <c r="BR9" s="142"/>
      <c r="BS9" s="143"/>
    </row>
    <row r="10" spans="1:74" s="148" customFormat="1" ht="17.45" customHeight="1">
      <c r="A10" s="144" t="s">
        <v>11</v>
      </c>
      <c r="B10" s="145" t="s">
        <v>12</v>
      </c>
      <c r="C10" s="102" t="s">
        <v>13</v>
      </c>
      <c r="D10" s="136">
        <f>SUM(D11:D13)</f>
        <v>2932.5295999999998</v>
      </c>
      <c r="E10" s="137">
        <f>J10+K10+L10+P10+T10+X10+Y10+Z10</f>
        <v>37.992069999999998</v>
      </c>
      <c r="F10" s="140">
        <f>$D10-$BQ10</f>
        <v>2720.99811</v>
      </c>
      <c r="G10" s="138">
        <f>G12+G13</f>
        <v>0</v>
      </c>
      <c r="H10" s="138">
        <f>H11+H13</f>
        <v>0</v>
      </c>
      <c r="I10" s="138">
        <f>I11+I12</f>
        <v>0</v>
      </c>
      <c r="J10" s="138">
        <f>J11+J12+J13</f>
        <v>20.939999999999998</v>
      </c>
      <c r="K10" s="138">
        <f>K11+K12+K13</f>
        <v>5.7956600000000007</v>
      </c>
      <c r="L10" s="138">
        <f t="shared" ref="L10:Z10" si="2">L11+L12+L13</f>
        <v>0</v>
      </c>
      <c r="M10" s="138">
        <f t="shared" si="2"/>
        <v>0</v>
      </c>
      <c r="N10" s="138">
        <f t="shared" si="2"/>
        <v>0</v>
      </c>
      <c r="O10" s="138">
        <f t="shared" si="2"/>
        <v>0</v>
      </c>
      <c r="P10" s="138">
        <f>P11+P12+P13</f>
        <v>0</v>
      </c>
      <c r="Q10" s="138">
        <f t="shared" si="2"/>
        <v>0</v>
      </c>
      <c r="R10" s="138">
        <f t="shared" si="2"/>
        <v>0</v>
      </c>
      <c r="S10" s="138">
        <f t="shared" si="2"/>
        <v>0</v>
      </c>
      <c r="T10" s="138">
        <f>T11+T12+T13</f>
        <v>0</v>
      </c>
      <c r="U10" s="138">
        <f t="shared" si="2"/>
        <v>0</v>
      </c>
      <c r="V10" s="138">
        <f t="shared" si="2"/>
        <v>0</v>
      </c>
      <c r="W10" s="138">
        <f t="shared" si="2"/>
        <v>0</v>
      </c>
      <c r="X10" s="138">
        <f t="shared" si="2"/>
        <v>5.05</v>
      </c>
      <c r="Y10" s="138">
        <f t="shared" si="2"/>
        <v>0</v>
      </c>
      <c r="Z10" s="138">
        <f t="shared" si="2"/>
        <v>6.20641</v>
      </c>
      <c r="AA10" s="118">
        <f>AB10+AC10+AD10+AE10+AF10+AG10+AH10+AI10+AK10+BB10+BE10+BF10+BG10+BH10+BI10+BJ10+BK10+BL10+BM10+BN10+BO10+AJ10+BC10+BD10</f>
        <v>173.53942000000001</v>
      </c>
      <c r="AB10" s="138">
        <f>AB11+AB12+AB13</f>
        <v>0</v>
      </c>
      <c r="AC10" s="138">
        <f t="shared" ref="AC10:AJ10" si="3">AC11+AC12+AC13</f>
        <v>0.12290000000000001</v>
      </c>
      <c r="AD10" s="138">
        <f t="shared" si="3"/>
        <v>0</v>
      </c>
      <c r="AE10" s="138">
        <f t="shared" si="3"/>
        <v>0</v>
      </c>
      <c r="AF10" s="138">
        <f t="shared" si="3"/>
        <v>1.2650999999999999</v>
      </c>
      <c r="AG10" s="138">
        <f t="shared" si="3"/>
        <v>0</v>
      </c>
      <c r="AH10" s="138">
        <f t="shared" si="3"/>
        <v>0.75</v>
      </c>
      <c r="AI10" s="138">
        <f t="shared" si="3"/>
        <v>0</v>
      </c>
      <c r="AJ10" s="138">
        <f t="shared" si="3"/>
        <v>0</v>
      </c>
      <c r="AK10" s="138">
        <f t="shared" ref="AK10:AK30" si="4">SUM(AL10:BA10)</f>
        <v>90.174219999999991</v>
      </c>
      <c r="AL10" s="138">
        <f>AL11+AL12+AL13</f>
        <v>42.447499999999991</v>
      </c>
      <c r="AM10" s="138">
        <f>AM11+AM12+AM13</f>
        <v>22.41</v>
      </c>
      <c r="AN10" s="138">
        <f t="shared" ref="AN10:BS10" si="5">AN11+AN12+AN13</f>
        <v>2.8700000000000006</v>
      </c>
      <c r="AO10" s="138">
        <f t="shared" si="5"/>
        <v>0</v>
      </c>
      <c r="AP10" s="138">
        <f t="shared" si="5"/>
        <v>0.08</v>
      </c>
      <c r="AQ10" s="138">
        <f t="shared" si="5"/>
        <v>0.9619000000000002</v>
      </c>
      <c r="AR10" s="138">
        <f t="shared" si="5"/>
        <v>13.694820000000002</v>
      </c>
      <c r="AS10" s="138">
        <f t="shared" si="5"/>
        <v>0</v>
      </c>
      <c r="AT10" s="138">
        <f t="shared" si="5"/>
        <v>0</v>
      </c>
      <c r="AU10" s="138">
        <f t="shared" si="5"/>
        <v>0.5</v>
      </c>
      <c r="AV10" s="138">
        <f t="shared" si="5"/>
        <v>1.3499999999999999</v>
      </c>
      <c r="AW10" s="138">
        <f t="shared" si="5"/>
        <v>0</v>
      </c>
      <c r="AX10" s="138">
        <f t="shared" si="5"/>
        <v>4.26</v>
      </c>
      <c r="AY10" s="138">
        <f t="shared" si="5"/>
        <v>0</v>
      </c>
      <c r="AZ10" s="138">
        <f t="shared" si="5"/>
        <v>0</v>
      </c>
      <c r="BA10" s="138">
        <f t="shared" si="5"/>
        <v>1.6</v>
      </c>
      <c r="BB10" s="138">
        <f t="shared" si="5"/>
        <v>6.1999999999999993</v>
      </c>
      <c r="BC10" s="138">
        <f t="shared" si="5"/>
        <v>0</v>
      </c>
      <c r="BD10" s="138">
        <f t="shared" si="5"/>
        <v>0.25</v>
      </c>
      <c r="BE10" s="138">
        <f t="shared" si="5"/>
        <v>70.571099999999987</v>
      </c>
      <c r="BF10" s="138">
        <f t="shared" si="5"/>
        <v>1.4060999999999999</v>
      </c>
      <c r="BG10" s="138">
        <f t="shared" si="5"/>
        <v>1.7999999999999996</v>
      </c>
      <c r="BH10" s="138">
        <f t="shared" si="5"/>
        <v>0</v>
      </c>
      <c r="BI10" s="138">
        <f t="shared" si="5"/>
        <v>0</v>
      </c>
      <c r="BJ10" s="138">
        <f t="shared" si="5"/>
        <v>0</v>
      </c>
      <c r="BK10" s="138">
        <f t="shared" si="5"/>
        <v>0</v>
      </c>
      <c r="BL10" s="138">
        <f t="shared" si="5"/>
        <v>0</v>
      </c>
      <c r="BM10" s="138">
        <f t="shared" si="5"/>
        <v>1</v>
      </c>
      <c r="BN10" s="138">
        <f t="shared" si="5"/>
        <v>0</v>
      </c>
      <c r="BO10" s="138">
        <f t="shared" si="5"/>
        <v>0</v>
      </c>
      <c r="BP10" s="119">
        <f t="shared" si="5"/>
        <v>0</v>
      </c>
      <c r="BQ10" s="146">
        <f>BQ11+BQ12+BQ13</f>
        <v>211.53149000000002</v>
      </c>
      <c r="BR10" s="138">
        <f>BR11+BR12+BR13</f>
        <v>-211.53149000000002</v>
      </c>
      <c r="BS10" s="147">
        <f t="shared" si="5"/>
        <v>2720.9981099999995</v>
      </c>
    </row>
    <row r="11" spans="1:74" s="162" customFormat="1" ht="18" customHeight="1">
      <c r="A11" s="149" t="s">
        <v>278</v>
      </c>
      <c r="B11" s="150" t="s">
        <v>14</v>
      </c>
      <c r="C11" s="151" t="s">
        <v>15</v>
      </c>
      <c r="D11" s="152">
        <v>1693.1194999999998</v>
      </c>
      <c r="E11" s="153">
        <f>F11+J11+K11+L11+P11+T11+Y11+X11+Z11</f>
        <v>0</v>
      </c>
      <c r="F11" s="154">
        <f>SUM(H11:I11)</f>
        <v>0</v>
      </c>
      <c r="G11" s="155">
        <f>$D11-$BQ11</f>
        <v>1688.9994799999997</v>
      </c>
      <c r="H11" s="156">
        <v>0</v>
      </c>
      <c r="I11" s="156">
        <v>0</v>
      </c>
      <c r="J11" s="156">
        <v>0</v>
      </c>
      <c r="K11" s="156">
        <v>0</v>
      </c>
      <c r="L11" s="154">
        <f>SUM(M11:O11)</f>
        <v>0</v>
      </c>
      <c r="M11" s="156">
        <v>0</v>
      </c>
      <c r="N11" s="156">
        <v>0</v>
      </c>
      <c r="O11" s="156">
        <v>0</v>
      </c>
      <c r="P11" s="154">
        <f>SUM(Q11:S11)</f>
        <v>0</v>
      </c>
      <c r="Q11" s="156">
        <v>0</v>
      </c>
      <c r="R11" s="156">
        <v>0</v>
      </c>
      <c r="S11" s="156">
        <v>0</v>
      </c>
      <c r="T11" s="154">
        <f>SUM(U11:W11)</f>
        <v>0</v>
      </c>
      <c r="U11" s="156">
        <v>0</v>
      </c>
      <c r="V11" s="156">
        <v>0</v>
      </c>
      <c r="W11" s="156">
        <v>0</v>
      </c>
      <c r="X11" s="156">
        <v>0</v>
      </c>
      <c r="Y11" s="156">
        <v>0</v>
      </c>
      <c r="Z11" s="156">
        <v>0</v>
      </c>
      <c r="AA11" s="128">
        <f>SUM(AB11:AK11)+SUM(BB11:BO11)</f>
        <v>4.1200199999999993</v>
      </c>
      <c r="AB11" s="156">
        <v>0</v>
      </c>
      <c r="AC11" s="156">
        <v>0.12290000000000001</v>
      </c>
      <c r="AD11" s="156">
        <v>0</v>
      </c>
      <c r="AE11" s="156">
        <v>0</v>
      </c>
      <c r="AF11" s="156">
        <v>1.2650999999999999</v>
      </c>
      <c r="AG11" s="156">
        <v>0</v>
      </c>
      <c r="AH11" s="156">
        <v>0.25</v>
      </c>
      <c r="AI11" s="156">
        <v>0</v>
      </c>
      <c r="AJ11" s="156">
        <v>0</v>
      </c>
      <c r="AK11" s="154">
        <f t="shared" si="4"/>
        <v>2.4770199999999996</v>
      </c>
      <c r="AL11" s="156">
        <v>0.32</v>
      </c>
      <c r="AM11" s="156">
        <v>0</v>
      </c>
      <c r="AN11" s="156">
        <v>0</v>
      </c>
      <c r="AO11" s="156">
        <v>0</v>
      </c>
      <c r="AP11" s="156">
        <v>0</v>
      </c>
      <c r="AQ11" s="156">
        <v>0</v>
      </c>
      <c r="AR11" s="156">
        <v>2.1570199999999997</v>
      </c>
      <c r="AS11" s="156">
        <v>0</v>
      </c>
      <c r="AT11" s="156">
        <v>0</v>
      </c>
      <c r="AU11" s="156">
        <v>0</v>
      </c>
      <c r="AV11" s="156">
        <v>0</v>
      </c>
      <c r="AW11" s="156">
        <v>0</v>
      </c>
      <c r="AX11" s="156">
        <v>0</v>
      </c>
      <c r="AY11" s="156">
        <v>0</v>
      </c>
      <c r="AZ11" s="156">
        <v>0</v>
      </c>
      <c r="BA11" s="156">
        <v>0</v>
      </c>
      <c r="BB11" s="156">
        <v>0</v>
      </c>
      <c r="BC11" s="156">
        <v>0</v>
      </c>
      <c r="BD11" s="156">
        <v>0</v>
      </c>
      <c r="BE11" s="156">
        <v>5.0000000000000001E-3</v>
      </c>
      <c r="BF11" s="156">
        <v>0</v>
      </c>
      <c r="BG11" s="156">
        <v>0</v>
      </c>
      <c r="BH11" s="156">
        <v>0</v>
      </c>
      <c r="BI11" s="156">
        <v>0</v>
      </c>
      <c r="BJ11" s="156">
        <v>0</v>
      </c>
      <c r="BK11" s="156">
        <v>0</v>
      </c>
      <c r="BL11" s="156">
        <v>0</v>
      </c>
      <c r="BM11" s="156">
        <v>0</v>
      </c>
      <c r="BN11" s="156">
        <v>0</v>
      </c>
      <c r="BO11" s="156">
        <v>0</v>
      </c>
      <c r="BP11" s="158">
        <v>0</v>
      </c>
      <c r="BQ11" s="159">
        <f t="shared" ref="BQ11:BQ30" si="6">BP11+AA11+E11</f>
        <v>4.1200199999999993</v>
      </c>
      <c r="BR11" s="160">
        <f>G$75-$BQ11</f>
        <v>-4.1200199999999993</v>
      </c>
      <c r="BS11" s="161">
        <f t="shared" ref="BS11:BS31" si="7">D11+BR11</f>
        <v>1688.9994799999997</v>
      </c>
    </row>
    <row r="12" spans="1:74" s="162" customFormat="1" ht="18" customHeight="1">
      <c r="A12" s="149" t="s">
        <v>279</v>
      </c>
      <c r="B12" s="150" t="s">
        <v>280</v>
      </c>
      <c r="C12" s="151" t="s">
        <v>17</v>
      </c>
      <c r="D12" s="152">
        <v>1239.4101000000001</v>
      </c>
      <c r="E12" s="153">
        <f>F12+J12+K12+L12+P12+T12+Y12+X12+Z12</f>
        <v>37.992069999999998</v>
      </c>
      <c r="F12" s="154">
        <f>G12+I12</f>
        <v>0</v>
      </c>
      <c r="G12" s="156">
        <v>0</v>
      </c>
      <c r="H12" s="155">
        <f>$D12-$BQ12</f>
        <v>1031.99863</v>
      </c>
      <c r="I12" s="156">
        <v>0</v>
      </c>
      <c r="J12" s="156">
        <v>20.939999999999998</v>
      </c>
      <c r="K12" s="156">
        <v>5.7956600000000007</v>
      </c>
      <c r="L12" s="154">
        <f>SUM(M12:O12)</f>
        <v>0</v>
      </c>
      <c r="M12" s="156">
        <v>0</v>
      </c>
      <c r="N12" s="156">
        <v>0</v>
      </c>
      <c r="O12" s="156">
        <v>0</v>
      </c>
      <c r="P12" s="154">
        <f>SUM(Q12:S12)</f>
        <v>0</v>
      </c>
      <c r="Q12" s="156">
        <v>0</v>
      </c>
      <c r="R12" s="156">
        <v>0</v>
      </c>
      <c r="S12" s="156">
        <v>0</v>
      </c>
      <c r="T12" s="154">
        <f>SUM(U12:W12)</f>
        <v>0</v>
      </c>
      <c r="U12" s="156">
        <v>0</v>
      </c>
      <c r="V12" s="156">
        <v>0</v>
      </c>
      <c r="W12" s="156">
        <v>0</v>
      </c>
      <c r="X12" s="156">
        <v>5.05</v>
      </c>
      <c r="Y12" s="156">
        <v>0</v>
      </c>
      <c r="Z12" s="156">
        <v>6.20641</v>
      </c>
      <c r="AA12" s="128">
        <f t="shared" ref="AA12:AA30" si="8">SUM(AB12:AK12)+SUM(BB12:BO12)</f>
        <v>169.4194</v>
      </c>
      <c r="AB12" s="156">
        <v>0</v>
      </c>
      <c r="AC12" s="156">
        <v>0</v>
      </c>
      <c r="AD12" s="156">
        <v>0</v>
      </c>
      <c r="AE12" s="156">
        <v>0</v>
      </c>
      <c r="AF12" s="156">
        <v>0</v>
      </c>
      <c r="AG12" s="156">
        <v>0</v>
      </c>
      <c r="AH12" s="156">
        <v>0.5</v>
      </c>
      <c r="AI12" s="156">
        <v>0</v>
      </c>
      <c r="AJ12" s="156">
        <v>0</v>
      </c>
      <c r="AK12" s="154">
        <f t="shared" si="4"/>
        <v>87.697199999999995</v>
      </c>
      <c r="AL12" s="156">
        <v>42.127499999999991</v>
      </c>
      <c r="AM12" s="156">
        <v>22.41</v>
      </c>
      <c r="AN12" s="156">
        <v>2.8700000000000006</v>
      </c>
      <c r="AO12" s="156">
        <v>0</v>
      </c>
      <c r="AP12" s="156">
        <v>0.08</v>
      </c>
      <c r="AQ12" s="156">
        <v>0.9619000000000002</v>
      </c>
      <c r="AR12" s="156">
        <v>11.537800000000002</v>
      </c>
      <c r="AS12" s="156">
        <v>0</v>
      </c>
      <c r="AT12" s="156">
        <v>0</v>
      </c>
      <c r="AU12" s="156">
        <v>0.5</v>
      </c>
      <c r="AV12" s="156">
        <v>1.3499999999999999</v>
      </c>
      <c r="AW12" s="156">
        <v>0</v>
      </c>
      <c r="AX12" s="156">
        <v>4.26</v>
      </c>
      <c r="AY12" s="156">
        <v>0</v>
      </c>
      <c r="AZ12" s="156">
        <v>0</v>
      </c>
      <c r="BA12" s="156">
        <v>1.6</v>
      </c>
      <c r="BB12" s="156">
        <v>6.1999999999999993</v>
      </c>
      <c r="BC12" s="156">
        <v>0</v>
      </c>
      <c r="BD12" s="156">
        <v>0.25</v>
      </c>
      <c r="BE12" s="156">
        <v>70.566099999999992</v>
      </c>
      <c r="BF12" s="156">
        <v>1.4060999999999999</v>
      </c>
      <c r="BG12" s="156">
        <v>1.7999999999999996</v>
      </c>
      <c r="BH12" s="156">
        <v>0</v>
      </c>
      <c r="BI12" s="156">
        <v>0</v>
      </c>
      <c r="BJ12" s="156">
        <v>0</v>
      </c>
      <c r="BK12" s="156">
        <v>0</v>
      </c>
      <c r="BL12" s="156">
        <v>0</v>
      </c>
      <c r="BM12" s="156">
        <v>1</v>
      </c>
      <c r="BN12" s="156">
        <v>0</v>
      </c>
      <c r="BO12" s="156">
        <v>0</v>
      </c>
      <c r="BP12" s="158">
        <v>0</v>
      </c>
      <c r="BQ12" s="159">
        <f t="shared" si="6"/>
        <v>207.41147000000001</v>
      </c>
      <c r="BR12" s="160">
        <f>H$75-$BQ12</f>
        <v>-207.41147000000001</v>
      </c>
      <c r="BS12" s="161">
        <f t="shared" si="7"/>
        <v>1031.99863</v>
      </c>
    </row>
    <row r="13" spans="1:74" s="162" customFormat="1" ht="18" customHeight="1">
      <c r="A13" s="149" t="s">
        <v>281</v>
      </c>
      <c r="B13" s="150" t="s">
        <v>18</v>
      </c>
      <c r="C13" s="151" t="s">
        <v>19</v>
      </c>
      <c r="D13" s="152">
        <v>0</v>
      </c>
      <c r="E13" s="153">
        <f>F13+J13+K13+L13+P13+T13+Y13+X13+Z13</f>
        <v>0</v>
      </c>
      <c r="F13" s="154">
        <f>G13+H13</f>
        <v>0</v>
      </c>
      <c r="G13" s="156">
        <v>0</v>
      </c>
      <c r="H13" s="156">
        <v>0</v>
      </c>
      <c r="I13" s="155">
        <f>$D13-$BQ13</f>
        <v>0</v>
      </c>
      <c r="J13" s="156">
        <v>0</v>
      </c>
      <c r="K13" s="156">
        <v>0</v>
      </c>
      <c r="L13" s="154">
        <f>SUM(M13:O13)</f>
        <v>0</v>
      </c>
      <c r="M13" s="156">
        <v>0</v>
      </c>
      <c r="N13" s="156">
        <v>0</v>
      </c>
      <c r="O13" s="156">
        <v>0</v>
      </c>
      <c r="P13" s="154">
        <f>SUM(Q13:S13)</f>
        <v>0</v>
      </c>
      <c r="Q13" s="156">
        <v>0</v>
      </c>
      <c r="R13" s="156">
        <v>0</v>
      </c>
      <c r="S13" s="156">
        <v>0</v>
      </c>
      <c r="T13" s="154">
        <f>SUM(U13:W13)</f>
        <v>0</v>
      </c>
      <c r="U13" s="156">
        <v>0</v>
      </c>
      <c r="V13" s="156">
        <v>0</v>
      </c>
      <c r="W13" s="156">
        <v>0</v>
      </c>
      <c r="X13" s="156">
        <v>0</v>
      </c>
      <c r="Y13" s="156">
        <v>0</v>
      </c>
      <c r="Z13" s="156">
        <v>0</v>
      </c>
      <c r="AA13" s="128">
        <f t="shared" si="8"/>
        <v>0</v>
      </c>
      <c r="AB13" s="156">
        <v>0</v>
      </c>
      <c r="AC13" s="156">
        <v>0</v>
      </c>
      <c r="AD13" s="156">
        <v>0</v>
      </c>
      <c r="AE13" s="156">
        <v>0</v>
      </c>
      <c r="AF13" s="156">
        <v>0</v>
      </c>
      <c r="AG13" s="156">
        <v>0</v>
      </c>
      <c r="AH13" s="156">
        <v>0</v>
      </c>
      <c r="AI13" s="156">
        <v>0</v>
      </c>
      <c r="AJ13" s="156">
        <v>0</v>
      </c>
      <c r="AK13" s="154">
        <f t="shared" si="4"/>
        <v>0</v>
      </c>
      <c r="AL13" s="156">
        <v>0</v>
      </c>
      <c r="AM13" s="156">
        <v>0</v>
      </c>
      <c r="AN13" s="156">
        <v>0</v>
      </c>
      <c r="AO13" s="156">
        <v>0</v>
      </c>
      <c r="AP13" s="156">
        <v>0</v>
      </c>
      <c r="AQ13" s="156">
        <v>0</v>
      </c>
      <c r="AR13" s="156">
        <v>0</v>
      </c>
      <c r="AS13" s="156">
        <v>0</v>
      </c>
      <c r="AT13" s="156">
        <v>0</v>
      </c>
      <c r="AU13" s="156">
        <v>0</v>
      </c>
      <c r="AV13" s="156">
        <v>0</v>
      </c>
      <c r="AW13" s="156">
        <v>0</v>
      </c>
      <c r="AX13" s="156">
        <v>0</v>
      </c>
      <c r="AY13" s="156">
        <v>0</v>
      </c>
      <c r="AZ13" s="156">
        <v>0</v>
      </c>
      <c r="BA13" s="156">
        <v>0</v>
      </c>
      <c r="BB13" s="156">
        <v>0</v>
      </c>
      <c r="BC13" s="156">
        <v>0</v>
      </c>
      <c r="BD13" s="156">
        <v>0</v>
      </c>
      <c r="BE13" s="156">
        <v>0</v>
      </c>
      <c r="BF13" s="156">
        <v>0</v>
      </c>
      <c r="BG13" s="156">
        <v>0</v>
      </c>
      <c r="BH13" s="156">
        <v>0</v>
      </c>
      <c r="BI13" s="156">
        <v>0</v>
      </c>
      <c r="BJ13" s="156">
        <v>0</v>
      </c>
      <c r="BK13" s="156">
        <v>0</v>
      </c>
      <c r="BL13" s="156">
        <v>0</v>
      </c>
      <c r="BM13" s="156">
        <v>0</v>
      </c>
      <c r="BN13" s="156">
        <v>0</v>
      </c>
      <c r="BO13" s="156">
        <v>0</v>
      </c>
      <c r="BP13" s="158">
        <v>0</v>
      </c>
      <c r="BQ13" s="159">
        <f t="shared" si="6"/>
        <v>0</v>
      </c>
      <c r="BR13" s="160">
        <f>I$75-$BQ13</f>
        <v>0</v>
      </c>
      <c r="BS13" s="161">
        <f t="shared" si="7"/>
        <v>0</v>
      </c>
    </row>
    <row r="14" spans="1:74" ht="18" customHeight="1">
      <c r="A14" s="135"/>
      <c r="B14" s="104" t="s">
        <v>21</v>
      </c>
      <c r="C14" s="103" t="s">
        <v>22</v>
      </c>
      <c r="D14" s="136">
        <v>3320.3932</v>
      </c>
      <c r="E14" s="137">
        <f>F14+K14+L14+P14+T14+X14+Y14+Z14</f>
        <v>70.42</v>
      </c>
      <c r="F14" s="138">
        <f>G14+H14+I14</f>
        <v>0</v>
      </c>
      <c r="G14" s="156">
        <v>0</v>
      </c>
      <c r="H14" s="156">
        <v>0</v>
      </c>
      <c r="I14" s="156">
        <v>0</v>
      </c>
      <c r="J14" s="163">
        <f>$D14-$BQ14</f>
        <v>3084.0808999999999</v>
      </c>
      <c r="K14" s="156">
        <v>60.918999999999997</v>
      </c>
      <c r="L14" s="138">
        <f>SUM(M14:O14)</f>
        <v>0</v>
      </c>
      <c r="M14" s="156">
        <v>0</v>
      </c>
      <c r="N14" s="156">
        <v>0</v>
      </c>
      <c r="O14" s="156">
        <v>0</v>
      </c>
      <c r="P14" s="138">
        <f>SUM(Q14:S14)</f>
        <v>0</v>
      </c>
      <c r="Q14" s="156">
        <v>0</v>
      </c>
      <c r="R14" s="156">
        <v>0</v>
      </c>
      <c r="S14" s="156">
        <v>0</v>
      </c>
      <c r="T14" s="138">
        <f>SUM(U14:W14)</f>
        <v>0</v>
      </c>
      <c r="U14" s="156">
        <v>0</v>
      </c>
      <c r="V14" s="156">
        <v>0</v>
      </c>
      <c r="W14" s="156">
        <v>0</v>
      </c>
      <c r="X14" s="156">
        <v>1.0089999999999999</v>
      </c>
      <c r="Y14" s="156">
        <v>0</v>
      </c>
      <c r="Z14" s="156">
        <v>8.4920000000000009</v>
      </c>
      <c r="AA14" s="118">
        <f t="shared" si="8"/>
        <v>165.89229999999998</v>
      </c>
      <c r="AB14" s="156">
        <v>0</v>
      </c>
      <c r="AC14" s="156">
        <v>0.03</v>
      </c>
      <c r="AD14" s="156">
        <v>0</v>
      </c>
      <c r="AE14" s="156">
        <v>0</v>
      </c>
      <c r="AF14" s="156">
        <v>3.65</v>
      </c>
      <c r="AG14" s="156">
        <v>0</v>
      </c>
      <c r="AH14" s="156">
        <v>2.9899999999999998</v>
      </c>
      <c r="AI14" s="156">
        <v>1.5</v>
      </c>
      <c r="AJ14" s="156">
        <v>0</v>
      </c>
      <c r="AK14" s="138">
        <f t="shared" si="4"/>
        <v>63.310099999999998</v>
      </c>
      <c r="AL14" s="156">
        <v>22.84</v>
      </c>
      <c r="AM14" s="156">
        <v>9.2710000000000008</v>
      </c>
      <c r="AN14" s="156">
        <v>3.0089999999999999</v>
      </c>
      <c r="AO14" s="156">
        <v>0.16</v>
      </c>
      <c r="AP14" s="156">
        <v>2.0499999999999998</v>
      </c>
      <c r="AQ14" s="156">
        <v>1.9420000000000002</v>
      </c>
      <c r="AR14" s="156">
        <v>19.2181</v>
      </c>
      <c r="AS14" s="156">
        <v>0.08</v>
      </c>
      <c r="AT14" s="156">
        <v>0</v>
      </c>
      <c r="AU14" s="156">
        <v>0</v>
      </c>
      <c r="AV14" s="156">
        <v>0</v>
      </c>
      <c r="AW14" s="156">
        <v>0</v>
      </c>
      <c r="AX14" s="156">
        <v>1.64</v>
      </c>
      <c r="AY14" s="156">
        <v>0</v>
      </c>
      <c r="AZ14" s="156">
        <v>0</v>
      </c>
      <c r="BA14" s="156">
        <v>3.1000000000000005</v>
      </c>
      <c r="BB14" s="156">
        <v>8.2200000000000006</v>
      </c>
      <c r="BC14" s="156">
        <v>0</v>
      </c>
      <c r="BD14" s="156">
        <v>0.94</v>
      </c>
      <c r="BE14" s="156">
        <v>70.726600000000005</v>
      </c>
      <c r="BF14" s="156">
        <v>7.1756000000000002</v>
      </c>
      <c r="BG14" s="156">
        <v>0.80000000000000016</v>
      </c>
      <c r="BH14" s="156">
        <v>1.05</v>
      </c>
      <c r="BI14" s="156">
        <v>0</v>
      </c>
      <c r="BJ14" s="156">
        <v>0</v>
      </c>
      <c r="BK14" s="156">
        <v>0</v>
      </c>
      <c r="BL14" s="156">
        <v>0</v>
      </c>
      <c r="BM14" s="156">
        <v>5.5</v>
      </c>
      <c r="BN14" s="156">
        <v>0</v>
      </c>
      <c r="BO14" s="156">
        <v>0</v>
      </c>
      <c r="BP14" s="158">
        <v>0</v>
      </c>
      <c r="BQ14" s="141">
        <f t="shared" si="6"/>
        <v>236.31229999999999</v>
      </c>
      <c r="BR14" s="160">
        <f>J$75-$BQ14</f>
        <v>-199.91229999999999</v>
      </c>
      <c r="BS14" s="143">
        <f t="shared" si="7"/>
        <v>3120.4809</v>
      </c>
    </row>
    <row r="15" spans="1:74" ht="18" customHeight="1">
      <c r="A15" s="135" t="s">
        <v>20</v>
      </c>
      <c r="B15" s="104" t="s">
        <v>24</v>
      </c>
      <c r="C15" s="103" t="s">
        <v>25</v>
      </c>
      <c r="D15" s="136">
        <v>1497.9554000000001</v>
      </c>
      <c r="E15" s="137">
        <f>F15+J15+L15+P15+T15+Y15+X15+Z15</f>
        <v>2.3460000000000001</v>
      </c>
      <c r="F15" s="138">
        <f t="shared" ref="F15:F73" si="9">G15+H15+I15</f>
        <v>0</v>
      </c>
      <c r="G15" s="156">
        <v>0</v>
      </c>
      <c r="H15" s="156">
        <v>0</v>
      </c>
      <c r="I15" s="156">
        <v>0</v>
      </c>
      <c r="J15" s="156">
        <v>0</v>
      </c>
      <c r="K15" s="163">
        <f>$D15-$BQ15</f>
        <v>1445.336</v>
      </c>
      <c r="L15" s="138">
        <f>SUM(M15:O15)</f>
        <v>0</v>
      </c>
      <c r="M15" s="156">
        <v>0</v>
      </c>
      <c r="N15" s="156">
        <v>0</v>
      </c>
      <c r="O15" s="156">
        <v>0</v>
      </c>
      <c r="P15" s="138">
        <f>SUM(Q15:S15)</f>
        <v>0</v>
      </c>
      <c r="Q15" s="156">
        <v>0</v>
      </c>
      <c r="R15" s="156">
        <v>0</v>
      </c>
      <c r="S15" s="156">
        <v>0</v>
      </c>
      <c r="T15" s="138">
        <f>SUM(U15:W15)</f>
        <v>0</v>
      </c>
      <c r="U15" s="156">
        <v>0</v>
      </c>
      <c r="V15" s="156">
        <v>0</v>
      </c>
      <c r="W15" s="156">
        <v>0</v>
      </c>
      <c r="X15" s="156">
        <v>0.186</v>
      </c>
      <c r="Y15" s="156">
        <v>0</v>
      </c>
      <c r="Z15" s="156">
        <v>2.16</v>
      </c>
      <c r="AA15" s="118">
        <f t="shared" si="8"/>
        <v>50.273399999999995</v>
      </c>
      <c r="AB15" s="156">
        <v>0</v>
      </c>
      <c r="AC15" s="156">
        <v>0</v>
      </c>
      <c r="AD15" s="156">
        <v>0</v>
      </c>
      <c r="AE15" s="156">
        <v>0</v>
      </c>
      <c r="AF15" s="156">
        <v>0.55000000000000004</v>
      </c>
      <c r="AG15" s="156">
        <v>0</v>
      </c>
      <c r="AH15" s="156">
        <v>0</v>
      </c>
      <c r="AI15" s="156">
        <v>0</v>
      </c>
      <c r="AJ15" s="156">
        <v>0</v>
      </c>
      <c r="AK15" s="138">
        <f t="shared" si="4"/>
        <v>16.43</v>
      </c>
      <c r="AL15" s="156">
        <v>6.4299999999999988</v>
      </c>
      <c r="AM15" s="156">
        <v>0</v>
      </c>
      <c r="AN15" s="156">
        <v>0</v>
      </c>
      <c r="AO15" s="156">
        <v>0</v>
      </c>
      <c r="AP15" s="156">
        <v>0</v>
      </c>
      <c r="AQ15" s="156">
        <v>0</v>
      </c>
      <c r="AR15" s="156">
        <v>10</v>
      </c>
      <c r="AS15" s="156">
        <v>0</v>
      </c>
      <c r="AT15" s="156">
        <v>0</v>
      </c>
      <c r="AU15" s="156">
        <v>0</v>
      </c>
      <c r="AV15" s="156">
        <v>0</v>
      </c>
      <c r="AW15" s="156">
        <v>0</v>
      </c>
      <c r="AX15" s="156">
        <v>0</v>
      </c>
      <c r="AY15" s="156">
        <v>0</v>
      </c>
      <c r="AZ15" s="156">
        <v>0</v>
      </c>
      <c r="BA15" s="156">
        <v>0</v>
      </c>
      <c r="BB15" s="156">
        <v>4.24</v>
      </c>
      <c r="BC15" s="156">
        <v>0</v>
      </c>
      <c r="BD15" s="156">
        <v>0</v>
      </c>
      <c r="BE15" s="156">
        <v>28.546400000000002</v>
      </c>
      <c r="BF15" s="156">
        <v>0.35699999999999998</v>
      </c>
      <c r="BG15" s="156">
        <v>0.15000000000000002</v>
      </c>
      <c r="BH15" s="156">
        <v>0</v>
      </c>
      <c r="BI15" s="156">
        <v>0</v>
      </c>
      <c r="BJ15" s="156">
        <v>0</v>
      </c>
      <c r="BK15" s="156">
        <v>0</v>
      </c>
      <c r="BL15" s="156">
        <v>0</v>
      </c>
      <c r="BM15" s="156">
        <v>0</v>
      </c>
      <c r="BN15" s="156">
        <v>0</v>
      </c>
      <c r="BO15" s="156">
        <v>0</v>
      </c>
      <c r="BP15" s="158">
        <v>0</v>
      </c>
      <c r="BQ15" s="141">
        <f t="shared" si="6"/>
        <v>52.619399999999999</v>
      </c>
      <c r="BR15" s="160">
        <f>K$75-$BQ15</f>
        <v>23.044259999999994</v>
      </c>
      <c r="BS15" s="143">
        <f t="shared" si="7"/>
        <v>1520.9996599999999</v>
      </c>
    </row>
    <row r="16" spans="1:74" s="148" customFormat="1" ht="18" customHeight="1">
      <c r="A16" s="144" t="s">
        <v>23</v>
      </c>
      <c r="B16" s="164" t="s">
        <v>27</v>
      </c>
      <c r="C16" s="102" t="s">
        <v>28</v>
      </c>
      <c r="D16" s="147">
        <f>SUM(D17:D19)</f>
        <v>6983.9299999999994</v>
      </c>
      <c r="E16" s="137">
        <f>F16+J16+K16+P16+T16+Y16+X16+Z16</f>
        <v>508.92999999999995</v>
      </c>
      <c r="F16" s="138">
        <f t="shared" si="9"/>
        <v>0</v>
      </c>
      <c r="G16" s="138">
        <f>SUM(G17:G19)</f>
        <v>0</v>
      </c>
      <c r="H16" s="138">
        <f>SUM(H17:H19)</f>
        <v>0</v>
      </c>
      <c r="I16" s="138">
        <f>SUM(I17:I19)</f>
        <v>0</v>
      </c>
      <c r="J16" s="138">
        <f t="shared" ref="J16:Z16" si="10">SUM(J17:J19)</f>
        <v>0</v>
      </c>
      <c r="K16" s="138">
        <f>SUM(K17:K19)</f>
        <v>0</v>
      </c>
      <c r="L16" s="140">
        <f>$D16-$BQ16</f>
        <v>6474.9999999999991</v>
      </c>
      <c r="M16" s="138">
        <f>SUM(M18:M19)</f>
        <v>0</v>
      </c>
      <c r="N16" s="138">
        <f>N17+N19</f>
        <v>0</v>
      </c>
      <c r="O16" s="138">
        <f>SUM(O17:O18)</f>
        <v>0</v>
      </c>
      <c r="P16" s="138">
        <f t="shared" si="10"/>
        <v>0</v>
      </c>
      <c r="Q16" s="138">
        <f t="shared" si="10"/>
        <v>0</v>
      </c>
      <c r="R16" s="138">
        <f t="shared" si="10"/>
        <v>0</v>
      </c>
      <c r="S16" s="138">
        <f t="shared" si="10"/>
        <v>0</v>
      </c>
      <c r="T16" s="138">
        <f>SUM(T17:T19)</f>
        <v>508.92999999999995</v>
      </c>
      <c r="U16" s="138">
        <f t="shared" si="10"/>
        <v>0</v>
      </c>
      <c r="V16" s="138">
        <f t="shared" si="10"/>
        <v>508.92999999999995</v>
      </c>
      <c r="W16" s="138">
        <f t="shared" si="10"/>
        <v>0</v>
      </c>
      <c r="X16" s="138">
        <f t="shared" si="10"/>
        <v>0</v>
      </c>
      <c r="Y16" s="138">
        <f t="shared" si="10"/>
        <v>0</v>
      </c>
      <c r="Z16" s="138">
        <f t="shared" si="10"/>
        <v>0</v>
      </c>
      <c r="AA16" s="118">
        <f t="shared" si="8"/>
        <v>0</v>
      </c>
      <c r="AB16" s="138">
        <f>SUM(AB17:AB19)</f>
        <v>0</v>
      </c>
      <c r="AC16" s="138">
        <f t="shared" ref="AC16:AJ16" si="11">SUM(AC17:AC19)</f>
        <v>0</v>
      </c>
      <c r="AD16" s="138">
        <f t="shared" si="11"/>
        <v>0</v>
      </c>
      <c r="AE16" s="138">
        <f t="shared" si="11"/>
        <v>0</v>
      </c>
      <c r="AF16" s="138">
        <f t="shared" si="11"/>
        <v>0</v>
      </c>
      <c r="AG16" s="138">
        <f t="shared" si="11"/>
        <v>0</v>
      </c>
      <c r="AH16" s="138">
        <f t="shared" si="11"/>
        <v>0</v>
      </c>
      <c r="AI16" s="138">
        <f t="shared" si="11"/>
        <v>0</v>
      </c>
      <c r="AJ16" s="138">
        <f t="shared" si="11"/>
        <v>0</v>
      </c>
      <c r="AK16" s="138">
        <f t="shared" si="4"/>
        <v>0</v>
      </c>
      <c r="AL16" s="138">
        <f t="shared" ref="AL16:BP16" si="12">SUM(AL17:AL19)</f>
        <v>0</v>
      </c>
      <c r="AM16" s="138">
        <f t="shared" si="12"/>
        <v>0</v>
      </c>
      <c r="AN16" s="138">
        <f t="shared" si="12"/>
        <v>0</v>
      </c>
      <c r="AO16" s="138">
        <f t="shared" si="12"/>
        <v>0</v>
      </c>
      <c r="AP16" s="138">
        <f t="shared" si="12"/>
        <v>0</v>
      </c>
      <c r="AQ16" s="138">
        <f t="shared" si="12"/>
        <v>0</v>
      </c>
      <c r="AR16" s="138">
        <f t="shared" si="12"/>
        <v>0</v>
      </c>
      <c r="AS16" s="138">
        <f t="shared" si="12"/>
        <v>0</v>
      </c>
      <c r="AT16" s="138">
        <f t="shared" si="12"/>
        <v>0</v>
      </c>
      <c r="AU16" s="138">
        <f t="shared" si="12"/>
        <v>0</v>
      </c>
      <c r="AV16" s="138">
        <f t="shared" si="12"/>
        <v>0</v>
      </c>
      <c r="AW16" s="138">
        <f t="shared" si="12"/>
        <v>0</v>
      </c>
      <c r="AX16" s="138">
        <f t="shared" si="12"/>
        <v>0</v>
      </c>
      <c r="AY16" s="138">
        <f t="shared" si="12"/>
        <v>0</v>
      </c>
      <c r="AZ16" s="138">
        <f t="shared" si="12"/>
        <v>0</v>
      </c>
      <c r="BA16" s="138">
        <f t="shared" si="12"/>
        <v>0</v>
      </c>
      <c r="BB16" s="138">
        <f t="shared" si="12"/>
        <v>0</v>
      </c>
      <c r="BC16" s="138">
        <f t="shared" si="12"/>
        <v>0</v>
      </c>
      <c r="BD16" s="138">
        <f t="shared" si="12"/>
        <v>0</v>
      </c>
      <c r="BE16" s="138">
        <f t="shared" si="12"/>
        <v>0</v>
      </c>
      <c r="BF16" s="138">
        <f t="shared" si="12"/>
        <v>0</v>
      </c>
      <c r="BG16" s="138">
        <f t="shared" si="12"/>
        <v>0</v>
      </c>
      <c r="BH16" s="138">
        <f t="shared" si="12"/>
        <v>0</v>
      </c>
      <c r="BI16" s="138">
        <f t="shared" si="12"/>
        <v>0</v>
      </c>
      <c r="BJ16" s="138">
        <f t="shared" si="12"/>
        <v>0</v>
      </c>
      <c r="BK16" s="138">
        <f t="shared" si="12"/>
        <v>0</v>
      </c>
      <c r="BL16" s="138">
        <f t="shared" si="12"/>
        <v>0</v>
      </c>
      <c r="BM16" s="138">
        <f t="shared" si="12"/>
        <v>0</v>
      </c>
      <c r="BN16" s="138">
        <f t="shared" si="12"/>
        <v>0</v>
      </c>
      <c r="BO16" s="138">
        <f t="shared" si="12"/>
        <v>0</v>
      </c>
      <c r="BP16" s="119">
        <f t="shared" si="12"/>
        <v>0</v>
      </c>
      <c r="BQ16" s="146">
        <f t="shared" si="6"/>
        <v>508.92999999999995</v>
      </c>
      <c r="BR16" s="165">
        <f>L$75-$BQ16</f>
        <v>-508.92999999999995</v>
      </c>
      <c r="BS16" s="166">
        <f t="shared" si="7"/>
        <v>6474.9999999999991</v>
      </c>
    </row>
    <row r="17" spans="1:73" s="162" customFormat="1" ht="18" hidden="1" customHeight="1">
      <c r="A17" s="149"/>
      <c r="B17" s="167" t="s">
        <v>29</v>
      </c>
      <c r="C17" s="167" t="s">
        <v>30</v>
      </c>
      <c r="D17" s="152">
        <v>6433.1999999999989</v>
      </c>
      <c r="E17" s="153">
        <f>F17+J17+K17+L17+P17+T17+X17+Y17+Z17</f>
        <v>285.14999999999998</v>
      </c>
      <c r="F17" s="154">
        <f>G17+H17+I17</f>
        <v>0</v>
      </c>
      <c r="G17" s="156">
        <v>0</v>
      </c>
      <c r="H17" s="156">
        <v>0</v>
      </c>
      <c r="I17" s="156">
        <v>0</v>
      </c>
      <c r="J17" s="156">
        <v>0</v>
      </c>
      <c r="K17" s="156">
        <v>0</v>
      </c>
      <c r="L17" s="154">
        <f>N17+O17</f>
        <v>0</v>
      </c>
      <c r="M17" s="155">
        <f>$D17-$BQ17</f>
        <v>6148.0499999999993</v>
      </c>
      <c r="N17" s="156">
        <v>0</v>
      </c>
      <c r="O17" s="156">
        <v>0</v>
      </c>
      <c r="P17" s="154">
        <f>SUM(Q17:S17)</f>
        <v>0</v>
      </c>
      <c r="Q17" s="156">
        <v>0</v>
      </c>
      <c r="R17" s="156">
        <v>0</v>
      </c>
      <c r="S17" s="156">
        <v>0</v>
      </c>
      <c r="T17" s="154">
        <f>SUM(U17:W17)</f>
        <v>285.14999999999998</v>
      </c>
      <c r="U17" s="156">
        <v>0</v>
      </c>
      <c r="V17" s="156">
        <v>285.14999999999998</v>
      </c>
      <c r="W17" s="156">
        <v>0</v>
      </c>
      <c r="X17" s="156">
        <v>0</v>
      </c>
      <c r="Y17" s="156">
        <v>0</v>
      </c>
      <c r="Z17" s="156">
        <v>0</v>
      </c>
      <c r="AA17" s="128">
        <f t="shared" si="8"/>
        <v>0</v>
      </c>
      <c r="AB17" s="156">
        <v>0</v>
      </c>
      <c r="AC17" s="156">
        <v>0</v>
      </c>
      <c r="AD17" s="156">
        <v>0</v>
      </c>
      <c r="AE17" s="156">
        <v>0</v>
      </c>
      <c r="AF17" s="156">
        <v>0</v>
      </c>
      <c r="AG17" s="156">
        <v>0</v>
      </c>
      <c r="AH17" s="156">
        <v>0</v>
      </c>
      <c r="AI17" s="156">
        <v>0</v>
      </c>
      <c r="AJ17" s="156">
        <v>0</v>
      </c>
      <c r="AK17" s="154">
        <f t="shared" si="4"/>
        <v>0</v>
      </c>
      <c r="AL17" s="156">
        <v>0</v>
      </c>
      <c r="AM17" s="156">
        <v>0</v>
      </c>
      <c r="AN17" s="156">
        <v>0</v>
      </c>
      <c r="AO17" s="156">
        <v>0</v>
      </c>
      <c r="AP17" s="156">
        <v>0</v>
      </c>
      <c r="AQ17" s="156">
        <v>0</v>
      </c>
      <c r="AR17" s="156">
        <v>0</v>
      </c>
      <c r="AS17" s="156">
        <v>0</v>
      </c>
      <c r="AT17" s="156">
        <v>0</v>
      </c>
      <c r="AU17" s="156">
        <v>0</v>
      </c>
      <c r="AV17" s="156">
        <v>0</v>
      </c>
      <c r="AW17" s="156">
        <v>0</v>
      </c>
      <c r="AX17" s="156">
        <v>0</v>
      </c>
      <c r="AY17" s="156">
        <v>0</v>
      </c>
      <c r="AZ17" s="156">
        <v>0</v>
      </c>
      <c r="BA17" s="156">
        <v>0</v>
      </c>
      <c r="BB17" s="156">
        <v>0</v>
      </c>
      <c r="BC17" s="156">
        <v>0</v>
      </c>
      <c r="BD17" s="156">
        <v>0</v>
      </c>
      <c r="BE17" s="156">
        <v>0</v>
      </c>
      <c r="BF17" s="156">
        <v>0</v>
      </c>
      <c r="BG17" s="156">
        <v>0</v>
      </c>
      <c r="BH17" s="156">
        <v>0</v>
      </c>
      <c r="BI17" s="156">
        <v>0</v>
      </c>
      <c r="BJ17" s="156">
        <v>0</v>
      </c>
      <c r="BK17" s="156">
        <v>0</v>
      </c>
      <c r="BL17" s="156">
        <v>0</v>
      </c>
      <c r="BM17" s="156">
        <v>0</v>
      </c>
      <c r="BN17" s="156">
        <v>0</v>
      </c>
      <c r="BO17" s="156">
        <v>0</v>
      </c>
      <c r="BP17" s="158">
        <v>0</v>
      </c>
      <c r="BQ17" s="159">
        <f t="shared" si="6"/>
        <v>285.14999999999998</v>
      </c>
      <c r="BR17" s="160">
        <f>M$75-$BQ17</f>
        <v>-285.14999999999998</v>
      </c>
      <c r="BS17" s="161">
        <f t="shared" si="7"/>
        <v>6148.0499999999993</v>
      </c>
    </row>
    <row r="18" spans="1:73" s="162" customFormat="1" ht="18" hidden="1" customHeight="1">
      <c r="A18" s="149"/>
      <c r="B18" s="167" t="s">
        <v>31</v>
      </c>
      <c r="C18" s="167" t="s">
        <v>32</v>
      </c>
      <c r="D18" s="152">
        <v>115.67999999999999</v>
      </c>
      <c r="E18" s="153">
        <f>F18+J18+K18+L18+P18+T18+X18+Y18+Z18</f>
        <v>77</v>
      </c>
      <c r="F18" s="154">
        <f t="shared" si="9"/>
        <v>0</v>
      </c>
      <c r="G18" s="156">
        <v>0</v>
      </c>
      <c r="H18" s="156">
        <v>0</v>
      </c>
      <c r="I18" s="156">
        <v>0</v>
      </c>
      <c r="J18" s="156">
        <v>0</v>
      </c>
      <c r="K18" s="156">
        <v>0</v>
      </c>
      <c r="L18" s="154">
        <f>M18+O18</f>
        <v>0</v>
      </c>
      <c r="M18" s="156">
        <v>0</v>
      </c>
      <c r="N18" s="155">
        <f>$D18-$BQ18</f>
        <v>38.679999999999993</v>
      </c>
      <c r="O18" s="156">
        <v>0</v>
      </c>
      <c r="P18" s="154">
        <f>SUM(Q18:S18)</f>
        <v>0</v>
      </c>
      <c r="Q18" s="156">
        <v>0</v>
      </c>
      <c r="R18" s="156">
        <v>0</v>
      </c>
      <c r="S18" s="156">
        <v>0</v>
      </c>
      <c r="T18" s="154">
        <f>SUM(U18:W18)</f>
        <v>77</v>
      </c>
      <c r="U18" s="156">
        <v>0</v>
      </c>
      <c r="V18" s="156">
        <v>77</v>
      </c>
      <c r="W18" s="156">
        <v>0</v>
      </c>
      <c r="X18" s="156">
        <v>0</v>
      </c>
      <c r="Y18" s="156">
        <v>0</v>
      </c>
      <c r="Z18" s="156">
        <v>0</v>
      </c>
      <c r="AA18" s="128">
        <f t="shared" si="8"/>
        <v>0</v>
      </c>
      <c r="AB18" s="156">
        <v>0</v>
      </c>
      <c r="AC18" s="156">
        <v>0</v>
      </c>
      <c r="AD18" s="156">
        <v>0</v>
      </c>
      <c r="AE18" s="156">
        <v>0</v>
      </c>
      <c r="AF18" s="156">
        <v>0</v>
      </c>
      <c r="AG18" s="156">
        <v>0</v>
      </c>
      <c r="AH18" s="156">
        <v>0</v>
      </c>
      <c r="AI18" s="156">
        <v>0</v>
      </c>
      <c r="AJ18" s="156">
        <v>0</v>
      </c>
      <c r="AK18" s="154">
        <f t="shared" si="4"/>
        <v>0</v>
      </c>
      <c r="AL18" s="156">
        <v>0</v>
      </c>
      <c r="AM18" s="156">
        <v>0</v>
      </c>
      <c r="AN18" s="156">
        <v>0</v>
      </c>
      <c r="AO18" s="156">
        <v>0</v>
      </c>
      <c r="AP18" s="156">
        <v>0</v>
      </c>
      <c r="AQ18" s="156">
        <v>0</v>
      </c>
      <c r="AR18" s="156">
        <v>0</v>
      </c>
      <c r="AS18" s="156">
        <v>0</v>
      </c>
      <c r="AT18" s="156">
        <v>0</v>
      </c>
      <c r="AU18" s="156">
        <v>0</v>
      </c>
      <c r="AV18" s="156">
        <v>0</v>
      </c>
      <c r="AW18" s="156">
        <v>0</v>
      </c>
      <c r="AX18" s="156">
        <v>0</v>
      </c>
      <c r="AY18" s="156">
        <v>0</v>
      </c>
      <c r="AZ18" s="156">
        <v>0</v>
      </c>
      <c r="BA18" s="156">
        <v>0</v>
      </c>
      <c r="BB18" s="156">
        <v>0</v>
      </c>
      <c r="BC18" s="156">
        <v>0</v>
      </c>
      <c r="BD18" s="156">
        <v>0</v>
      </c>
      <c r="BE18" s="156">
        <v>0</v>
      </c>
      <c r="BF18" s="156">
        <v>0</v>
      </c>
      <c r="BG18" s="156">
        <v>0</v>
      </c>
      <c r="BH18" s="156">
        <v>0</v>
      </c>
      <c r="BI18" s="156">
        <v>0</v>
      </c>
      <c r="BJ18" s="156">
        <v>0</v>
      </c>
      <c r="BK18" s="156">
        <v>0</v>
      </c>
      <c r="BL18" s="156">
        <v>0</v>
      </c>
      <c r="BM18" s="156">
        <v>0</v>
      </c>
      <c r="BN18" s="156">
        <v>0</v>
      </c>
      <c r="BO18" s="156">
        <v>0</v>
      </c>
      <c r="BP18" s="158">
        <v>0</v>
      </c>
      <c r="BQ18" s="159">
        <f t="shared" si="6"/>
        <v>77</v>
      </c>
      <c r="BR18" s="160">
        <f>N$75-$BQ18</f>
        <v>-77</v>
      </c>
      <c r="BS18" s="161">
        <f t="shared" si="7"/>
        <v>38.679999999999993</v>
      </c>
    </row>
    <row r="19" spans="1:73" s="162" customFormat="1" ht="18" hidden="1" customHeight="1">
      <c r="A19" s="149"/>
      <c r="B19" s="167" t="s">
        <v>33</v>
      </c>
      <c r="C19" s="167" t="s">
        <v>34</v>
      </c>
      <c r="D19" s="152">
        <v>435.05</v>
      </c>
      <c r="E19" s="153">
        <f>F19+J19+K19+L19+P19+T19+X19+Y19+Z19</f>
        <v>146.78</v>
      </c>
      <c r="F19" s="154">
        <f t="shared" si="9"/>
        <v>0</v>
      </c>
      <c r="G19" s="156">
        <v>0</v>
      </c>
      <c r="H19" s="156">
        <v>0</v>
      </c>
      <c r="I19" s="156">
        <v>0</v>
      </c>
      <c r="J19" s="156">
        <v>0</v>
      </c>
      <c r="K19" s="156">
        <v>0</v>
      </c>
      <c r="L19" s="154">
        <f>M19+N19</f>
        <v>0</v>
      </c>
      <c r="M19" s="156">
        <v>0</v>
      </c>
      <c r="N19" s="156">
        <v>0</v>
      </c>
      <c r="O19" s="155">
        <f>$D19-$BQ19</f>
        <v>288.27</v>
      </c>
      <c r="P19" s="154">
        <f>SUM(Q19:S19)</f>
        <v>0</v>
      </c>
      <c r="Q19" s="156">
        <v>0</v>
      </c>
      <c r="R19" s="156">
        <v>0</v>
      </c>
      <c r="S19" s="156">
        <v>0</v>
      </c>
      <c r="T19" s="154">
        <f>SUM(U19:W19)</f>
        <v>146.78</v>
      </c>
      <c r="U19" s="156">
        <v>0</v>
      </c>
      <c r="V19" s="156">
        <v>146.78</v>
      </c>
      <c r="W19" s="156">
        <v>0</v>
      </c>
      <c r="X19" s="156">
        <v>0</v>
      </c>
      <c r="Y19" s="156">
        <v>0</v>
      </c>
      <c r="Z19" s="156">
        <v>0</v>
      </c>
      <c r="AA19" s="128">
        <f t="shared" si="8"/>
        <v>0</v>
      </c>
      <c r="AB19" s="156">
        <v>0</v>
      </c>
      <c r="AC19" s="156">
        <v>0</v>
      </c>
      <c r="AD19" s="156">
        <v>0</v>
      </c>
      <c r="AE19" s="156">
        <v>0</v>
      </c>
      <c r="AF19" s="156">
        <v>0</v>
      </c>
      <c r="AG19" s="156">
        <v>0</v>
      </c>
      <c r="AH19" s="156">
        <v>0</v>
      </c>
      <c r="AI19" s="156">
        <v>0</v>
      </c>
      <c r="AJ19" s="156">
        <v>0</v>
      </c>
      <c r="AK19" s="154">
        <f t="shared" si="4"/>
        <v>0</v>
      </c>
      <c r="AL19" s="156">
        <v>0</v>
      </c>
      <c r="AM19" s="156">
        <v>0</v>
      </c>
      <c r="AN19" s="156">
        <v>0</v>
      </c>
      <c r="AO19" s="156">
        <v>0</v>
      </c>
      <c r="AP19" s="156">
        <v>0</v>
      </c>
      <c r="AQ19" s="156">
        <v>0</v>
      </c>
      <c r="AR19" s="156">
        <v>0</v>
      </c>
      <c r="AS19" s="156">
        <v>0</v>
      </c>
      <c r="AT19" s="156">
        <v>0</v>
      </c>
      <c r="AU19" s="156">
        <v>0</v>
      </c>
      <c r="AV19" s="156">
        <v>0</v>
      </c>
      <c r="AW19" s="156">
        <v>0</v>
      </c>
      <c r="AX19" s="156">
        <v>0</v>
      </c>
      <c r="AY19" s="156">
        <v>0</v>
      </c>
      <c r="AZ19" s="156">
        <v>0</v>
      </c>
      <c r="BA19" s="156">
        <v>0</v>
      </c>
      <c r="BB19" s="156">
        <v>0</v>
      </c>
      <c r="BC19" s="156">
        <v>0</v>
      </c>
      <c r="BD19" s="156">
        <v>0</v>
      </c>
      <c r="BE19" s="156">
        <v>0</v>
      </c>
      <c r="BF19" s="156">
        <v>0</v>
      </c>
      <c r="BG19" s="156">
        <v>0</v>
      </c>
      <c r="BH19" s="156">
        <v>0</v>
      </c>
      <c r="BI19" s="156">
        <v>0</v>
      </c>
      <c r="BJ19" s="156">
        <v>0</v>
      </c>
      <c r="BK19" s="156">
        <v>0</v>
      </c>
      <c r="BL19" s="156">
        <v>0</v>
      </c>
      <c r="BM19" s="156">
        <v>0</v>
      </c>
      <c r="BN19" s="156">
        <v>0</v>
      </c>
      <c r="BO19" s="156">
        <v>0</v>
      </c>
      <c r="BP19" s="158">
        <v>0</v>
      </c>
      <c r="BQ19" s="159">
        <f t="shared" si="6"/>
        <v>146.78</v>
      </c>
      <c r="BR19" s="160">
        <f>O$75-$BQ19</f>
        <v>-146.78</v>
      </c>
      <c r="BS19" s="161">
        <f t="shared" si="7"/>
        <v>288.27</v>
      </c>
    </row>
    <row r="20" spans="1:73" s="148" customFormat="1" ht="17.25" customHeight="1">
      <c r="A20" s="144" t="s">
        <v>26</v>
      </c>
      <c r="B20" s="164" t="s">
        <v>36</v>
      </c>
      <c r="C20" s="102" t="s">
        <v>37</v>
      </c>
      <c r="D20" s="136">
        <f>SUM(D21:D23)</f>
        <v>10492.949999999999</v>
      </c>
      <c r="E20" s="137">
        <f>F20+J20+K20+L20+T20+X20+Y20+Z20</f>
        <v>832.95</v>
      </c>
      <c r="F20" s="138">
        <f t="shared" si="9"/>
        <v>0</v>
      </c>
      <c r="G20" s="138">
        <f t="shared" ref="G20:Z20" si="13">SUM(G21:G23)</f>
        <v>0</v>
      </c>
      <c r="H20" s="138">
        <f t="shared" si="13"/>
        <v>0</v>
      </c>
      <c r="I20" s="138">
        <f t="shared" si="13"/>
        <v>0</v>
      </c>
      <c r="J20" s="138">
        <f t="shared" si="13"/>
        <v>0</v>
      </c>
      <c r="K20" s="138">
        <f t="shared" si="13"/>
        <v>0</v>
      </c>
      <c r="L20" s="138">
        <f>SUM(L21:L23)</f>
        <v>0</v>
      </c>
      <c r="M20" s="138">
        <f>SUM(M21:M23)</f>
        <v>0</v>
      </c>
      <c r="N20" s="138">
        <f t="shared" si="13"/>
        <v>0</v>
      </c>
      <c r="O20" s="138">
        <f t="shared" si="13"/>
        <v>0</v>
      </c>
      <c r="P20" s="140">
        <f>$D20-$BQ20</f>
        <v>9659.9999999999982</v>
      </c>
      <c r="Q20" s="138">
        <f>SUM(Q22:Q23)</f>
        <v>0</v>
      </c>
      <c r="R20" s="138">
        <f>R21+R23</f>
        <v>0</v>
      </c>
      <c r="S20" s="138">
        <f>SUM(S21:S22)</f>
        <v>0</v>
      </c>
      <c r="T20" s="138">
        <f>SUM(T21:T23)</f>
        <v>832.95</v>
      </c>
      <c r="U20" s="138">
        <f>SUM(U21:U23)</f>
        <v>0</v>
      </c>
      <c r="V20" s="138">
        <f>SUM(V21:V23)</f>
        <v>832.95</v>
      </c>
      <c r="W20" s="138">
        <f>SUM(W21:W23)</f>
        <v>0</v>
      </c>
      <c r="X20" s="138">
        <f t="shared" si="13"/>
        <v>0</v>
      </c>
      <c r="Y20" s="138">
        <f t="shared" si="13"/>
        <v>0</v>
      </c>
      <c r="Z20" s="138">
        <f t="shared" si="13"/>
        <v>0</v>
      </c>
      <c r="AA20" s="118">
        <f t="shared" si="8"/>
        <v>0</v>
      </c>
      <c r="AB20" s="138">
        <f>SUM(AB21:AB23)</f>
        <v>0</v>
      </c>
      <c r="AC20" s="138">
        <f t="shared" ref="AC20:AJ20" si="14">SUM(AC21:AC23)</f>
        <v>0</v>
      </c>
      <c r="AD20" s="138">
        <f t="shared" si="14"/>
        <v>0</v>
      </c>
      <c r="AE20" s="138">
        <f t="shared" si="14"/>
        <v>0</v>
      </c>
      <c r="AF20" s="138">
        <f t="shared" si="14"/>
        <v>0</v>
      </c>
      <c r="AG20" s="138">
        <f t="shared" si="14"/>
        <v>0</v>
      </c>
      <c r="AH20" s="138">
        <f t="shared" si="14"/>
        <v>0</v>
      </c>
      <c r="AI20" s="138">
        <f t="shared" si="14"/>
        <v>0</v>
      </c>
      <c r="AJ20" s="138">
        <f t="shared" si="14"/>
        <v>0</v>
      </c>
      <c r="AK20" s="138">
        <f t="shared" si="4"/>
        <v>0</v>
      </c>
      <c r="AL20" s="138">
        <f t="shared" ref="AL20:BP20" si="15">SUM(AL21:AL23)</f>
        <v>0</v>
      </c>
      <c r="AM20" s="138">
        <f t="shared" si="15"/>
        <v>0</v>
      </c>
      <c r="AN20" s="138">
        <f t="shared" si="15"/>
        <v>0</v>
      </c>
      <c r="AO20" s="138">
        <f t="shared" si="15"/>
        <v>0</v>
      </c>
      <c r="AP20" s="138">
        <f t="shared" si="15"/>
        <v>0</v>
      </c>
      <c r="AQ20" s="138">
        <f t="shared" si="15"/>
        <v>0</v>
      </c>
      <c r="AR20" s="138">
        <f t="shared" si="15"/>
        <v>0</v>
      </c>
      <c r="AS20" s="138">
        <f t="shared" si="15"/>
        <v>0</v>
      </c>
      <c r="AT20" s="138">
        <f t="shared" si="15"/>
        <v>0</v>
      </c>
      <c r="AU20" s="138">
        <f t="shared" si="15"/>
        <v>0</v>
      </c>
      <c r="AV20" s="138">
        <f t="shared" si="15"/>
        <v>0</v>
      </c>
      <c r="AW20" s="138">
        <f t="shared" si="15"/>
        <v>0</v>
      </c>
      <c r="AX20" s="138">
        <f t="shared" si="15"/>
        <v>0</v>
      </c>
      <c r="AY20" s="138">
        <f t="shared" si="15"/>
        <v>0</v>
      </c>
      <c r="AZ20" s="138">
        <f t="shared" si="15"/>
        <v>0</v>
      </c>
      <c r="BA20" s="138">
        <f t="shared" si="15"/>
        <v>0</v>
      </c>
      <c r="BB20" s="138">
        <f t="shared" si="15"/>
        <v>0</v>
      </c>
      <c r="BC20" s="138">
        <f t="shared" si="15"/>
        <v>0</v>
      </c>
      <c r="BD20" s="138">
        <f t="shared" si="15"/>
        <v>0</v>
      </c>
      <c r="BE20" s="138">
        <f t="shared" si="15"/>
        <v>0</v>
      </c>
      <c r="BF20" s="138">
        <f t="shared" si="15"/>
        <v>0</v>
      </c>
      <c r="BG20" s="138">
        <f t="shared" si="15"/>
        <v>0</v>
      </c>
      <c r="BH20" s="138">
        <f t="shared" si="15"/>
        <v>0</v>
      </c>
      <c r="BI20" s="138">
        <f t="shared" si="15"/>
        <v>0</v>
      </c>
      <c r="BJ20" s="138">
        <f t="shared" si="15"/>
        <v>0</v>
      </c>
      <c r="BK20" s="138">
        <f t="shared" si="15"/>
        <v>0</v>
      </c>
      <c r="BL20" s="138">
        <f t="shared" si="15"/>
        <v>0</v>
      </c>
      <c r="BM20" s="138">
        <f t="shared" si="15"/>
        <v>0</v>
      </c>
      <c r="BN20" s="138">
        <f t="shared" si="15"/>
        <v>0</v>
      </c>
      <c r="BO20" s="138">
        <f t="shared" si="15"/>
        <v>0</v>
      </c>
      <c r="BP20" s="119">
        <f t="shared" si="15"/>
        <v>0</v>
      </c>
      <c r="BQ20" s="141">
        <f t="shared" si="6"/>
        <v>832.95</v>
      </c>
      <c r="BR20" s="165">
        <f>P$75-$BQ20</f>
        <v>-832.95</v>
      </c>
      <c r="BS20" s="166">
        <f t="shared" si="7"/>
        <v>9659.9999999999982</v>
      </c>
    </row>
    <row r="21" spans="1:73" s="162" customFormat="1" ht="18" hidden="1" customHeight="1">
      <c r="A21" s="149"/>
      <c r="B21" s="167" t="s">
        <v>38</v>
      </c>
      <c r="C21" s="167" t="s">
        <v>39</v>
      </c>
      <c r="D21" s="152">
        <v>9619.98</v>
      </c>
      <c r="E21" s="153">
        <f>F21+J21+K21+L21+P21+T21+X21+Y21+Z21</f>
        <v>500</v>
      </c>
      <c r="F21" s="154">
        <f t="shared" si="9"/>
        <v>0</v>
      </c>
      <c r="G21" s="156">
        <v>0</v>
      </c>
      <c r="H21" s="156">
        <v>0</v>
      </c>
      <c r="I21" s="156">
        <v>0</v>
      </c>
      <c r="J21" s="156">
        <v>0</v>
      </c>
      <c r="K21" s="156">
        <v>0</v>
      </c>
      <c r="L21" s="154">
        <f>SUM(M21:O21)</f>
        <v>0</v>
      </c>
      <c r="M21" s="156">
        <v>0</v>
      </c>
      <c r="N21" s="156">
        <v>0</v>
      </c>
      <c r="O21" s="156">
        <v>0</v>
      </c>
      <c r="P21" s="154">
        <f>SUM(R21:S21)</f>
        <v>0</v>
      </c>
      <c r="Q21" s="157">
        <f>$D21-$BQ21</f>
        <v>9119.98</v>
      </c>
      <c r="R21" s="156">
        <v>0</v>
      </c>
      <c r="S21" s="156">
        <v>0</v>
      </c>
      <c r="T21" s="154">
        <f>SUM(U21:W21)</f>
        <v>500</v>
      </c>
      <c r="U21" s="156">
        <v>0</v>
      </c>
      <c r="V21" s="156">
        <v>500</v>
      </c>
      <c r="W21" s="156">
        <v>0</v>
      </c>
      <c r="X21" s="156">
        <v>0</v>
      </c>
      <c r="Y21" s="156">
        <v>0</v>
      </c>
      <c r="Z21" s="156">
        <v>0</v>
      </c>
      <c r="AA21" s="128">
        <f t="shared" si="8"/>
        <v>0</v>
      </c>
      <c r="AB21" s="156">
        <v>0</v>
      </c>
      <c r="AC21" s="156">
        <v>0</v>
      </c>
      <c r="AD21" s="156">
        <v>0</v>
      </c>
      <c r="AE21" s="156">
        <v>0</v>
      </c>
      <c r="AF21" s="156">
        <v>0</v>
      </c>
      <c r="AG21" s="156">
        <v>0</v>
      </c>
      <c r="AH21" s="156">
        <v>0</v>
      </c>
      <c r="AI21" s="156">
        <v>0</v>
      </c>
      <c r="AJ21" s="156">
        <v>0</v>
      </c>
      <c r="AK21" s="154">
        <f t="shared" si="4"/>
        <v>0</v>
      </c>
      <c r="AL21" s="156">
        <v>0</v>
      </c>
      <c r="AM21" s="156">
        <v>0</v>
      </c>
      <c r="AN21" s="156">
        <v>0</v>
      </c>
      <c r="AO21" s="156">
        <v>0</v>
      </c>
      <c r="AP21" s="156">
        <v>0</v>
      </c>
      <c r="AQ21" s="156">
        <v>0</v>
      </c>
      <c r="AR21" s="156">
        <v>0</v>
      </c>
      <c r="AS21" s="156">
        <v>0</v>
      </c>
      <c r="AT21" s="156">
        <v>0</v>
      </c>
      <c r="AU21" s="156">
        <v>0</v>
      </c>
      <c r="AV21" s="156">
        <v>0</v>
      </c>
      <c r="AW21" s="156">
        <v>0</v>
      </c>
      <c r="AX21" s="156">
        <v>0</v>
      </c>
      <c r="AY21" s="156">
        <v>0</v>
      </c>
      <c r="AZ21" s="156">
        <v>0</v>
      </c>
      <c r="BA21" s="156">
        <v>0</v>
      </c>
      <c r="BB21" s="156">
        <v>0</v>
      </c>
      <c r="BC21" s="156">
        <v>0</v>
      </c>
      <c r="BD21" s="156">
        <v>0</v>
      </c>
      <c r="BE21" s="156">
        <v>0</v>
      </c>
      <c r="BF21" s="156">
        <v>0</v>
      </c>
      <c r="BG21" s="156">
        <v>0</v>
      </c>
      <c r="BH21" s="156">
        <v>0</v>
      </c>
      <c r="BI21" s="156">
        <v>0</v>
      </c>
      <c r="BJ21" s="156">
        <v>0</v>
      </c>
      <c r="BK21" s="156">
        <v>0</v>
      </c>
      <c r="BL21" s="156">
        <v>0</v>
      </c>
      <c r="BM21" s="156">
        <v>0</v>
      </c>
      <c r="BN21" s="156">
        <v>0</v>
      </c>
      <c r="BO21" s="156">
        <v>0</v>
      </c>
      <c r="BP21" s="158">
        <v>0</v>
      </c>
      <c r="BQ21" s="159">
        <f t="shared" si="6"/>
        <v>500</v>
      </c>
      <c r="BR21" s="160">
        <f>Q$75-$BQ21</f>
        <v>-500</v>
      </c>
      <c r="BS21" s="161">
        <f t="shared" si="7"/>
        <v>9119.98</v>
      </c>
    </row>
    <row r="22" spans="1:73" s="162" customFormat="1" ht="18" hidden="1" customHeight="1">
      <c r="A22" s="149"/>
      <c r="B22" s="167" t="s">
        <v>40</v>
      </c>
      <c r="C22" s="167" t="s">
        <v>41</v>
      </c>
      <c r="D22" s="152">
        <v>434</v>
      </c>
      <c r="E22" s="153">
        <f>F22+J22+K22+L22+P22+T22+X22+Y22+Z22</f>
        <v>120.16</v>
      </c>
      <c r="F22" s="154">
        <f t="shared" si="9"/>
        <v>0</v>
      </c>
      <c r="G22" s="156">
        <v>0</v>
      </c>
      <c r="H22" s="156">
        <v>0</v>
      </c>
      <c r="I22" s="156">
        <v>0</v>
      </c>
      <c r="J22" s="156">
        <v>0</v>
      </c>
      <c r="K22" s="156">
        <v>0</v>
      </c>
      <c r="L22" s="154">
        <f>SUM(M22:O22)</f>
        <v>0</v>
      </c>
      <c r="M22" s="156">
        <v>0</v>
      </c>
      <c r="N22" s="156">
        <v>0</v>
      </c>
      <c r="O22" s="156">
        <v>0</v>
      </c>
      <c r="P22" s="154">
        <f>Q22+S22</f>
        <v>0</v>
      </c>
      <c r="Q22" s="156">
        <v>0</v>
      </c>
      <c r="R22" s="157">
        <f>$D22-$BQ22</f>
        <v>313.84000000000003</v>
      </c>
      <c r="S22" s="156">
        <v>0</v>
      </c>
      <c r="T22" s="154">
        <f>SUM(U22:W22)</f>
        <v>120.16</v>
      </c>
      <c r="U22" s="156">
        <v>0</v>
      </c>
      <c r="V22" s="156">
        <v>120.16</v>
      </c>
      <c r="W22" s="156">
        <v>0</v>
      </c>
      <c r="X22" s="156">
        <v>0</v>
      </c>
      <c r="Y22" s="156">
        <v>0</v>
      </c>
      <c r="Z22" s="156">
        <v>0</v>
      </c>
      <c r="AA22" s="128">
        <f t="shared" si="8"/>
        <v>0</v>
      </c>
      <c r="AB22" s="156">
        <v>0</v>
      </c>
      <c r="AC22" s="156">
        <v>0</v>
      </c>
      <c r="AD22" s="156">
        <v>0</v>
      </c>
      <c r="AE22" s="156">
        <v>0</v>
      </c>
      <c r="AF22" s="156">
        <v>0</v>
      </c>
      <c r="AG22" s="156">
        <v>0</v>
      </c>
      <c r="AH22" s="156">
        <v>0</v>
      </c>
      <c r="AI22" s="156">
        <v>0</v>
      </c>
      <c r="AJ22" s="156">
        <v>0</v>
      </c>
      <c r="AK22" s="154">
        <f t="shared" si="4"/>
        <v>0</v>
      </c>
      <c r="AL22" s="156">
        <v>0</v>
      </c>
      <c r="AM22" s="156">
        <v>0</v>
      </c>
      <c r="AN22" s="156">
        <v>0</v>
      </c>
      <c r="AO22" s="156">
        <v>0</v>
      </c>
      <c r="AP22" s="156">
        <v>0</v>
      </c>
      <c r="AQ22" s="156">
        <v>0</v>
      </c>
      <c r="AR22" s="156">
        <v>0</v>
      </c>
      <c r="AS22" s="156">
        <v>0</v>
      </c>
      <c r="AT22" s="156">
        <v>0</v>
      </c>
      <c r="AU22" s="156">
        <v>0</v>
      </c>
      <c r="AV22" s="156">
        <v>0</v>
      </c>
      <c r="AW22" s="156">
        <v>0</v>
      </c>
      <c r="AX22" s="156">
        <v>0</v>
      </c>
      <c r="AY22" s="156">
        <v>0</v>
      </c>
      <c r="AZ22" s="156">
        <v>0</v>
      </c>
      <c r="BA22" s="156">
        <v>0</v>
      </c>
      <c r="BB22" s="156">
        <v>0</v>
      </c>
      <c r="BC22" s="156">
        <v>0</v>
      </c>
      <c r="BD22" s="156">
        <v>0</v>
      </c>
      <c r="BE22" s="156">
        <v>0</v>
      </c>
      <c r="BF22" s="156">
        <v>0</v>
      </c>
      <c r="BG22" s="156">
        <v>0</v>
      </c>
      <c r="BH22" s="156">
        <v>0</v>
      </c>
      <c r="BI22" s="156">
        <v>0</v>
      </c>
      <c r="BJ22" s="156">
        <v>0</v>
      </c>
      <c r="BK22" s="156">
        <v>0</v>
      </c>
      <c r="BL22" s="156">
        <v>0</v>
      </c>
      <c r="BM22" s="156">
        <v>0</v>
      </c>
      <c r="BN22" s="156">
        <v>0</v>
      </c>
      <c r="BO22" s="156">
        <v>0</v>
      </c>
      <c r="BP22" s="158">
        <v>0</v>
      </c>
      <c r="BQ22" s="159">
        <f t="shared" si="6"/>
        <v>120.16</v>
      </c>
      <c r="BR22" s="160">
        <f>R$75-$BQ22</f>
        <v>-120.16</v>
      </c>
      <c r="BS22" s="161">
        <f t="shared" si="7"/>
        <v>313.84000000000003</v>
      </c>
    </row>
    <row r="23" spans="1:73" s="162" customFormat="1" ht="18" hidden="1" customHeight="1">
      <c r="A23" s="149"/>
      <c r="B23" s="167" t="s">
        <v>42</v>
      </c>
      <c r="C23" s="167" t="s">
        <v>43</v>
      </c>
      <c r="D23" s="152">
        <v>438.97</v>
      </c>
      <c r="E23" s="153">
        <f>F23+J23+K23+L23+P23+T23+X23+Y23+Z23</f>
        <v>212.79000000000002</v>
      </c>
      <c r="F23" s="154">
        <f t="shared" si="9"/>
        <v>0</v>
      </c>
      <c r="G23" s="156">
        <v>0</v>
      </c>
      <c r="H23" s="156">
        <v>0</v>
      </c>
      <c r="I23" s="156">
        <v>0</v>
      </c>
      <c r="J23" s="156">
        <v>0</v>
      </c>
      <c r="K23" s="156">
        <v>0</v>
      </c>
      <c r="L23" s="154">
        <f>SUM(M23:O23)</f>
        <v>0</v>
      </c>
      <c r="M23" s="156">
        <v>0</v>
      </c>
      <c r="N23" s="156">
        <v>0</v>
      </c>
      <c r="O23" s="156">
        <v>0</v>
      </c>
      <c r="P23" s="154">
        <f>Q23+R23</f>
        <v>0</v>
      </c>
      <c r="Q23" s="156">
        <v>0</v>
      </c>
      <c r="R23" s="156">
        <v>0</v>
      </c>
      <c r="S23" s="157">
        <f>$D23-$BQ23</f>
        <v>226.18</v>
      </c>
      <c r="T23" s="154">
        <f>SUM(U23:W23)</f>
        <v>212.79000000000002</v>
      </c>
      <c r="U23" s="156">
        <v>0</v>
      </c>
      <c r="V23" s="156">
        <v>212.79000000000002</v>
      </c>
      <c r="W23" s="156">
        <v>0</v>
      </c>
      <c r="X23" s="156">
        <v>0</v>
      </c>
      <c r="Y23" s="156">
        <v>0</v>
      </c>
      <c r="Z23" s="156">
        <v>0</v>
      </c>
      <c r="AA23" s="128">
        <f t="shared" si="8"/>
        <v>0</v>
      </c>
      <c r="AB23" s="156">
        <v>0</v>
      </c>
      <c r="AC23" s="156">
        <v>0</v>
      </c>
      <c r="AD23" s="156">
        <v>0</v>
      </c>
      <c r="AE23" s="156">
        <v>0</v>
      </c>
      <c r="AF23" s="156">
        <v>0</v>
      </c>
      <c r="AG23" s="156">
        <v>0</v>
      </c>
      <c r="AH23" s="156">
        <v>0</v>
      </c>
      <c r="AI23" s="156">
        <v>0</v>
      </c>
      <c r="AJ23" s="156">
        <v>0</v>
      </c>
      <c r="AK23" s="154">
        <f t="shared" si="4"/>
        <v>0</v>
      </c>
      <c r="AL23" s="156">
        <v>0</v>
      </c>
      <c r="AM23" s="156">
        <v>0</v>
      </c>
      <c r="AN23" s="156">
        <v>0</v>
      </c>
      <c r="AO23" s="156">
        <v>0</v>
      </c>
      <c r="AP23" s="156">
        <v>0</v>
      </c>
      <c r="AQ23" s="156">
        <v>0</v>
      </c>
      <c r="AR23" s="156">
        <v>0</v>
      </c>
      <c r="AS23" s="156">
        <v>0</v>
      </c>
      <c r="AT23" s="156">
        <v>0</v>
      </c>
      <c r="AU23" s="156">
        <v>0</v>
      </c>
      <c r="AV23" s="156">
        <v>0</v>
      </c>
      <c r="AW23" s="156">
        <v>0</v>
      </c>
      <c r="AX23" s="156">
        <v>0</v>
      </c>
      <c r="AY23" s="156">
        <v>0</v>
      </c>
      <c r="AZ23" s="156">
        <v>0</v>
      </c>
      <c r="BA23" s="156">
        <v>0</v>
      </c>
      <c r="BB23" s="156">
        <v>0</v>
      </c>
      <c r="BC23" s="156">
        <v>0</v>
      </c>
      <c r="BD23" s="156">
        <v>0</v>
      </c>
      <c r="BE23" s="156">
        <v>0</v>
      </c>
      <c r="BF23" s="156">
        <v>0</v>
      </c>
      <c r="BG23" s="156">
        <v>0</v>
      </c>
      <c r="BH23" s="156">
        <v>0</v>
      </c>
      <c r="BI23" s="156">
        <v>0</v>
      </c>
      <c r="BJ23" s="156">
        <v>0</v>
      </c>
      <c r="BK23" s="156">
        <v>0</v>
      </c>
      <c r="BL23" s="156">
        <v>0</v>
      </c>
      <c r="BM23" s="156">
        <v>0</v>
      </c>
      <c r="BN23" s="156">
        <v>0</v>
      </c>
      <c r="BO23" s="156">
        <v>0</v>
      </c>
      <c r="BP23" s="158">
        <v>0</v>
      </c>
      <c r="BQ23" s="159">
        <f t="shared" si="6"/>
        <v>212.79000000000002</v>
      </c>
      <c r="BR23" s="160">
        <f>S$75-$BQ23</f>
        <v>-212.79000000000002</v>
      </c>
      <c r="BS23" s="161">
        <f t="shared" si="7"/>
        <v>226.18</v>
      </c>
    </row>
    <row r="24" spans="1:73" s="1100" customFormat="1" ht="18" customHeight="1">
      <c r="A24" s="1089" t="s">
        <v>35</v>
      </c>
      <c r="B24" s="1090" t="s">
        <v>45</v>
      </c>
      <c r="C24" s="1091" t="s">
        <v>46</v>
      </c>
      <c r="D24" s="1092">
        <f>SUM(D25:D27)</f>
        <v>56520.025599999994</v>
      </c>
      <c r="E24" s="1093">
        <f>F24+J24+K24+L24+X24+Y24+Z24+P24</f>
        <v>354.75900000000007</v>
      </c>
      <c r="F24" s="1094">
        <f t="shared" si="9"/>
        <v>0</v>
      </c>
      <c r="G24" s="1094">
        <f t="shared" ref="G24:Z24" si="16">SUM(G25:G27)</f>
        <v>0</v>
      </c>
      <c r="H24" s="1094">
        <f t="shared" si="16"/>
        <v>0</v>
      </c>
      <c r="I24" s="1094">
        <f t="shared" si="16"/>
        <v>0</v>
      </c>
      <c r="J24" s="1094">
        <f t="shared" si="16"/>
        <v>0</v>
      </c>
      <c r="K24" s="1094">
        <f t="shared" si="16"/>
        <v>6.9669999999999996</v>
      </c>
      <c r="L24" s="1094">
        <f>SUM(L25:L27)</f>
        <v>0</v>
      </c>
      <c r="M24" s="1094">
        <f t="shared" si="16"/>
        <v>0</v>
      </c>
      <c r="N24" s="1094">
        <f t="shared" si="16"/>
        <v>0</v>
      </c>
      <c r="O24" s="1094">
        <f t="shared" si="16"/>
        <v>0</v>
      </c>
      <c r="P24" s="1094">
        <f t="shared" si="16"/>
        <v>0</v>
      </c>
      <c r="Q24" s="1094">
        <f t="shared" si="16"/>
        <v>0</v>
      </c>
      <c r="R24" s="1094">
        <f t="shared" si="16"/>
        <v>0</v>
      </c>
      <c r="S24" s="1094">
        <f>SUM(S25:S27)</f>
        <v>0</v>
      </c>
      <c r="T24" s="1094">
        <f>$D24-$BQ24</f>
        <v>55339.12496999999</v>
      </c>
      <c r="U24" s="1094">
        <f>SUM(U26:U27)</f>
        <v>0</v>
      </c>
      <c r="V24" s="1094">
        <f>V25+V27</f>
        <v>0</v>
      </c>
      <c r="W24" s="1094">
        <f>SUM(W25:W26)</f>
        <v>0</v>
      </c>
      <c r="X24" s="1094">
        <f>SUM(X25:X27)</f>
        <v>0</v>
      </c>
      <c r="Y24" s="1094">
        <f t="shared" si="16"/>
        <v>0</v>
      </c>
      <c r="Z24" s="1094">
        <f t="shared" si="16"/>
        <v>347.79200000000009</v>
      </c>
      <c r="AA24" s="1095">
        <f>SUM(AB24:AK24)+SUM(BB24:BO24)</f>
        <v>826.14162999999996</v>
      </c>
      <c r="AB24" s="1094">
        <f>SUM(AB25:AB27)</f>
        <v>249.35499999999996</v>
      </c>
      <c r="AC24" s="1094">
        <f t="shared" ref="AC24:AJ24" si="17">SUM(AC25:AC27)</f>
        <v>0.9</v>
      </c>
      <c r="AD24" s="1094">
        <f t="shared" si="17"/>
        <v>0</v>
      </c>
      <c r="AE24" s="1094">
        <f t="shared" si="17"/>
        <v>0</v>
      </c>
      <c r="AF24" s="1094">
        <f t="shared" si="17"/>
        <v>28.07</v>
      </c>
      <c r="AG24" s="1094">
        <f t="shared" si="17"/>
        <v>41.561999999999998</v>
      </c>
      <c r="AH24" s="1094">
        <f t="shared" si="17"/>
        <v>14.02</v>
      </c>
      <c r="AI24" s="1094">
        <f t="shared" si="17"/>
        <v>7.120000000000001</v>
      </c>
      <c r="AJ24" s="1094">
        <f t="shared" si="17"/>
        <v>0</v>
      </c>
      <c r="AK24" s="1094">
        <f t="shared" si="4"/>
        <v>351.65249999999997</v>
      </c>
      <c r="AL24" s="1094">
        <f t="shared" ref="AL24:BP24" si="18">SUM(AL25:AL27)</f>
        <v>168.16360000000003</v>
      </c>
      <c r="AM24" s="1094">
        <f t="shared" si="18"/>
        <v>89.754850000000005</v>
      </c>
      <c r="AN24" s="1094">
        <f t="shared" si="18"/>
        <v>4.5353599999999989</v>
      </c>
      <c r="AO24" s="1094">
        <f t="shared" si="18"/>
        <v>0</v>
      </c>
      <c r="AP24" s="1094">
        <f t="shared" si="18"/>
        <v>5.7799999999999994</v>
      </c>
      <c r="AQ24" s="1094">
        <f t="shared" si="18"/>
        <v>3.5000000000000004</v>
      </c>
      <c r="AR24" s="1094">
        <f t="shared" si="18"/>
        <v>51.273389999999999</v>
      </c>
      <c r="AS24" s="1094">
        <f t="shared" si="18"/>
        <v>0.86530000000000029</v>
      </c>
      <c r="AT24" s="1094">
        <f t="shared" si="18"/>
        <v>0</v>
      </c>
      <c r="AU24" s="1094">
        <f t="shared" si="18"/>
        <v>5.9</v>
      </c>
      <c r="AV24" s="1094">
        <f t="shared" si="18"/>
        <v>7.38</v>
      </c>
      <c r="AW24" s="1094">
        <f t="shared" si="18"/>
        <v>0</v>
      </c>
      <c r="AX24" s="1094">
        <f t="shared" si="18"/>
        <v>11.64</v>
      </c>
      <c r="AY24" s="1094">
        <f t="shared" si="18"/>
        <v>0</v>
      </c>
      <c r="AZ24" s="1094">
        <f t="shared" si="18"/>
        <v>0</v>
      </c>
      <c r="BA24" s="1094">
        <f t="shared" si="18"/>
        <v>2.86</v>
      </c>
      <c r="BB24" s="1094">
        <f t="shared" si="18"/>
        <v>30.849999999999998</v>
      </c>
      <c r="BC24" s="1094">
        <f t="shared" si="18"/>
        <v>0</v>
      </c>
      <c r="BD24" s="1094">
        <f t="shared" si="18"/>
        <v>1.1000000000000001</v>
      </c>
      <c r="BE24" s="1094">
        <f t="shared" si="18"/>
        <v>62.422130000000003</v>
      </c>
      <c r="BF24" s="1094">
        <f t="shared" si="18"/>
        <v>9.82</v>
      </c>
      <c r="BG24" s="1094">
        <f t="shared" si="18"/>
        <v>1.2499999999999998</v>
      </c>
      <c r="BH24" s="1094">
        <f t="shared" si="18"/>
        <v>0</v>
      </c>
      <c r="BI24" s="1094">
        <f t="shared" si="18"/>
        <v>0</v>
      </c>
      <c r="BJ24" s="1094">
        <f t="shared" si="18"/>
        <v>2</v>
      </c>
      <c r="BK24" s="1094">
        <f t="shared" si="18"/>
        <v>0</v>
      </c>
      <c r="BL24" s="1094">
        <f t="shared" si="18"/>
        <v>0</v>
      </c>
      <c r="BM24" s="1094">
        <f t="shared" si="18"/>
        <v>26.02</v>
      </c>
      <c r="BN24" s="1094">
        <f t="shared" si="18"/>
        <v>0</v>
      </c>
      <c r="BO24" s="1094">
        <f t="shared" si="18"/>
        <v>0</v>
      </c>
      <c r="BP24" s="1096">
        <f t="shared" si="18"/>
        <v>0</v>
      </c>
      <c r="BQ24" s="1097">
        <f t="shared" si="6"/>
        <v>1180.9006300000001</v>
      </c>
      <c r="BR24" s="1098">
        <f>T$75-$BQ24</f>
        <v>160.97937000000002</v>
      </c>
      <c r="BS24" s="1099">
        <f t="shared" si="7"/>
        <v>56681.004969999995</v>
      </c>
      <c r="BU24" s="1100">
        <f>BS24-D24</f>
        <v>160.97937000000093</v>
      </c>
    </row>
    <row r="25" spans="1:73" s="162" customFormat="1" ht="18" hidden="1" customHeight="1">
      <c r="A25" s="149"/>
      <c r="B25" s="167" t="s">
        <v>185</v>
      </c>
      <c r="C25" s="167" t="s">
        <v>48</v>
      </c>
      <c r="D25" s="152">
        <v>34556.999999999993</v>
      </c>
      <c r="E25" s="153">
        <f>F25+J25+K25+L25+P25+T25+X25+Y25+Z25</f>
        <v>0</v>
      </c>
      <c r="F25" s="154">
        <f t="shared" si="9"/>
        <v>0</v>
      </c>
      <c r="G25" s="156">
        <v>0</v>
      </c>
      <c r="H25" s="156">
        <v>0</v>
      </c>
      <c r="I25" s="156">
        <v>0</v>
      </c>
      <c r="J25" s="156">
        <v>0</v>
      </c>
      <c r="K25" s="156">
        <v>0</v>
      </c>
      <c r="L25" s="154">
        <f t="shared" ref="L25:L30" si="19">SUM(M25:O25)</f>
        <v>0</v>
      </c>
      <c r="M25" s="156">
        <v>0</v>
      </c>
      <c r="N25" s="156">
        <v>0</v>
      </c>
      <c r="O25" s="156">
        <v>0</v>
      </c>
      <c r="P25" s="154">
        <f t="shared" ref="P25:P30" si="20">SUM(Q25:S25)</f>
        <v>0</v>
      </c>
      <c r="Q25" s="156">
        <v>0</v>
      </c>
      <c r="R25" s="156">
        <v>0</v>
      </c>
      <c r="S25" s="156">
        <v>0</v>
      </c>
      <c r="T25" s="154">
        <f>V25+W25</f>
        <v>0</v>
      </c>
      <c r="U25" s="157">
        <f>$D25-$BQ25</f>
        <v>34556.999999999993</v>
      </c>
      <c r="V25" s="156">
        <v>0</v>
      </c>
      <c r="W25" s="156">
        <v>0</v>
      </c>
      <c r="X25" s="156">
        <v>0</v>
      </c>
      <c r="Y25" s="156">
        <v>0</v>
      </c>
      <c r="Z25" s="156">
        <v>0</v>
      </c>
      <c r="AA25" s="128">
        <f t="shared" si="8"/>
        <v>0</v>
      </c>
      <c r="AB25" s="156">
        <v>0</v>
      </c>
      <c r="AC25" s="156">
        <v>0</v>
      </c>
      <c r="AD25" s="156">
        <v>0</v>
      </c>
      <c r="AE25" s="156">
        <v>0</v>
      </c>
      <c r="AF25" s="156">
        <v>0</v>
      </c>
      <c r="AG25" s="156">
        <v>0</v>
      </c>
      <c r="AH25" s="156">
        <v>0</v>
      </c>
      <c r="AI25" s="156">
        <v>0</v>
      </c>
      <c r="AJ25" s="156">
        <v>0</v>
      </c>
      <c r="AK25" s="154">
        <f t="shared" si="4"/>
        <v>0</v>
      </c>
      <c r="AL25" s="156">
        <v>0</v>
      </c>
      <c r="AM25" s="156">
        <v>0</v>
      </c>
      <c r="AN25" s="156">
        <v>0</v>
      </c>
      <c r="AO25" s="156">
        <v>0</v>
      </c>
      <c r="AP25" s="156">
        <v>0</v>
      </c>
      <c r="AQ25" s="156">
        <v>0</v>
      </c>
      <c r="AR25" s="156">
        <v>0</v>
      </c>
      <c r="AS25" s="156">
        <v>0</v>
      </c>
      <c r="AT25" s="156">
        <v>0</v>
      </c>
      <c r="AU25" s="156">
        <v>0</v>
      </c>
      <c r="AV25" s="156">
        <v>0</v>
      </c>
      <c r="AW25" s="156">
        <v>0</v>
      </c>
      <c r="AX25" s="156">
        <v>0</v>
      </c>
      <c r="AY25" s="156">
        <v>0</v>
      </c>
      <c r="AZ25" s="156">
        <v>0</v>
      </c>
      <c r="BA25" s="156">
        <v>0</v>
      </c>
      <c r="BB25" s="156">
        <v>0</v>
      </c>
      <c r="BC25" s="156">
        <v>0</v>
      </c>
      <c r="BD25" s="156">
        <v>0</v>
      </c>
      <c r="BE25" s="156">
        <v>0</v>
      </c>
      <c r="BF25" s="156">
        <v>0</v>
      </c>
      <c r="BG25" s="156">
        <v>0</v>
      </c>
      <c r="BH25" s="156">
        <v>0</v>
      </c>
      <c r="BI25" s="156">
        <v>0</v>
      </c>
      <c r="BJ25" s="156">
        <v>0</v>
      </c>
      <c r="BK25" s="156">
        <v>0</v>
      </c>
      <c r="BL25" s="156">
        <v>0</v>
      </c>
      <c r="BM25" s="156">
        <v>0</v>
      </c>
      <c r="BN25" s="156">
        <v>0</v>
      </c>
      <c r="BO25" s="156">
        <v>0</v>
      </c>
      <c r="BP25" s="158">
        <v>0</v>
      </c>
      <c r="BQ25" s="159">
        <f t="shared" si="6"/>
        <v>0</v>
      </c>
      <c r="BR25" s="160">
        <f>U$75-$BQ25</f>
        <v>0</v>
      </c>
      <c r="BS25" s="161">
        <f t="shared" si="7"/>
        <v>34556.999999999993</v>
      </c>
    </row>
    <row r="26" spans="1:73" s="162" customFormat="1" ht="18" hidden="1" customHeight="1">
      <c r="A26" s="149"/>
      <c r="B26" s="167" t="s">
        <v>49</v>
      </c>
      <c r="C26" s="167" t="s">
        <v>50</v>
      </c>
      <c r="D26" s="152">
        <v>12459.6556</v>
      </c>
      <c r="E26" s="153">
        <f>F26+J26+K26+L26+P26+T26+X26+Y26+Z26</f>
        <v>354.75900000000007</v>
      </c>
      <c r="F26" s="154">
        <f t="shared" si="9"/>
        <v>0</v>
      </c>
      <c r="G26" s="156">
        <v>0</v>
      </c>
      <c r="H26" s="156">
        <v>0</v>
      </c>
      <c r="I26" s="156">
        <v>0</v>
      </c>
      <c r="J26" s="156">
        <v>0</v>
      </c>
      <c r="K26" s="156">
        <v>6.9669999999999996</v>
      </c>
      <c r="L26" s="154">
        <f t="shared" si="19"/>
        <v>0</v>
      </c>
      <c r="M26" s="156">
        <v>0</v>
      </c>
      <c r="N26" s="156">
        <v>0</v>
      </c>
      <c r="O26" s="156">
        <v>0</v>
      </c>
      <c r="P26" s="154">
        <f t="shared" si="20"/>
        <v>0</v>
      </c>
      <c r="Q26" s="156">
        <v>0</v>
      </c>
      <c r="R26" s="156">
        <v>0</v>
      </c>
      <c r="S26" s="156">
        <v>0</v>
      </c>
      <c r="T26" s="154">
        <f>U26+W26</f>
        <v>0</v>
      </c>
      <c r="U26" s="156">
        <v>0</v>
      </c>
      <c r="V26" s="157">
        <f>$D26-$BQ26</f>
        <v>11278.75497</v>
      </c>
      <c r="W26" s="156">
        <v>0</v>
      </c>
      <c r="X26" s="156">
        <v>0</v>
      </c>
      <c r="Y26" s="156">
        <v>0</v>
      </c>
      <c r="Z26" s="156">
        <v>347.79200000000009</v>
      </c>
      <c r="AA26" s="128">
        <f t="shared" si="8"/>
        <v>826.14162999999996</v>
      </c>
      <c r="AB26" s="156">
        <v>249.35499999999996</v>
      </c>
      <c r="AC26" s="156">
        <v>0.9</v>
      </c>
      <c r="AD26" s="156">
        <v>0</v>
      </c>
      <c r="AE26" s="156">
        <v>0</v>
      </c>
      <c r="AF26" s="156">
        <v>28.07</v>
      </c>
      <c r="AG26" s="156">
        <v>41.561999999999998</v>
      </c>
      <c r="AH26" s="156">
        <v>14.02</v>
      </c>
      <c r="AI26" s="156">
        <v>7.120000000000001</v>
      </c>
      <c r="AJ26" s="156">
        <v>0</v>
      </c>
      <c r="AK26" s="154">
        <f t="shared" si="4"/>
        <v>351.65249999999997</v>
      </c>
      <c r="AL26" s="156">
        <v>168.16360000000003</v>
      </c>
      <c r="AM26" s="156">
        <v>89.754850000000005</v>
      </c>
      <c r="AN26" s="156">
        <v>4.5353599999999989</v>
      </c>
      <c r="AO26" s="156">
        <v>0</v>
      </c>
      <c r="AP26" s="156">
        <v>5.7799999999999994</v>
      </c>
      <c r="AQ26" s="156">
        <v>3.5000000000000004</v>
      </c>
      <c r="AR26" s="156">
        <v>51.273389999999999</v>
      </c>
      <c r="AS26" s="156">
        <v>0.86530000000000029</v>
      </c>
      <c r="AT26" s="156">
        <v>0</v>
      </c>
      <c r="AU26" s="156">
        <v>5.9</v>
      </c>
      <c r="AV26" s="156">
        <v>7.38</v>
      </c>
      <c r="AW26" s="156">
        <v>0</v>
      </c>
      <c r="AX26" s="156">
        <v>11.64</v>
      </c>
      <c r="AY26" s="156">
        <v>0</v>
      </c>
      <c r="AZ26" s="156">
        <v>0</v>
      </c>
      <c r="BA26" s="156">
        <v>2.86</v>
      </c>
      <c r="BB26" s="156">
        <v>30.849999999999998</v>
      </c>
      <c r="BC26" s="156">
        <v>0</v>
      </c>
      <c r="BD26" s="156">
        <v>1.1000000000000001</v>
      </c>
      <c r="BE26" s="156">
        <v>62.422130000000003</v>
      </c>
      <c r="BF26" s="156">
        <v>9.82</v>
      </c>
      <c r="BG26" s="156">
        <v>1.2499999999999998</v>
      </c>
      <c r="BH26" s="156">
        <v>0</v>
      </c>
      <c r="BI26" s="156">
        <v>0</v>
      </c>
      <c r="BJ26" s="156">
        <v>2</v>
      </c>
      <c r="BK26" s="156">
        <v>0</v>
      </c>
      <c r="BL26" s="156">
        <v>0</v>
      </c>
      <c r="BM26" s="156">
        <v>26.02</v>
      </c>
      <c r="BN26" s="156">
        <v>0</v>
      </c>
      <c r="BO26" s="156">
        <v>0</v>
      </c>
      <c r="BP26" s="158">
        <v>0</v>
      </c>
      <c r="BQ26" s="159">
        <f t="shared" si="6"/>
        <v>1180.9006300000001</v>
      </c>
      <c r="BR26" s="160">
        <f>V$75-$BQ26</f>
        <v>160.97937000000002</v>
      </c>
      <c r="BS26" s="161">
        <f t="shared" si="7"/>
        <v>12620.634969999999</v>
      </c>
    </row>
    <row r="27" spans="1:73" s="162" customFormat="1" ht="18" hidden="1" customHeight="1">
      <c r="A27" s="149"/>
      <c r="B27" s="167" t="s">
        <v>51</v>
      </c>
      <c r="C27" s="167" t="s">
        <v>52</v>
      </c>
      <c r="D27" s="152">
        <v>9503.3700000000008</v>
      </c>
      <c r="E27" s="153">
        <f>F27+J27+K27+L27+P27+T27+X27+Y27+Z27</f>
        <v>0</v>
      </c>
      <c r="F27" s="154">
        <f t="shared" si="9"/>
        <v>0</v>
      </c>
      <c r="G27" s="156">
        <v>0</v>
      </c>
      <c r="H27" s="156">
        <v>0</v>
      </c>
      <c r="I27" s="156">
        <v>0</v>
      </c>
      <c r="J27" s="156">
        <v>0</v>
      </c>
      <c r="K27" s="156">
        <v>0</v>
      </c>
      <c r="L27" s="154">
        <f t="shared" si="19"/>
        <v>0</v>
      </c>
      <c r="M27" s="156">
        <v>0</v>
      </c>
      <c r="N27" s="156">
        <v>0</v>
      </c>
      <c r="O27" s="156">
        <v>0</v>
      </c>
      <c r="P27" s="154">
        <f t="shared" si="20"/>
        <v>0</v>
      </c>
      <c r="Q27" s="156">
        <v>0</v>
      </c>
      <c r="R27" s="156">
        <v>0</v>
      </c>
      <c r="S27" s="156">
        <v>0</v>
      </c>
      <c r="T27" s="154">
        <f>U27+V27</f>
        <v>0</v>
      </c>
      <c r="U27" s="156">
        <v>0</v>
      </c>
      <c r="V27" s="156">
        <v>0</v>
      </c>
      <c r="W27" s="157">
        <f>$D27-$BQ27</f>
        <v>9503.3700000000008</v>
      </c>
      <c r="X27" s="156">
        <v>0</v>
      </c>
      <c r="Y27" s="156">
        <v>0</v>
      </c>
      <c r="Z27" s="156">
        <v>0</v>
      </c>
      <c r="AA27" s="128">
        <f t="shared" si="8"/>
        <v>0</v>
      </c>
      <c r="AB27" s="156">
        <v>0</v>
      </c>
      <c r="AC27" s="156">
        <v>0</v>
      </c>
      <c r="AD27" s="156">
        <v>0</v>
      </c>
      <c r="AE27" s="156">
        <v>0</v>
      </c>
      <c r="AF27" s="156">
        <v>0</v>
      </c>
      <c r="AG27" s="156">
        <v>0</v>
      </c>
      <c r="AH27" s="156">
        <v>0</v>
      </c>
      <c r="AI27" s="156">
        <v>0</v>
      </c>
      <c r="AJ27" s="156">
        <v>0</v>
      </c>
      <c r="AK27" s="154">
        <f t="shared" si="4"/>
        <v>0</v>
      </c>
      <c r="AL27" s="156">
        <v>0</v>
      </c>
      <c r="AM27" s="156">
        <v>0</v>
      </c>
      <c r="AN27" s="156">
        <v>0</v>
      </c>
      <c r="AO27" s="156">
        <v>0</v>
      </c>
      <c r="AP27" s="156">
        <v>0</v>
      </c>
      <c r="AQ27" s="156">
        <v>0</v>
      </c>
      <c r="AR27" s="156">
        <v>0</v>
      </c>
      <c r="AS27" s="156">
        <v>0</v>
      </c>
      <c r="AT27" s="156">
        <v>0</v>
      </c>
      <c r="AU27" s="156">
        <v>0</v>
      </c>
      <c r="AV27" s="156">
        <v>0</v>
      </c>
      <c r="AW27" s="156">
        <v>0</v>
      </c>
      <c r="AX27" s="156">
        <v>0</v>
      </c>
      <c r="AY27" s="156">
        <v>0</v>
      </c>
      <c r="AZ27" s="156">
        <v>0</v>
      </c>
      <c r="BA27" s="156">
        <v>0</v>
      </c>
      <c r="BB27" s="156">
        <v>0</v>
      </c>
      <c r="BC27" s="156">
        <v>0</v>
      </c>
      <c r="BD27" s="156">
        <v>0</v>
      </c>
      <c r="BE27" s="156">
        <v>0</v>
      </c>
      <c r="BF27" s="156">
        <v>0</v>
      </c>
      <c r="BG27" s="156">
        <v>0</v>
      </c>
      <c r="BH27" s="156">
        <v>0</v>
      </c>
      <c r="BI27" s="156">
        <v>0</v>
      </c>
      <c r="BJ27" s="156">
        <v>0</v>
      </c>
      <c r="BK27" s="156">
        <v>0</v>
      </c>
      <c r="BL27" s="156">
        <v>0</v>
      </c>
      <c r="BM27" s="156">
        <v>0</v>
      </c>
      <c r="BN27" s="156">
        <v>0</v>
      </c>
      <c r="BO27" s="156">
        <v>0</v>
      </c>
      <c r="BP27" s="158">
        <v>0</v>
      </c>
      <c r="BQ27" s="159">
        <f t="shared" si="6"/>
        <v>0</v>
      </c>
      <c r="BR27" s="160">
        <f>W$75-$BQ27</f>
        <v>0</v>
      </c>
      <c r="BS27" s="161">
        <f t="shared" si="7"/>
        <v>9503.3700000000008</v>
      </c>
    </row>
    <row r="28" spans="1:73" ht="18" customHeight="1">
      <c r="A28" s="135"/>
      <c r="B28" s="104" t="s">
        <v>54</v>
      </c>
      <c r="C28" s="103" t="s">
        <v>55</v>
      </c>
      <c r="D28" s="136">
        <v>389.76419999999996</v>
      </c>
      <c r="E28" s="137">
        <f>F28+J28+K28+L28+P28+T28+Y28+Z28</f>
        <v>1.081</v>
      </c>
      <c r="F28" s="138">
        <f t="shared" si="9"/>
        <v>0</v>
      </c>
      <c r="G28" s="156">
        <v>0</v>
      </c>
      <c r="H28" s="156">
        <v>0</v>
      </c>
      <c r="I28" s="156">
        <v>0</v>
      </c>
      <c r="J28" s="156">
        <v>0</v>
      </c>
      <c r="K28" s="156">
        <v>1.081</v>
      </c>
      <c r="L28" s="138">
        <f t="shared" si="19"/>
        <v>0</v>
      </c>
      <c r="M28" s="156">
        <v>0</v>
      </c>
      <c r="N28" s="156">
        <v>0</v>
      </c>
      <c r="O28" s="156">
        <v>0</v>
      </c>
      <c r="P28" s="138">
        <f t="shared" si="20"/>
        <v>0</v>
      </c>
      <c r="Q28" s="156">
        <v>0</v>
      </c>
      <c r="R28" s="156">
        <v>0</v>
      </c>
      <c r="S28" s="156">
        <v>0</v>
      </c>
      <c r="T28" s="138">
        <f>U28+V28+W28</f>
        <v>0</v>
      </c>
      <c r="U28" s="156">
        <v>0</v>
      </c>
      <c r="V28" s="156">
        <v>0</v>
      </c>
      <c r="W28" s="156">
        <v>0</v>
      </c>
      <c r="X28" s="140">
        <f>$D28-$BQ28</f>
        <v>349.91619999999995</v>
      </c>
      <c r="Y28" s="156">
        <v>0</v>
      </c>
      <c r="Z28" s="156">
        <v>0</v>
      </c>
      <c r="AA28" s="118">
        <f t="shared" si="8"/>
        <v>38.766999999999996</v>
      </c>
      <c r="AB28" s="156">
        <v>0</v>
      </c>
      <c r="AC28" s="156">
        <v>0</v>
      </c>
      <c r="AD28" s="156">
        <v>0</v>
      </c>
      <c r="AE28" s="156">
        <v>0</v>
      </c>
      <c r="AF28" s="156">
        <v>3.2149999999999999</v>
      </c>
      <c r="AG28" s="156">
        <v>0</v>
      </c>
      <c r="AH28" s="156">
        <v>0</v>
      </c>
      <c r="AI28" s="156">
        <v>0</v>
      </c>
      <c r="AJ28" s="156">
        <v>0</v>
      </c>
      <c r="AK28" s="138">
        <f t="shared" si="4"/>
        <v>3.58</v>
      </c>
      <c r="AL28" s="156">
        <v>0.97</v>
      </c>
      <c r="AM28" s="156">
        <v>0</v>
      </c>
      <c r="AN28" s="156">
        <v>0</v>
      </c>
      <c r="AO28" s="156">
        <v>0</v>
      </c>
      <c r="AP28" s="156">
        <v>0</v>
      </c>
      <c r="AQ28" s="156">
        <v>0</v>
      </c>
      <c r="AR28" s="156">
        <v>2.6100000000000003</v>
      </c>
      <c r="AS28" s="156">
        <v>0</v>
      </c>
      <c r="AT28" s="156">
        <v>0</v>
      </c>
      <c r="AU28" s="156">
        <v>0</v>
      </c>
      <c r="AV28" s="156">
        <v>0</v>
      </c>
      <c r="AW28" s="156">
        <v>0</v>
      </c>
      <c r="AX28" s="156">
        <v>0</v>
      </c>
      <c r="AY28" s="156">
        <v>0</v>
      </c>
      <c r="AZ28" s="156">
        <v>0</v>
      </c>
      <c r="BA28" s="156">
        <v>0</v>
      </c>
      <c r="BB28" s="156">
        <v>0</v>
      </c>
      <c r="BC28" s="156">
        <v>0</v>
      </c>
      <c r="BD28" s="156">
        <v>0</v>
      </c>
      <c r="BE28" s="156">
        <v>31.917999999999999</v>
      </c>
      <c r="BF28" s="156">
        <v>5.3999999999999999E-2</v>
      </c>
      <c r="BG28" s="156">
        <v>0</v>
      </c>
      <c r="BH28" s="156">
        <v>0</v>
      </c>
      <c r="BI28" s="156">
        <v>0</v>
      </c>
      <c r="BJ28" s="156">
        <v>0</v>
      </c>
      <c r="BK28" s="156">
        <v>0</v>
      </c>
      <c r="BL28" s="156">
        <v>0</v>
      </c>
      <c r="BM28" s="156">
        <v>0</v>
      </c>
      <c r="BN28" s="156">
        <v>0</v>
      </c>
      <c r="BO28" s="156">
        <v>0</v>
      </c>
      <c r="BP28" s="158">
        <v>0</v>
      </c>
      <c r="BQ28" s="141">
        <f t="shared" si="6"/>
        <v>39.847999999999999</v>
      </c>
      <c r="BR28" s="142">
        <f>X$75-$BQ28</f>
        <v>4.4969999999999928</v>
      </c>
      <c r="BS28" s="143">
        <f t="shared" si="7"/>
        <v>394.26119999999997</v>
      </c>
    </row>
    <row r="29" spans="1:73" ht="18" customHeight="1">
      <c r="A29" s="135"/>
      <c r="B29" s="104" t="s">
        <v>57</v>
      </c>
      <c r="C29" s="103" t="s">
        <v>58</v>
      </c>
      <c r="D29" s="136">
        <v>0</v>
      </c>
      <c r="E29" s="137">
        <f>F29+J29+K29+L29+P29+T29+X29+Z29</f>
        <v>0</v>
      </c>
      <c r="F29" s="138">
        <f t="shared" si="9"/>
        <v>0</v>
      </c>
      <c r="G29" s="156">
        <v>0</v>
      </c>
      <c r="H29" s="156">
        <v>0</v>
      </c>
      <c r="I29" s="156">
        <v>0</v>
      </c>
      <c r="J29" s="156">
        <v>0</v>
      </c>
      <c r="K29" s="156">
        <v>0</v>
      </c>
      <c r="L29" s="138">
        <f t="shared" si="19"/>
        <v>0</v>
      </c>
      <c r="M29" s="156">
        <v>0</v>
      </c>
      <c r="N29" s="156">
        <v>0</v>
      </c>
      <c r="O29" s="156">
        <v>0</v>
      </c>
      <c r="P29" s="138">
        <f t="shared" si="20"/>
        <v>0</v>
      </c>
      <c r="Q29" s="156">
        <v>0</v>
      </c>
      <c r="R29" s="156">
        <v>0</v>
      </c>
      <c r="S29" s="156">
        <v>0</v>
      </c>
      <c r="T29" s="138">
        <f>U29+V29+W29</f>
        <v>0</v>
      </c>
      <c r="U29" s="156">
        <v>0</v>
      </c>
      <c r="V29" s="156">
        <v>0</v>
      </c>
      <c r="W29" s="156">
        <v>0</v>
      </c>
      <c r="X29" s="156">
        <v>0</v>
      </c>
      <c r="Y29" s="140">
        <f>$D29-$BQ29</f>
        <v>0</v>
      </c>
      <c r="Z29" s="156">
        <v>0</v>
      </c>
      <c r="AA29" s="118">
        <f t="shared" si="8"/>
        <v>0</v>
      </c>
      <c r="AB29" s="156">
        <v>0</v>
      </c>
      <c r="AC29" s="156">
        <v>0</v>
      </c>
      <c r="AD29" s="156">
        <v>0</v>
      </c>
      <c r="AE29" s="156">
        <v>0</v>
      </c>
      <c r="AF29" s="156">
        <v>0</v>
      </c>
      <c r="AG29" s="156">
        <v>0</v>
      </c>
      <c r="AH29" s="156">
        <v>0</v>
      </c>
      <c r="AI29" s="156">
        <v>0</v>
      </c>
      <c r="AJ29" s="156">
        <v>0</v>
      </c>
      <c r="AK29" s="138">
        <f t="shared" si="4"/>
        <v>0</v>
      </c>
      <c r="AL29" s="156">
        <v>0</v>
      </c>
      <c r="AM29" s="156">
        <v>0</v>
      </c>
      <c r="AN29" s="156">
        <v>0</v>
      </c>
      <c r="AO29" s="156">
        <v>0</v>
      </c>
      <c r="AP29" s="156">
        <v>0</v>
      </c>
      <c r="AQ29" s="156">
        <v>0</v>
      </c>
      <c r="AR29" s="156">
        <v>0</v>
      </c>
      <c r="AS29" s="156">
        <v>0</v>
      </c>
      <c r="AT29" s="156">
        <v>0</v>
      </c>
      <c r="AU29" s="156">
        <v>0</v>
      </c>
      <c r="AV29" s="156">
        <v>0</v>
      </c>
      <c r="AW29" s="156">
        <v>0</v>
      </c>
      <c r="AX29" s="156">
        <v>0</v>
      </c>
      <c r="AY29" s="156">
        <v>0</v>
      </c>
      <c r="AZ29" s="156">
        <v>0</v>
      </c>
      <c r="BA29" s="156">
        <v>0</v>
      </c>
      <c r="BB29" s="156">
        <v>0</v>
      </c>
      <c r="BC29" s="156">
        <v>0</v>
      </c>
      <c r="BD29" s="156">
        <v>0</v>
      </c>
      <c r="BE29" s="156">
        <v>0</v>
      </c>
      <c r="BF29" s="156">
        <v>0</v>
      </c>
      <c r="BG29" s="156">
        <v>0</v>
      </c>
      <c r="BH29" s="156">
        <v>0</v>
      </c>
      <c r="BI29" s="156">
        <v>0</v>
      </c>
      <c r="BJ29" s="156">
        <v>0</v>
      </c>
      <c r="BK29" s="156">
        <v>0</v>
      </c>
      <c r="BL29" s="156">
        <v>0</v>
      </c>
      <c r="BM29" s="156">
        <v>0</v>
      </c>
      <c r="BN29" s="156">
        <v>0</v>
      </c>
      <c r="BO29" s="156">
        <v>0</v>
      </c>
      <c r="BP29" s="158">
        <v>0</v>
      </c>
      <c r="BQ29" s="141">
        <f t="shared" si="6"/>
        <v>0</v>
      </c>
      <c r="BR29" s="142">
        <f>Y$75-$BQ29</f>
        <v>0</v>
      </c>
      <c r="BS29" s="143">
        <f t="shared" si="7"/>
        <v>0</v>
      </c>
    </row>
    <row r="30" spans="1:73" ht="18" customHeight="1">
      <c r="A30" s="135"/>
      <c r="B30" s="104" t="s">
        <v>60</v>
      </c>
      <c r="C30" s="103" t="s">
        <v>61</v>
      </c>
      <c r="D30" s="136">
        <v>20.008600000000001</v>
      </c>
      <c r="E30" s="137">
        <f>F30+J30+K30+L30+P30+T30+X30+Y30</f>
        <v>0</v>
      </c>
      <c r="F30" s="138">
        <f t="shared" si="9"/>
        <v>0</v>
      </c>
      <c r="G30" s="156">
        <v>0</v>
      </c>
      <c r="H30" s="156">
        <v>0</v>
      </c>
      <c r="I30" s="156">
        <v>0</v>
      </c>
      <c r="J30" s="156">
        <v>0</v>
      </c>
      <c r="K30" s="156">
        <v>0</v>
      </c>
      <c r="L30" s="138">
        <f t="shared" si="19"/>
        <v>0</v>
      </c>
      <c r="M30" s="156">
        <v>0</v>
      </c>
      <c r="N30" s="156">
        <v>0</v>
      </c>
      <c r="O30" s="156">
        <v>0</v>
      </c>
      <c r="P30" s="138">
        <f t="shared" si="20"/>
        <v>0</v>
      </c>
      <c r="Q30" s="156">
        <v>0</v>
      </c>
      <c r="R30" s="156">
        <v>0</v>
      </c>
      <c r="S30" s="156">
        <v>0</v>
      </c>
      <c r="T30" s="138">
        <f>U30+V30+W30</f>
        <v>0</v>
      </c>
      <c r="U30" s="156">
        <v>0</v>
      </c>
      <c r="V30" s="156">
        <v>0</v>
      </c>
      <c r="W30" s="156">
        <v>0</v>
      </c>
      <c r="X30" s="156">
        <v>0</v>
      </c>
      <c r="Y30" s="156">
        <v>0</v>
      </c>
      <c r="Z30" s="140">
        <f>$D30-$BQ30</f>
        <v>20.008600000000001</v>
      </c>
      <c r="AA30" s="118">
        <f t="shared" si="8"/>
        <v>0</v>
      </c>
      <c r="AB30" s="156">
        <v>0</v>
      </c>
      <c r="AC30" s="156">
        <v>0</v>
      </c>
      <c r="AD30" s="156">
        <v>0</v>
      </c>
      <c r="AE30" s="156">
        <v>0</v>
      </c>
      <c r="AF30" s="156">
        <v>0</v>
      </c>
      <c r="AG30" s="156">
        <v>0</v>
      </c>
      <c r="AH30" s="156">
        <v>0</v>
      </c>
      <c r="AI30" s="156">
        <v>0</v>
      </c>
      <c r="AJ30" s="156">
        <v>0</v>
      </c>
      <c r="AK30" s="138">
        <f t="shared" si="4"/>
        <v>0</v>
      </c>
      <c r="AL30" s="156">
        <v>0</v>
      </c>
      <c r="AM30" s="156">
        <v>0</v>
      </c>
      <c r="AN30" s="156">
        <v>0</v>
      </c>
      <c r="AO30" s="156">
        <v>0</v>
      </c>
      <c r="AP30" s="156">
        <v>0</v>
      </c>
      <c r="AQ30" s="156">
        <v>0</v>
      </c>
      <c r="AR30" s="156">
        <v>0</v>
      </c>
      <c r="AS30" s="156">
        <v>0</v>
      </c>
      <c r="AT30" s="156">
        <v>0</v>
      </c>
      <c r="AU30" s="156">
        <v>0</v>
      </c>
      <c r="AV30" s="156">
        <v>0</v>
      </c>
      <c r="AW30" s="156">
        <v>0</v>
      </c>
      <c r="AX30" s="156">
        <v>0</v>
      </c>
      <c r="AY30" s="156">
        <v>0</v>
      </c>
      <c r="AZ30" s="156">
        <v>0</v>
      </c>
      <c r="BA30" s="156">
        <v>0</v>
      </c>
      <c r="BB30" s="156">
        <v>0</v>
      </c>
      <c r="BC30" s="156">
        <v>0</v>
      </c>
      <c r="BD30" s="156">
        <v>0</v>
      </c>
      <c r="BE30" s="156">
        <v>0</v>
      </c>
      <c r="BF30" s="156">
        <v>0</v>
      </c>
      <c r="BG30" s="156">
        <v>0</v>
      </c>
      <c r="BH30" s="156">
        <v>0</v>
      </c>
      <c r="BI30" s="156">
        <v>0</v>
      </c>
      <c r="BJ30" s="156">
        <v>0</v>
      </c>
      <c r="BK30" s="156">
        <v>0</v>
      </c>
      <c r="BL30" s="156">
        <v>0</v>
      </c>
      <c r="BM30" s="156">
        <v>0</v>
      </c>
      <c r="BN30" s="156">
        <v>0</v>
      </c>
      <c r="BO30" s="156">
        <v>0</v>
      </c>
      <c r="BP30" s="158">
        <v>0</v>
      </c>
      <c r="BQ30" s="141">
        <f t="shared" si="6"/>
        <v>0</v>
      </c>
      <c r="BR30" s="142">
        <f>Z$75-$BQ30</f>
        <v>366.02041000000008</v>
      </c>
      <c r="BS30" s="143">
        <f t="shared" si="7"/>
        <v>386.02901000000008</v>
      </c>
    </row>
    <row r="31" spans="1:73" s="134" customFormat="1" ht="18" customHeight="1">
      <c r="A31" s="123" t="s">
        <v>62</v>
      </c>
      <c r="B31" s="124" t="s">
        <v>63</v>
      </c>
      <c r="C31" s="125" t="s">
        <v>64</v>
      </c>
      <c r="D31" s="126">
        <f>SUM(D33:D42)+SUM(D60:D73)</f>
        <v>2534.4186</v>
      </c>
      <c r="E31" s="153">
        <f>F31+J31+K31+L31+P31+T31+X31+Y31+Z31</f>
        <v>37.599999999999994</v>
      </c>
      <c r="F31" s="128">
        <f t="shared" si="9"/>
        <v>0</v>
      </c>
      <c r="G31" s="128">
        <f t="shared" ref="G31:Z31" si="21">SUM(G33:G42)+SUM(G60:G73)</f>
        <v>0</v>
      </c>
      <c r="H31" s="128">
        <f t="shared" si="21"/>
        <v>0</v>
      </c>
      <c r="I31" s="128">
        <f t="shared" si="21"/>
        <v>0</v>
      </c>
      <c r="J31" s="128">
        <f t="shared" si="21"/>
        <v>0</v>
      </c>
      <c r="K31" s="128">
        <f t="shared" si="21"/>
        <v>0</v>
      </c>
      <c r="L31" s="128">
        <f t="shared" si="21"/>
        <v>0</v>
      </c>
      <c r="M31" s="128">
        <f t="shared" si="21"/>
        <v>0</v>
      </c>
      <c r="N31" s="128">
        <f t="shared" si="21"/>
        <v>0</v>
      </c>
      <c r="O31" s="128">
        <f t="shared" si="21"/>
        <v>0</v>
      </c>
      <c r="P31" s="128">
        <f t="shared" si="21"/>
        <v>0</v>
      </c>
      <c r="Q31" s="128">
        <f t="shared" si="21"/>
        <v>0</v>
      </c>
      <c r="R31" s="128">
        <f t="shared" si="21"/>
        <v>0</v>
      </c>
      <c r="S31" s="128">
        <f t="shared" si="21"/>
        <v>0</v>
      </c>
      <c r="T31" s="128">
        <f t="shared" si="21"/>
        <v>0</v>
      </c>
      <c r="U31" s="128">
        <f t="shared" si="21"/>
        <v>0</v>
      </c>
      <c r="V31" s="128">
        <f t="shared" si="21"/>
        <v>0</v>
      </c>
      <c r="W31" s="128">
        <f t="shared" si="21"/>
        <v>0</v>
      </c>
      <c r="X31" s="128">
        <f t="shared" si="21"/>
        <v>36.549999999999997</v>
      </c>
      <c r="Y31" s="128">
        <f t="shared" si="21"/>
        <v>0</v>
      </c>
      <c r="Z31" s="128">
        <f t="shared" si="21"/>
        <v>1.05</v>
      </c>
      <c r="AA31" s="129">
        <f>$D31-$BQ31</f>
        <v>2496.8186000000001</v>
      </c>
      <c r="AB31" s="128">
        <f>SUM(AB34:AB42)+SUM(AB60:AB73)</f>
        <v>0</v>
      </c>
      <c r="AC31" s="128">
        <f>AC33+SUM(AC35:AC42)+SUM(AC60:AC73)</f>
        <v>1.5771000000000002</v>
      </c>
      <c r="AD31" s="128">
        <f>SUM(AD33:AD34)+SUM(AD36:AD42)+SUM(AD60:AD73)</f>
        <v>0</v>
      </c>
      <c r="AE31" s="128">
        <f>SUM(AE33:AE35)+SUM(AE37:AE42)+SUM(AE60:AE73)</f>
        <v>0</v>
      </c>
      <c r="AF31" s="128">
        <f>SUM(AF33:AF36)+SUM(AF38:AF42)+SUM(AF60:AF73)</f>
        <v>2.6</v>
      </c>
      <c r="AG31" s="128">
        <f>SUM(AG33:AG37)+SUM(AG39:AG42)+SUM(AG60:AG73)</f>
        <v>0.246</v>
      </c>
      <c r="AH31" s="128">
        <f>SUM(AH33:AH38)+SUM(AH40:AH42)+SUM(AH60:AH73)</f>
        <v>0</v>
      </c>
      <c r="AI31" s="128">
        <f>SUM(AI33:AI39)+AI42+SUM(AI60:AI73)+AI41</f>
        <v>32.880000000000003</v>
      </c>
      <c r="AJ31" s="128">
        <f>SUM(AJ33:AJ40)+AJ42+AJ60+AJ61+AJ62+AJ63+AJ64+AJ65+AJ66+AJ67+AJ68+AJ69+AJ70+AJ71+AJ72+AJ73</f>
        <v>0</v>
      </c>
      <c r="AK31" s="128">
        <f>SUM(AK33:AK41)+SUM(AK60:AK73)</f>
        <v>41.683400000000006</v>
      </c>
      <c r="AL31" s="128">
        <f>SUM(AL33:AL42)+SUM(AL60:AL73)</f>
        <v>2.0804</v>
      </c>
      <c r="AM31" s="128">
        <f>SUM(AM33:AM42)+SUM(AM60:AM73)</f>
        <v>0.73</v>
      </c>
      <c r="AN31" s="128">
        <f>SUM(AN33:AN42)+SUM(AN60:AN73)</f>
        <v>0.42</v>
      </c>
      <c r="AO31" s="128">
        <f t="shared" ref="AO31:AZ31" si="22">SUM(AO33:AO42)+SUM(AO60:AO73)</f>
        <v>0.82</v>
      </c>
      <c r="AP31" s="128">
        <f t="shared" si="22"/>
        <v>1.74</v>
      </c>
      <c r="AQ31" s="128">
        <f t="shared" si="22"/>
        <v>0.16</v>
      </c>
      <c r="AR31" s="128">
        <f t="shared" si="22"/>
        <v>40.058000000000007</v>
      </c>
      <c r="AS31" s="128">
        <f t="shared" si="22"/>
        <v>0</v>
      </c>
      <c r="AT31" s="128">
        <f t="shared" si="22"/>
        <v>0</v>
      </c>
      <c r="AU31" s="128">
        <f t="shared" si="22"/>
        <v>0</v>
      </c>
      <c r="AV31" s="128">
        <f t="shared" si="22"/>
        <v>0</v>
      </c>
      <c r="AW31" s="128">
        <f t="shared" si="22"/>
        <v>0</v>
      </c>
      <c r="AX31" s="128">
        <f t="shared" si="22"/>
        <v>0</v>
      </c>
      <c r="AY31" s="128">
        <f t="shared" si="22"/>
        <v>0</v>
      </c>
      <c r="AZ31" s="128">
        <f t="shared" si="22"/>
        <v>0</v>
      </c>
      <c r="BA31" s="128">
        <f>SUM(BA33:BA42)+SUM(BA60:BA73)</f>
        <v>0</v>
      </c>
      <c r="BB31" s="128">
        <f>SUM(BB33:BB42)+SUM(BB61:BB73)</f>
        <v>0</v>
      </c>
      <c r="BC31" s="128">
        <f>SUM(BC33:BC42)+BC60+SUM(BC62:BC73)</f>
        <v>0</v>
      </c>
      <c r="BD31" s="128">
        <f>SUM(BD33:BD42)+SUM(BD60:BD61)+SUM(BD63:BD73)</f>
        <v>0</v>
      </c>
      <c r="BE31" s="128">
        <f>SUM(BE33:BE42)+SUM(BE60:BE62)+SUM(BE64:BE73)</f>
        <v>0.04</v>
      </c>
      <c r="BF31" s="128">
        <f>SUM(BF33:BF42)+SUM(BF60:BF63)+SUM(BF65:BF73)</f>
        <v>0.53900000000000003</v>
      </c>
      <c r="BG31" s="128">
        <f>SUM(BG33:BG42)+SUM(BG60:BG64)+SUM(BG66:BG73)</f>
        <v>0.58033000000000001</v>
      </c>
      <c r="BH31" s="128">
        <f>SUM(BH33:BH42)+SUM(BH60:BH65)+SUM(BH67:BH73)</f>
        <v>0</v>
      </c>
      <c r="BI31" s="128">
        <f>SUM(BI33:BI42)+SUM(BI60:BI66)+SUM(BI68:BI73:BI73)</f>
        <v>0</v>
      </c>
      <c r="BJ31" s="128">
        <f>SUM(BJ33:BJ42)+SUM(BJ60:BJ67)+SUM(BJ69:BJ73)</f>
        <v>0</v>
      </c>
      <c r="BK31" s="128">
        <f>SUM(BK33:BK42)+SUM(BK60:BK68)+SUM(BK70:BK73)</f>
        <v>0</v>
      </c>
      <c r="BL31" s="128">
        <f>SUM(BL33:BL42)+SUM(BL60:BL69)+SUM(BL71:BL73)</f>
        <v>0</v>
      </c>
      <c r="BM31" s="128">
        <f>SUM(BM33:BM42)+SUM(BM60:BM70)+SUM(BM72:BM73)</f>
        <v>0</v>
      </c>
      <c r="BN31" s="128">
        <f>SUM(BN33:BN42)+SUM(BN60:BN71)+BN73</f>
        <v>0</v>
      </c>
      <c r="BO31" s="128">
        <f>SUM(BO33:BO42)+SUM(BO60:BO72)</f>
        <v>0</v>
      </c>
      <c r="BP31" s="130">
        <f>SUM(BP33:BP42)+SUM(BP60:BP73)</f>
        <v>0</v>
      </c>
      <c r="BQ31" s="168">
        <f>BP31+E31</f>
        <v>37.599999999999994</v>
      </c>
      <c r="BR31" s="132">
        <f>AA$75-$BQ31</f>
        <v>1311.4517499999997</v>
      </c>
      <c r="BS31" s="133">
        <f t="shared" si="7"/>
        <v>3845.8703499999997</v>
      </c>
      <c r="BT31" s="134">
        <f>SUM(BS33:BS42)+SUM(BS60:BS73)</f>
        <v>3845.8703500000001</v>
      </c>
    </row>
    <row r="32" spans="1:73" ht="18" customHeight="1">
      <c r="A32" s="135"/>
      <c r="B32" s="104" t="s">
        <v>65</v>
      </c>
      <c r="C32" s="103"/>
      <c r="D32" s="136"/>
      <c r="E32" s="137"/>
      <c r="F32" s="138"/>
      <c r="G32" s="139"/>
      <c r="H32" s="139"/>
      <c r="I32" s="139"/>
      <c r="J32" s="139"/>
      <c r="K32" s="139"/>
      <c r="L32" s="138"/>
      <c r="M32" s="139"/>
      <c r="N32" s="139"/>
      <c r="O32" s="139"/>
      <c r="P32" s="138"/>
      <c r="Q32" s="139"/>
      <c r="R32" s="139"/>
      <c r="S32" s="139"/>
      <c r="T32" s="138"/>
      <c r="U32" s="139"/>
      <c r="V32" s="139"/>
      <c r="W32" s="139"/>
      <c r="X32" s="139"/>
      <c r="Y32" s="139"/>
      <c r="Z32" s="139"/>
      <c r="AA32" s="118"/>
      <c r="AB32" s="139"/>
      <c r="AC32" s="139"/>
      <c r="AD32" s="139"/>
      <c r="AE32" s="139"/>
      <c r="AF32" s="139"/>
      <c r="AG32" s="139"/>
      <c r="AH32" s="139"/>
      <c r="AI32" s="139"/>
      <c r="AJ32" s="139"/>
      <c r="AK32" s="138"/>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19"/>
      <c r="BQ32" s="159">
        <f t="shared" ref="BQ32:BQ73" si="23">BP32+AA32+E32</f>
        <v>0</v>
      </c>
      <c r="BR32" s="142"/>
      <c r="BS32" s="143"/>
    </row>
    <row r="33" spans="1:72" ht="18" customHeight="1">
      <c r="A33" s="135" t="s">
        <v>66</v>
      </c>
      <c r="B33" s="104" t="s">
        <v>67</v>
      </c>
      <c r="C33" s="103" t="s">
        <v>68</v>
      </c>
      <c r="D33" s="136">
        <v>34.64</v>
      </c>
      <c r="E33" s="137">
        <f>F33+J33+K33+L33+P33+T33+X33+Y33+Z33</f>
        <v>0</v>
      </c>
      <c r="F33" s="138">
        <f t="shared" si="9"/>
        <v>0</v>
      </c>
      <c r="G33" s="156">
        <v>0</v>
      </c>
      <c r="H33" s="156">
        <v>0</v>
      </c>
      <c r="I33" s="156">
        <v>0</v>
      </c>
      <c r="J33" s="156">
        <v>0</v>
      </c>
      <c r="K33" s="156">
        <v>0</v>
      </c>
      <c r="L33" s="138">
        <f>SUM(M33:O33)</f>
        <v>0</v>
      </c>
      <c r="M33" s="156">
        <v>0</v>
      </c>
      <c r="N33" s="156">
        <v>0</v>
      </c>
      <c r="O33" s="156">
        <v>0</v>
      </c>
      <c r="P33" s="138">
        <f>SUM(Q33:S33)</f>
        <v>0</v>
      </c>
      <c r="Q33" s="156">
        <v>0</v>
      </c>
      <c r="R33" s="156">
        <v>0</v>
      </c>
      <c r="S33" s="156">
        <v>0</v>
      </c>
      <c r="T33" s="138">
        <f>SUM(U33:W33)</f>
        <v>0</v>
      </c>
      <c r="U33" s="156">
        <v>0</v>
      </c>
      <c r="V33" s="156">
        <v>0</v>
      </c>
      <c r="W33" s="156">
        <v>0</v>
      </c>
      <c r="X33" s="156">
        <v>0</v>
      </c>
      <c r="Y33" s="156">
        <v>0</v>
      </c>
      <c r="Z33" s="156">
        <v>0</v>
      </c>
      <c r="AA33" s="118">
        <f>SUM(AC33:AK33)+SUM(BB33:BO33)</f>
        <v>0</v>
      </c>
      <c r="AB33" s="163">
        <f>$D33-$BQ33</f>
        <v>34.64</v>
      </c>
      <c r="AC33" s="156">
        <v>0</v>
      </c>
      <c r="AD33" s="156">
        <v>0</v>
      </c>
      <c r="AE33" s="156">
        <v>0</v>
      </c>
      <c r="AF33" s="156">
        <v>0</v>
      </c>
      <c r="AG33" s="156">
        <v>0</v>
      </c>
      <c r="AH33" s="156">
        <v>0</v>
      </c>
      <c r="AI33" s="156">
        <v>0</v>
      </c>
      <c r="AJ33" s="156">
        <v>0</v>
      </c>
      <c r="AK33" s="138">
        <f>SUM(AL33:BA33)</f>
        <v>0</v>
      </c>
      <c r="AL33" s="156">
        <v>0</v>
      </c>
      <c r="AM33" s="156">
        <v>0</v>
      </c>
      <c r="AN33" s="156">
        <v>0</v>
      </c>
      <c r="AO33" s="156">
        <v>0</v>
      </c>
      <c r="AP33" s="156">
        <v>0</v>
      </c>
      <c r="AQ33" s="156">
        <v>0</v>
      </c>
      <c r="AR33" s="156">
        <v>0</v>
      </c>
      <c r="AS33" s="156">
        <v>0</v>
      </c>
      <c r="AT33" s="156">
        <v>0</v>
      </c>
      <c r="AU33" s="156">
        <v>0</v>
      </c>
      <c r="AV33" s="156">
        <v>0</v>
      </c>
      <c r="AW33" s="156">
        <v>0</v>
      </c>
      <c r="AX33" s="156">
        <v>0</v>
      </c>
      <c r="AY33" s="156">
        <v>0</v>
      </c>
      <c r="AZ33" s="156">
        <v>0</v>
      </c>
      <c r="BA33" s="156">
        <v>0</v>
      </c>
      <c r="BB33" s="156">
        <v>0</v>
      </c>
      <c r="BC33" s="156">
        <v>0</v>
      </c>
      <c r="BD33" s="156">
        <v>0</v>
      </c>
      <c r="BE33" s="156">
        <v>0</v>
      </c>
      <c r="BF33" s="156">
        <v>0</v>
      </c>
      <c r="BG33" s="156">
        <v>0</v>
      </c>
      <c r="BH33" s="156">
        <v>0</v>
      </c>
      <c r="BI33" s="156">
        <v>0</v>
      </c>
      <c r="BJ33" s="156">
        <v>0</v>
      </c>
      <c r="BK33" s="156">
        <v>0</v>
      </c>
      <c r="BL33" s="156">
        <v>0</v>
      </c>
      <c r="BM33" s="156">
        <v>0</v>
      </c>
      <c r="BN33" s="156">
        <v>0</v>
      </c>
      <c r="BO33" s="156">
        <v>0</v>
      </c>
      <c r="BP33" s="158">
        <v>0</v>
      </c>
      <c r="BQ33" s="141">
        <f t="shared" si="23"/>
        <v>0</v>
      </c>
      <c r="BR33" s="142">
        <f>AB$75-$BQ33</f>
        <v>249.35499999999996</v>
      </c>
      <c r="BS33" s="143">
        <f t="shared" ref="BS33:BS42" si="24">D33+BR33</f>
        <v>283.99499999999995</v>
      </c>
    </row>
    <row r="34" spans="1:72" ht="18" customHeight="1">
      <c r="A34" s="135" t="s">
        <v>69</v>
      </c>
      <c r="B34" s="104" t="s">
        <v>70</v>
      </c>
      <c r="C34" s="103" t="s">
        <v>71</v>
      </c>
      <c r="D34" s="136">
        <v>1.8986800000000001</v>
      </c>
      <c r="E34" s="137">
        <f t="shared" ref="E34:E72" si="25">F34+J34+K34+L34+P34+T34+X34+Y34+Z34</f>
        <v>0</v>
      </c>
      <c r="F34" s="138">
        <f t="shared" si="9"/>
        <v>0</v>
      </c>
      <c r="G34" s="156">
        <v>0</v>
      </c>
      <c r="H34" s="156">
        <v>0</v>
      </c>
      <c r="I34" s="156">
        <v>0</v>
      </c>
      <c r="J34" s="156">
        <v>0</v>
      </c>
      <c r="K34" s="156">
        <v>0</v>
      </c>
      <c r="L34" s="138">
        <f t="shared" ref="L34:L41" si="26">SUM(M34:O34)</f>
        <v>0</v>
      </c>
      <c r="M34" s="156">
        <v>0</v>
      </c>
      <c r="N34" s="156">
        <v>0</v>
      </c>
      <c r="O34" s="156">
        <v>0</v>
      </c>
      <c r="P34" s="138">
        <f t="shared" ref="P34:P41" si="27">SUM(Q34:S34)</f>
        <v>0</v>
      </c>
      <c r="Q34" s="156">
        <v>0</v>
      </c>
      <c r="R34" s="156">
        <v>0</v>
      </c>
      <c r="S34" s="156">
        <v>0</v>
      </c>
      <c r="T34" s="138">
        <f t="shared" ref="T34:T41" si="28">SUM(U34:W34)</f>
        <v>0</v>
      </c>
      <c r="U34" s="156">
        <v>0</v>
      </c>
      <c r="V34" s="156">
        <v>0</v>
      </c>
      <c r="W34" s="156">
        <v>0</v>
      </c>
      <c r="X34" s="156">
        <v>0</v>
      </c>
      <c r="Y34" s="156">
        <v>0</v>
      </c>
      <c r="Z34" s="156">
        <v>0</v>
      </c>
      <c r="AA34" s="118">
        <f>AB34+SUM(AD34:AK34)+SUM(BB34:BO34)</f>
        <v>0</v>
      </c>
      <c r="AB34" s="156">
        <v>0</v>
      </c>
      <c r="AC34" s="163">
        <f>$D34-$BQ34</f>
        <v>1.8986800000000001</v>
      </c>
      <c r="AD34" s="156">
        <v>0</v>
      </c>
      <c r="AE34" s="156">
        <v>0</v>
      </c>
      <c r="AF34" s="156">
        <v>0</v>
      </c>
      <c r="AG34" s="156">
        <v>0</v>
      </c>
      <c r="AH34" s="156">
        <v>0</v>
      </c>
      <c r="AI34" s="156">
        <v>0</v>
      </c>
      <c r="AJ34" s="156">
        <v>0</v>
      </c>
      <c r="AK34" s="138">
        <f t="shared" ref="AK34:AK41" si="29">SUM(AL34:BA34)</f>
        <v>0</v>
      </c>
      <c r="AL34" s="156">
        <v>0</v>
      </c>
      <c r="AM34" s="156">
        <v>0</v>
      </c>
      <c r="AN34" s="156">
        <v>0</v>
      </c>
      <c r="AO34" s="156">
        <v>0</v>
      </c>
      <c r="AP34" s="156">
        <v>0</v>
      </c>
      <c r="AQ34" s="156">
        <v>0</v>
      </c>
      <c r="AR34" s="156">
        <v>0</v>
      </c>
      <c r="AS34" s="156">
        <v>0</v>
      </c>
      <c r="AT34" s="156">
        <v>0</v>
      </c>
      <c r="AU34" s="156">
        <v>0</v>
      </c>
      <c r="AV34" s="156">
        <v>0</v>
      </c>
      <c r="AW34" s="156">
        <v>0</v>
      </c>
      <c r="AX34" s="156">
        <v>0</v>
      </c>
      <c r="AY34" s="156">
        <v>0</v>
      </c>
      <c r="AZ34" s="156">
        <v>0</v>
      </c>
      <c r="BA34" s="156">
        <v>0</v>
      </c>
      <c r="BB34" s="156">
        <v>0</v>
      </c>
      <c r="BC34" s="156">
        <v>0</v>
      </c>
      <c r="BD34" s="156">
        <v>0</v>
      </c>
      <c r="BE34" s="156">
        <v>0</v>
      </c>
      <c r="BF34" s="156">
        <v>0</v>
      </c>
      <c r="BG34" s="156">
        <v>0</v>
      </c>
      <c r="BH34" s="156">
        <v>0</v>
      </c>
      <c r="BI34" s="156">
        <v>0</v>
      </c>
      <c r="BJ34" s="156">
        <v>0</v>
      </c>
      <c r="BK34" s="156">
        <v>0</v>
      </c>
      <c r="BL34" s="156">
        <v>0</v>
      </c>
      <c r="BM34" s="156">
        <v>0</v>
      </c>
      <c r="BN34" s="156">
        <v>0</v>
      </c>
      <c r="BO34" s="156">
        <v>0</v>
      </c>
      <c r="BP34" s="158">
        <v>0</v>
      </c>
      <c r="BQ34" s="141">
        <f t="shared" si="23"/>
        <v>0</v>
      </c>
      <c r="BR34" s="142">
        <f>AC$75-$BQ34</f>
        <v>3.1000000000000005</v>
      </c>
      <c r="BS34" s="143">
        <f t="shared" si="24"/>
        <v>4.9986800000000002</v>
      </c>
    </row>
    <row r="35" spans="1:72" ht="18" customHeight="1">
      <c r="A35" s="135" t="s">
        <v>72</v>
      </c>
      <c r="B35" s="104" t="s">
        <v>73</v>
      </c>
      <c r="C35" s="103" t="s">
        <v>74</v>
      </c>
      <c r="D35" s="136">
        <v>0</v>
      </c>
      <c r="E35" s="137">
        <f t="shared" si="25"/>
        <v>0</v>
      </c>
      <c r="F35" s="138">
        <f t="shared" si="9"/>
        <v>0</v>
      </c>
      <c r="G35" s="156">
        <v>0</v>
      </c>
      <c r="H35" s="156">
        <v>0</v>
      </c>
      <c r="I35" s="156">
        <v>0</v>
      </c>
      <c r="J35" s="156">
        <v>0</v>
      </c>
      <c r="K35" s="156">
        <v>0</v>
      </c>
      <c r="L35" s="138">
        <f t="shared" si="26"/>
        <v>0</v>
      </c>
      <c r="M35" s="156">
        <v>0</v>
      </c>
      <c r="N35" s="156">
        <v>0</v>
      </c>
      <c r="O35" s="156">
        <v>0</v>
      </c>
      <c r="P35" s="138">
        <f t="shared" si="27"/>
        <v>0</v>
      </c>
      <c r="Q35" s="156">
        <v>0</v>
      </c>
      <c r="R35" s="156">
        <v>0</v>
      </c>
      <c r="S35" s="156">
        <v>0</v>
      </c>
      <c r="T35" s="138">
        <f t="shared" si="28"/>
        <v>0</v>
      </c>
      <c r="U35" s="156">
        <v>0</v>
      </c>
      <c r="V35" s="156">
        <v>0</v>
      </c>
      <c r="W35" s="156">
        <v>0</v>
      </c>
      <c r="X35" s="156">
        <v>0</v>
      </c>
      <c r="Y35" s="156">
        <v>0</v>
      </c>
      <c r="Z35" s="156">
        <v>0</v>
      </c>
      <c r="AA35" s="118">
        <f>SUM(AB35:AC35)+SUM(AE35:AK35)+SUM(BB35:BO35)</f>
        <v>0</v>
      </c>
      <c r="AB35" s="156">
        <v>0</v>
      </c>
      <c r="AC35" s="156">
        <v>0</v>
      </c>
      <c r="AD35" s="163">
        <f>$D35-$BQ35</f>
        <v>0</v>
      </c>
      <c r="AE35" s="156">
        <v>0</v>
      </c>
      <c r="AF35" s="156">
        <v>0</v>
      </c>
      <c r="AG35" s="156">
        <v>0</v>
      </c>
      <c r="AH35" s="156">
        <v>0</v>
      </c>
      <c r="AI35" s="156">
        <v>0</v>
      </c>
      <c r="AJ35" s="156">
        <v>0</v>
      </c>
      <c r="AK35" s="138">
        <f t="shared" si="29"/>
        <v>0</v>
      </c>
      <c r="AL35" s="156">
        <v>0</v>
      </c>
      <c r="AM35" s="156">
        <v>0</v>
      </c>
      <c r="AN35" s="156">
        <v>0</v>
      </c>
      <c r="AO35" s="156">
        <v>0</v>
      </c>
      <c r="AP35" s="156">
        <v>0</v>
      </c>
      <c r="AQ35" s="156">
        <v>0</v>
      </c>
      <c r="AR35" s="156">
        <v>0</v>
      </c>
      <c r="AS35" s="156">
        <v>0</v>
      </c>
      <c r="AT35" s="156">
        <v>0</v>
      </c>
      <c r="AU35" s="156">
        <v>0</v>
      </c>
      <c r="AV35" s="156">
        <v>0</v>
      </c>
      <c r="AW35" s="156">
        <v>0</v>
      </c>
      <c r="AX35" s="156">
        <v>0</v>
      </c>
      <c r="AY35" s="156">
        <v>0</v>
      </c>
      <c r="AZ35" s="156">
        <v>0</v>
      </c>
      <c r="BA35" s="156">
        <v>0</v>
      </c>
      <c r="BB35" s="156">
        <v>0</v>
      </c>
      <c r="BC35" s="156">
        <v>0</v>
      </c>
      <c r="BD35" s="156">
        <v>0</v>
      </c>
      <c r="BE35" s="156">
        <v>0</v>
      </c>
      <c r="BF35" s="156">
        <v>0</v>
      </c>
      <c r="BG35" s="156">
        <v>0</v>
      </c>
      <c r="BH35" s="156">
        <v>0</v>
      </c>
      <c r="BI35" s="156">
        <v>0</v>
      </c>
      <c r="BJ35" s="156">
        <v>0</v>
      </c>
      <c r="BK35" s="156">
        <v>0</v>
      </c>
      <c r="BL35" s="156">
        <v>0</v>
      </c>
      <c r="BM35" s="156">
        <v>0</v>
      </c>
      <c r="BN35" s="156">
        <v>0</v>
      </c>
      <c r="BO35" s="156">
        <v>0</v>
      </c>
      <c r="BP35" s="158">
        <v>0</v>
      </c>
      <c r="BQ35" s="141">
        <f t="shared" si="23"/>
        <v>0</v>
      </c>
      <c r="BR35" s="142">
        <f>AD$75-$BQ35</f>
        <v>0</v>
      </c>
      <c r="BS35" s="143">
        <f t="shared" si="24"/>
        <v>0</v>
      </c>
    </row>
    <row r="36" spans="1:72" ht="18" customHeight="1">
      <c r="A36" s="135"/>
      <c r="B36" s="104" t="s">
        <v>76</v>
      </c>
      <c r="C36" s="103" t="s">
        <v>77</v>
      </c>
      <c r="D36" s="136">
        <v>0</v>
      </c>
      <c r="E36" s="137">
        <f t="shared" si="25"/>
        <v>0</v>
      </c>
      <c r="F36" s="138">
        <f t="shared" si="9"/>
        <v>0</v>
      </c>
      <c r="G36" s="156">
        <v>0</v>
      </c>
      <c r="H36" s="156">
        <v>0</v>
      </c>
      <c r="I36" s="156">
        <v>0</v>
      </c>
      <c r="J36" s="156">
        <v>0</v>
      </c>
      <c r="K36" s="156">
        <v>0</v>
      </c>
      <c r="L36" s="138">
        <f t="shared" si="26"/>
        <v>0</v>
      </c>
      <c r="M36" s="156">
        <v>0</v>
      </c>
      <c r="N36" s="156">
        <v>0</v>
      </c>
      <c r="O36" s="156">
        <v>0</v>
      </c>
      <c r="P36" s="138">
        <f t="shared" si="27"/>
        <v>0</v>
      </c>
      <c r="Q36" s="156">
        <v>0</v>
      </c>
      <c r="R36" s="156">
        <v>0</v>
      </c>
      <c r="S36" s="156">
        <v>0</v>
      </c>
      <c r="T36" s="138">
        <f t="shared" si="28"/>
        <v>0</v>
      </c>
      <c r="U36" s="156">
        <v>0</v>
      </c>
      <c r="V36" s="156">
        <v>0</v>
      </c>
      <c r="W36" s="156">
        <v>0</v>
      </c>
      <c r="X36" s="156">
        <v>0</v>
      </c>
      <c r="Y36" s="156">
        <v>0</v>
      </c>
      <c r="Z36" s="156">
        <v>0</v>
      </c>
      <c r="AA36" s="118">
        <f>SUM(AB36:AD36)+SUM(AF36:AK36)+SUM(BB36:BO36)</f>
        <v>0</v>
      </c>
      <c r="AB36" s="156">
        <v>0</v>
      </c>
      <c r="AC36" s="156">
        <v>0</v>
      </c>
      <c r="AD36" s="156">
        <v>0</v>
      </c>
      <c r="AE36" s="163">
        <f>$D36-$BQ36</f>
        <v>0</v>
      </c>
      <c r="AF36" s="156">
        <v>0</v>
      </c>
      <c r="AG36" s="156">
        <v>0</v>
      </c>
      <c r="AH36" s="156">
        <v>0</v>
      </c>
      <c r="AI36" s="156">
        <v>0</v>
      </c>
      <c r="AJ36" s="156">
        <v>0</v>
      </c>
      <c r="AK36" s="138">
        <f t="shared" si="29"/>
        <v>0</v>
      </c>
      <c r="AL36" s="156">
        <v>0</v>
      </c>
      <c r="AM36" s="156">
        <v>0</v>
      </c>
      <c r="AN36" s="156">
        <v>0</v>
      </c>
      <c r="AO36" s="156">
        <v>0</v>
      </c>
      <c r="AP36" s="156">
        <v>0</v>
      </c>
      <c r="AQ36" s="156">
        <v>0</v>
      </c>
      <c r="AR36" s="156">
        <v>0</v>
      </c>
      <c r="AS36" s="156">
        <v>0</v>
      </c>
      <c r="AT36" s="156">
        <v>0</v>
      </c>
      <c r="AU36" s="156">
        <v>0</v>
      </c>
      <c r="AV36" s="156">
        <v>0</v>
      </c>
      <c r="AW36" s="156">
        <v>0</v>
      </c>
      <c r="AX36" s="156">
        <v>0</v>
      </c>
      <c r="AY36" s="156">
        <v>0</v>
      </c>
      <c r="AZ36" s="156">
        <v>0</v>
      </c>
      <c r="BA36" s="156">
        <v>0</v>
      </c>
      <c r="BB36" s="156">
        <v>0</v>
      </c>
      <c r="BC36" s="156">
        <v>0</v>
      </c>
      <c r="BD36" s="156">
        <v>0</v>
      </c>
      <c r="BE36" s="156">
        <v>0</v>
      </c>
      <c r="BF36" s="156">
        <v>0</v>
      </c>
      <c r="BG36" s="156">
        <v>0</v>
      </c>
      <c r="BH36" s="156">
        <v>0</v>
      </c>
      <c r="BI36" s="156">
        <v>0</v>
      </c>
      <c r="BJ36" s="156">
        <v>0</v>
      </c>
      <c r="BK36" s="156">
        <v>0</v>
      </c>
      <c r="BL36" s="156">
        <v>0</v>
      </c>
      <c r="BM36" s="156">
        <v>0</v>
      </c>
      <c r="BN36" s="156">
        <v>0</v>
      </c>
      <c r="BO36" s="156">
        <v>0</v>
      </c>
      <c r="BP36" s="158">
        <v>0</v>
      </c>
      <c r="BQ36" s="141">
        <f t="shared" si="23"/>
        <v>0</v>
      </c>
      <c r="BR36" s="142">
        <f>AE$75-$BQ36</f>
        <v>0</v>
      </c>
      <c r="BS36" s="143">
        <f t="shared" si="24"/>
        <v>0</v>
      </c>
    </row>
    <row r="37" spans="1:72" ht="18" customHeight="1">
      <c r="A37" s="135" t="s">
        <v>75</v>
      </c>
      <c r="B37" s="104" t="s">
        <v>78</v>
      </c>
      <c r="C37" s="103" t="s">
        <v>79</v>
      </c>
      <c r="D37" s="136">
        <v>0</v>
      </c>
      <c r="E37" s="137">
        <f t="shared" si="25"/>
        <v>0</v>
      </c>
      <c r="F37" s="138">
        <f t="shared" si="9"/>
        <v>0</v>
      </c>
      <c r="G37" s="156">
        <v>0</v>
      </c>
      <c r="H37" s="156">
        <v>0</v>
      </c>
      <c r="I37" s="156">
        <v>0</v>
      </c>
      <c r="J37" s="156">
        <v>0</v>
      </c>
      <c r="K37" s="156">
        <v>0</v>
      </c>
      <c r="L37" s="138">
        <f t="shared" si="26"/>
        <v>0</v>
      </c>
      <c r="M37" s="156">
        <v>0</v>
      </c>
      <c r="N37" s="156">
        <v>0</v>
      </c>
      <c r="O37" s="156">
        <v>0</v>
      </c>
      <c r="P37" s="138">
        <f t="shared" si="27"/>
        <v>0</v>
      </c>
      <c r="Q37" s="156">
        <v>0</v>
      </c>
      <c r="R37" s="156">
        <v>0</v>
      </c>
      <c r="S37" s="156">
        <v>0</v>
      </c>
      <c r="T37" s="138">
        <f t="shared" si="28"/>
        <v>0</v>
      </c>
      <c r="U37" s="156">
        <v>0</v>
      </c>
      <c r="V37" s="156">
        <v>0</v>
      </c>
      <c r="W37" s="156">
        <v>0</v>
      </c>
      <c r="X37" s="156">
        <v>0</v>
      </c>
      <c r="Y37" s="156">
        <v>0</v>
      </c>
      <c r="Z37" s="156">
        <v>0</v>
      </c>
      <c r="AA37" s="118">
        <f>SUM(AB37:AE37)+SUM(AG37:AK37)+SUM(BB37:BO37)</f>
        <v>0</v>
      </c>
      <c r="AB37" s="156">
        <v>0</v>
      </c>
      <c r="AC37" s="156">
        <v>0</v>
      </c>
      <c r="AD37" s="156">
        <v>0</v>
      </c>
      <c r="AE37" s="156">
        <v>0</v>
      </c>
      <c r="AF37" s="163">
        <f>$D37-$BQ37</f>
        <v>0</v>
      </c>
      <c r="AG37" s="156">
        <v>0</v>
      </c>
      <c r="AH37" s="156">
        <v>0</v>
      </c>
      <c r="AI37" s="156">
        <v>0</v>
      </c>
      <c r="AJ37" s="156">
        <v>0</v>
      </c>
      <c r="AK37" s="138">
        <f t="shared" si="29"/>
        <v>0</v>
      </c>
      <c r="AL37" s="156">
        <v>0</v>
      </c>
      <c r="AM37" s="156">
        <v>0</v>
      </c>
      <c r="AN37" s="156">
        <v>0</v>
      </c>
      <c r="AO37" s="156">
        <v>0</v>
      </c>
      <c r="AP37" s="156">
        <v>0</v>
      </c>
      <c r="AQ37" s="156">
        <v>0</v>
      </c>
      <c r="AR37" s="156">
        <v>0</v>
      </c>
      <c r="AS37" s="156">
        <v>0</v>
      </c>
      <c r="AT37" s="156">
        <v>0</v>
      </c>
      <c r="AU37" s="156">
        <v>0</v>
      </c>
      <c r="AV37" s="156">
        <v>0</v>
      </c>
      <c r="AW37" s="156">
        <v>0</v>
      </c>
      <c r="AX37" s="156">
        <v>0</v>
      </c>
      <c r="AY37" s="156">
        <v>0</v>
      </c>
      <c r="AZ37" s="156">
        <v>0</v>
      </c>
      <c r="BA37" s="156">
        <v>0</v>
      </c>
      <c r="BB37" s="156">
        <v>0</v>
      </c>
      <c r="BC37" s="156">
        <v>0</v>
      </c>
      <c r="BD37" s="156">
        <v>0</v>
      </c>
      <c r="BE37" s="156">
        <v>0</v>
      </c>
      <c r="BF37" s="156">
        <v>0</v>
      </c>
      <c r="BG37" s="156">
        <v>0</v>
      </c>
      <c r="BH37" s="156">
        <v>0</v>
      </c>
      <c r="BI37" s="156">
        <v>0</v>
      </c>
      <c r="BJ37" s="156">
        <v>0</v>
      </c>
      <c r="BK37" s="156">
        <v>0</v>
      </c>
      <c r="BL37" s="156">
        <v>0</v>
      </c>
      <c r="BM37" s="156">
        <v>0</v>
      </c>
      <c r="BN37" s="156">
        <v>0</v>
      </c>
      <c r="BO37" s="156">
        <v>0</v>
      </c>
      <c r="BP37" s="158">
        <v>0</v>
      </c>
      <c r="BQ37" s="141">
        <f t="shared" si="23"/>
        <v>0</v>
      </c>
      <c r="BR37" s="142">
        <f>AF$75-$BQ37</f>
        <v>40.000100000000003</v>
      </c>
      <c r="BS37" s="143">
        <f t="shared" si="24"/>
        <v>40.000100000000003</v>
      </c>
    </row>
    <row r="38" spans="1:72" ht="18" customHeight="1">
      <c r="A38" s="135" t="s">
        <v>80</v>
      </c>
      <c r="B38" s="104" t="s">
        <v>81</v>
      </c>
      <c r="C38" s="103" t="s">
        <v>82</v>
      </c>
      <c r="D38" s="136">
        <v>4.1900000000000004</v>
      </c>
      <c r="E38" s="137">
        <f t="shared" si="25"/>
        <v>0</v>
      </c>
      <c r="F38" s="138">
        <f t="shared" si="9"/>
        <v>0</v>
      </c>
      <c r="G38" s="156">
        <v>0</v>
      </c>
      <c r="H38" s="156">
        <v>0</v>
      </c>
      <c r="I38" s="156">
        <v>0</v>
      </c>
      <c r="J38" s="156">
        <v>0</v>
      </c>
      <c r="K38" s="156">
        <v>0</v>
      </c>
      <c r="L38" s="138">
        <f t="shared" si="26"/>
        <v>0</v>
      </c>
      <c r="M38" s="156">
        <v>0</v>
      </c>
      <c r="N38" s="156">
        <v>0</v>
      </c>
      <c r="O38" s="156">
        <v>0</v>
      </c>
      <c r="P38" s="138">
        <f t="shared" si="27"/>
        <v>0</v>
      </c>
      <c r="Q38" s="156">
        <v>0</v>
      </c>
      <c r="R38" s="156">
        <v>0</v>
      </c>
      <c r="S38" s="156">
        <v>0</v>
      </c>
      <c r="T38" s="138">
        <f t="shared" si="28"/>
        <v>0</v>
      </c>
      <c r="U38" s="156">
        <v>0</v>
      </c>
      <c r="V38" s="156">
        <v>0</v>
      </c>
      <c r="W38" s="156">
        <v>0</v>
      </c>
      <c r="X38" s="156">
        <v>0</v>
      </c>
      <c r="Y38" s="156">
        <v>0</v>
      </c>
      <c r="Z38" s="156">
        <v>0</v>
      </c>
      <c r="AA38" s="118">
        <f>SUM(AB38:AF38)+SUM(AH38:AK38)+SUM(BB38:BO38)</f>
        <v>0</v>
      </c>
      <c r="AB38" s="156">
        <v>0</v>
      </c>
      <c r="AC38" s="156">
        <v>0</v>
      </c>
      <c r="AD38" s="156">
        <v>0</v>
      </c>
      <c r="AE38" s="156">
        <v>0</v>
      </c>
      <c r="AF38" s="156">
        <v>0</v>
      </c>
      <c r="AG38" s="163">
        <f>$D38-$BQ38</f>
        <v>4.1900000000000004</v>
      </c>
      <c r="AH38" s="156">
        <v>0</v>
      </c>
      <c r="AI38" s="156">
        <v>0</v>
      </c>
      <c r="AJ38" s="156">
        <v>0</v>
      </c>
      <c r="AK38" s="138">
        <f t="shared" si="29"/>
        <v>0</v>
      </c>
      <c r="AL38" s="156">
        <v>0</v>
      </c>
      <c r="AM38" s="156">
        <v>0</v>
      </c>
      <c r="AN38" s="156">
        <v>0</v>
      </c>
      <c r="AO38" s="156">
        <v>0</v>
      </c>
      <c r="AP38" s="156">
        <v>0</v>
      </c>
      <c r="AQ38" s="156">
        <v>0</v>
      </c>
      <c r="AR38" s="156">
        <v>0</v>
      </c>
      <c r="AS38" s="156">
        <v>0</v>
      </c>
      <c r="AT38" s="156">
        <v>0</v>
      </c>
      <c r="AU38" s="156">
        <v>0</v>
      </c>
      <c r="AV38" s="156">
        <v>0</v>
      </c>
      <c r="AW38" s="156">
        <v>0</v>
      </c>
      <c r="AX38" s="156">
        <v>0</v>
      </c>
      <c r="AY38" s="156">
        <v>0</v>
      </c>
      <c r="AZ38" s="156">
        <v>0</v>
      </c>
      <c r="BA38" s="156">
        <v>0</v>
      </c>
      <c r="BB38" s="156">
        <v>0</v>
      </c>
      <c r="BC38" s="156">
        <v>0</v>
      </c>
      <c r="BD38" s="156">
        <v>0</v>
      </c>
      <c r="BE38" s="156">
        <v>0</v>
      </c>
      <c r="BF38" s="156">
        <v>0</v>
      </c>
      <c r="BG38" s="156">
        <v>0</v>
      </c>
      <c r="BH38" s="156">
        <v>0</v>
      </c>
      <c r="BI38" s="156">
        <v>0</v>
      </c>
      <c r="BJ38" s="156">
        <v>0</v>
      </c>
      <c r="BK38" s="156">
        <v>0</v>
      </c>
      <c r="BL38" s="156">
        <v>0</v>
      </c>
      <c r="BM38" s="156">
        <v>0</v>
      </c>
      <c r="BN38" s="156">
        <v>0</v>
      </c>
      <c r="BO38" s="156">
        <v>0</v>
      </c>
      <c r="BP38" s="158">
        <v>0</v>
      </c>
      <c r="BQ38" s="141">
        <f t="shared" si="23"/>
        <v>0</v>
      </c>
      <c r="BR38" s="142">
        <f>AG$75-$BQ38</f>
        <v>41.808</v>
      </c>
      <c r="BS38" s="143">
        <f t="shared" si="24"/>
        <v>45.997999999999998</v>
      </c>
    </row>
    <row r="39" spans="1:72" s="1040" customFormat="1" ht="18" customHeight="1">
      <c r="A39" s="1035" t="s">
        <v>83</v>
      </c>
      <c r="B39" s="1101" t="s">
        <v>84</v>
      </c>
      <c r="C39" s="1036" t="s">
        <v>85</v>
      </c>
      <c r="D39" s="1102">
        <v>6.0200000000000005</v>
      </c>
      <c r="E39" s="1103">
        <f t="shared" si="25"/>
        <v>0</v>
      </c>
      <c r="F39" s="1104">
        <f t="shared" si="9"/>
        <v>0</v>
      </c>
      <c r="G39" s="1041">
        <v>0</v>
      </c>
      <c r="H39" s="1041">
        <v>0</v>
      </c>
      <c r="I39" s="1041">
        <v>0</v>
      </c>
      <c r="J39" s="1041">
        <v>0</v>
      </c>
      <c r="K39" s="1041">
        <v>0</v>
      </c>
      <c r="L39" s="1104">
        <f t="shared" si="26"/>
        <v>0</v>
      </c>
      <c r="M39" s="1041">
        <v>0</v>
      </c>
      <c r="N39" s="1041">
        <v>0</v>
      </c>
      <c r="O39" s="1041">
        <v>0</v>
      </c>
      <c r="P39" s="1104">
        <f t="shared" si="27"/>
        <v>0</v>
      </c>
      <c r="Q39" s="1041">
        <v>0</v>
      </c>
      <c r="R39" s="1041">
        <v>0</v>
      </c>
      <c r="S39" s="1041">
        <v>0</v>
      </c>
      <c r="T39" s="1104">
        <f t="shared" si="28"/>
        <v>0</v>
      </c>
      <c r="U39" s="1041">
        <v>0</v>
      </c>
      <c r="V39" s="1041">
        <v>0</v>
      </c>
      <c r="W39" s="1041">
        <v>0</v>
      </c>
      <c r="X39" s="1041">
        <v>0</v>
      </c>
      <c r="Y39" s="1041">
        <v>0</v>
      </c>
      <c r="Z39" s="1041">
        <v>0</v>
      </c>
      <c r="AA39" s="1105">
        <f>SUM(AB39:AG39)+SUM(AI39:AK39)+SUM(BB39:BO39)</f>
        <v>2.79</v>
      </c>
      <c r="AB39" s="1041">
        <v>0</v>
      </c>
      <c r="AC39" s="1041">
        <v>0</v>
      </c>
      <c r="AD39" s="1041">
        <v>0</v>
      </c>
      <c r="AE39" s="1041">
        <v>0</v>
      </c>
      <c r="AF39" s="1041">
        <v>0</v>
      </c>
      <c r="AG39" s="1041">
        <v>0</v>
      </c>
      <c r="AH39" s="1037">
        <f>$D39-$BQ39</f>
        <v>3.2300000000000004</v>
      </c>
      <c r="AI39" s="1041">
        <v>2.79</v>
      </c>
      <c r="AJ39" s="1041">
        <v>0</v>
      </c>
      <c r="AK39" s="1104">
        <f t="shared" si="29"/>
        <v>0</v>
      </c>
      <c r="AL39" s="1041">
        <v>0</v>
      </c>
      <c r="AM39" s="1041">
        <v>0</v>
      </c>
      <c r="AN39" s="1041">
        <v>0</v>
      </c>
      <c r="AO39" s="1041">
        <v>0</v>
      </c>
      <c r="AP39" s="1041">
        <v>0</v>
      </c>
      <c r="AQ39" s="1041">
        <v>0</v>
      </c>
      <c r="AR39" s="1041">
        <v>0</v>
      </c>
      <c r="AS39" s="1041">
        <v>0</v>
      </c>
      <c r="AT39" s="1041">
        <v>0</v>
      </c>
      <c r="AU39" s="1041">
        <v>0</v>
      </c>
      <c r="AV39" s="1041">
        <v>0</v>
      </c>
      <c r="AW39" s="1041">
        <v>0</v>
      </c>
      <c r="AX39" s="1041">
        <v>0</v>
      </c>
      <c r="AY39" s="1041">
        <v>0</v>
      </c>
      <c r="AZ39" s="1041">
        <v>0</v>
      </c>
      <c r="BA39" s="1041">
        <v>0</v>
      </c>
      <c r="BB39" s="1041">
        <v>0</v>
      </c>
      <c r="BC39" s="1041">
        <v>0</v>
      </c>
      <c r="BD39" s="1041">
        <v>0</v>
      </c>
      <c r="BE39" s="1041">
        <v>0</v>
      </c>
      <c r="BF39" s="1041">
        <v>0</v>
      </c>
      <c r="BG39" s="1041">
        <v>0</v>
      </c>
      <c r="BH39" s="1041">
        <v>0</v>
      </c>
      <c r="BI39" s="1041">
        <v>0</v>
      </c>
      <c r="BJ39" s="1041">
        <v>0</v>
      </c>
      <c r="BK39" s="1041">
        <v>0</v>
      </c>
      <c r="BL39" s="1041">
        <v>0</v>
      </c>
      <c r="BM39" s="1041">
        <v>0</v>
      </c>
      <c r="BN39" s="1041">
        <v>0</v>
      </c>
      <c r="BO39" s="1041">
        <v>0</v>
      </c>
      <c r="BP39" s="1042">
        <v>0</v>
      </c>
      <c r="BQ39" s="1038">
        <f t="shared" si="23"/>
        <v>2.79</v>
      </c>
      <c r="BR39" s="1106">
        <f>AH$75-$BQ39</f>
        <v>18.979999999999997</v>
      </c>
      <c r="BS39" s="1039">
        <f t="shared" si="24"/>
        <v>24.999999999999996</v>
      </c>
    </row>
    <row r="40" spans="1:72" ht="18" customHeight="1">
      <c r="A40" s="135" t="s">
        <v>86</v>
      </c>
      <c r="B40" s="104" t="s">
        <v>87</v>
      </c>
      <c r="C40" s="103" t="s">
        <v>88</v>
      </c>
      <c r="D40" s="136">
        <v>24.3</v>
      </c>
      <c r="E40" s="137">
        <f t="shared" si="25"/>
        <v>0</v>
      </c>
      <c r="F40" s="138">
        <f t="shared" si="9"/>
        <v>0</v>
      </c>
      <c r="G40" s="156">
        <v>0</v>
      </c>
      <c r="H40" s="156">
        <v>0</v>
      </c>
      <c r="I40" s="156">
        <v>0</v>
      </c>
      <c r="J40" s="156">
        <v>0</v>
      </c>
      <c r="K40" s="156">
        <v>0</v>
      </c>
      <c r="L40" s="138">
        <f t="shared" si="26"/>
        <v>0</v>
      </c>
      <c r="M40" s="156">
        <v>0</v>
      </c>
      <c r="N40" s="156">
        <v>0</v>
      </c>
      <c r="O40" s="156">
        <v>0</v>
      </c>
      <c r="P40" s="138">
        <f t="shared" si="27"/>
        <v>0</v>
      </c>
      <c r="Q40" s="156">
        <v>0</v>
      </c>
      <c r="R40" s="156">
        <v>0</v>
      </c>
      <c r="S40" s="156">
        <v>0</v>
      </c>
      <c r="T40" s="138">
        <f t="shared" si="28"/>
        <v>0</v>
      </c>
      <c r="U40" s="156">
        <v>0</v>
      </c>
      <c r="V40" s="156">
        <v>0</v>
      </c>
      <c r="W40" s="156">
        <v>0</v>
      </c>
      <c r="X40" s="156">
        <v>0</v>
      </c>
      <c r="Y40" s="156">
        <v>0</v>
      </c>
      <c r="Z40" s="156">
        <v>0</v>
      </c>
      <c r="AA40" s="118">
        <f>SUM(AB40:AH40)+SUM(AJ40:AK40)+SUM(BB40:BO40)</f>
        <v>0</v>
      </c>
      <c r="AB40" s="156">
        <v>0</v>
      </c>
      <c r="AC40" s="156">
        <v>0</v>
      </c>
      <c r="AD40" s="156">
        <v>0</v>
      </c>
      <c r="AE40" s="156">
        <v>0</v>
      </c>
      <c r="AF40" s="156">
        <v>0</v>
      </c>
      <c r="AG40" s="156">
        <v>0</v>
      </c>
      <c r="AH40" s="156">
        <v>0</v>
      </c>
      <c r="AI40" s="163">
        <f>$D40-$BQ40</f>
        <v>24.3</v>
      </c>
      <c r="AJ40" s="156">
        <v>0</v>
      </c>
      <c r="AK40" s="138">
        <f t="shared" si="29"/>
        <v>0</v>
      </c>
      <c r="AL40" s="156">
        <v>0</v>
      </c>
      <c r="AM40" s="156">
        <v>0</v>
      </c>
      <c r="AN40" s="156">
        <v>0</v>
      </c>
      <c r="AO40" s="156">
        <v>0</v>
      </c>
      <c r="AP40" s="156">
        <v>0</v>
      </c>
      <c r="AQ40" s="156">
        <v>0</v>
      </c>
      <c r="AR40" s="156">
        <v>0</v>
      </c>
      <c r="AS40" s="156">
        <v>0</v>
      </c>
      <c r="AT40" s="156">
        <v>0</v>
      </c>
      <c r="AU40" s="156">
        <v>0</v>
      </c>
      <c r="AV40" s="156">
        <v>0</v>
      </c>
      <c r="AW40" s="156">
        <v>0</v>
      </c>
      <c r="AX40" s="156">
        <v>0</v>
      </c>
      <c r="AY40" s="156">
        <v>0</v>
      </c>
      <c r="AZ40" s="156">
        <v>0</v>
      </c>
      <c r="BA40" s="156">
        <v>0</v>
      </c>
      <c r="BB40" s="156">
        <v>0</v>
      </c>
      <c r="BC40" s="156">
        <v>0</v>
      </c>
      <c r="BD40" s="156">
        <v>0</v>
      </c>
      <c r="BE40" s="156">
        <v>0</v>
      </c>
      <c r="BF40" s="156">
        <v>0</v>
      </c>
      <c r="BG40" s="156">
        <v>0</v>
      </c>
      <c r="BH40" s="156">
        <v>0</v>
      </c>
      <c r="BI40" s="156">
        <v>0</v>
      </c>
      <c r="BJ40" s="156">
        <v>0</v>
      </c>
      <c r="BK40" s="156">
        <v>0</v>
      </c>
      <c r="BL40" s="156">
        <v>0</v>
      </c>
      <c r="BM40" s="156">
        <v>0</v>
      </c>
      <c r="BN40" s="156">
        <v>0</v>
      </c>
      <c r="BO40" s="156">
        <v>0</v>
      </c>
      <c r="BP40" s="158">
        <v>0</v>
      </c>
      <c r="BQ40" s="141">
        <f t="shared" si="23"/>
        <v>0</v>
      </c>
      <c r="BR40" s="142">
        <f>AI$75-$BQ40</f>
        <v>45.7</v>
      </c>
      <c r="BS40" s="143">
        <f t="shared" si="24"/>
        <v>70</v>
      </c>
    </row>
    <row r="41" spans="1:72" ht="18" customHeight="1">
      <c r="A41" s="135"/>
      <c r="B41" s="104" t="s">
        <v>90</v>
      </c>
      <c r="C41" s="103" t="s">
        <v>91</v>
      </c>
      <c r="D41" s="136">
        <v>19.510000000000002</v>
      </c>
      <c r="E41" s="137">
        <f t="shared" si="25"/>
        <v>0</v>
      </c>
      <c r="F41" s="138">
        <f t="shared" si="9"/>
        <v>0</v>
      </c>
      <c r="G41" s="156">
        <v>0</v>
      </c>
      <c r="H41" s="156">
        <v>0</v>
      </c>
      <c r="I41" s="156">
        <v>0</v>
      </c>
      <c r="J41" s="156">
        <v>0</v>
      </c>
      <c r="K41" s="156">
        <v>0</v>
      </c>
      <c r="L41" s="138">
        <f t="shared" si="26"/>
        <v>0</v>
      </c>
      <c r="M41" s="156">
        <v>0</v>
      </c>
      <c r="N41" s="156">
        <v>0</v>
      </c>
      <c r="O41" s="156">
        <v>0</v>
      </c>
      <c r="P41" s="138">
        <f t="shared" si="27"/>
        <v>0</v>
      </c>
      <c r="Q41" s="156">
        <v>0</v>
      </c>
      <c r="R41" s="156">
        <v>0</v>
      </c>
      <c r="S41" s="156">
        <v>0</v>
      </c>
      <c r="T41" s="138">
        <f t="shared" si="28"/>
        <v>0</v>
      </c>
      <c r="U41" s="156">
        <v>0</v>
      </c>
      <c r="V41" s="156">
        <v>0</v>
      </c>
      <c r="W41" s="156">
        <v>0</v>
      </c>
      <c r="X41" s="156">
        <v>0</v>
      </c>
      <c r="Y41" s="156">
        <v>0</v>
      </c>
      <c r="Z41" s="156">
        <v>0</v>
      </c>
      <c r="AA41" s="118">
        <f>SUM(AB41:AI41)+AK41+SUM(BB41:BO41)</f>
        <v>0</v>
      </c>
      <c r="AB41" s="156">
        <v>0</v>
      </c>
      <c r="AC41" s="156">
        <v>0</v>
      </c>
      <c r="AD41" s="156">
        <v>0</v>
      </c>
      <c r="AE41" s="156">
        <v>0</v>
      </c>
      <c r="AF41" s="156">
        <v>0</v>
      </c>
      <c r="AG41" s="156">
        <v>0</v>
      </c>
      <c r="AH41" s="156">
        <v>0</v>
      </c>
      <c r="AI41" s="156">
        <v>0</v>
      </c>
      <c r="AJ41" s="163">
        <f>$D41-$BQ41</f>
        <v>19.510000000000002</v>
      </c>
      <c r="AK41" s="138">
        <f t="shared" si="29"/>
        <v>0</v>
      </c>
      <c r="AL41" s="156">
        <v>0</v>
      </c>
      <c r="AM41" s="156">
        <v>0</v>
      </c>
      <c r="AN41" s="156">
        <v>0</v>
      </c>
      <c r="AO41" s="156">
        <v>0</v>
      </c>
      <c r="AP41" s="156">
        <v>0</v>
      </c>
      <c r="AQ41" s="156">
        <v>0</v>
      </c>
      <c r="AR41" s="156">
        <v>0</v>
      </c>
      <c r="AS41" s="156">
        <v>0</v>
      </c>
      <c r="AT41" s="156">
        <v>0</v>
      </c>
      <c r="AU41" s="156">
        <v>0</v>
      </c>
      <c r="AV41" s="156">
        <v>0</v>
      </c>
      <c r="AW41" s="156">
        <v>0</v>
      </c>
      <c r="AX41" s="156">
        <v>0</v>
      </c>
      <c r="AY41" s="156">
        <v>0</v>
      </c>
      <c r="AZ41" s="156">
        <v>0</v>
      </c>
      <c r="BA41" s="156">
        <v>0</v>
      </c>
      <c r="BB41" s="156">
        <v>0</v>
      </c>
      <c r="BC41" s="156">
        <v>0</v>
      </c>
      <c r="BD41" s="156">
        <v>0</v>
      </c>
      <c r="BE41" s="156">
        <v>0</v>
      </c>
      <c r="BF41" s="156">
        <v>0</v>
      </c>
      <c r="BG41" s="156">
        <v>0</v>
      </c>
      <c r="BH41" s="156">
        <v>0</v>
      </c>
      <c r="BI41" s="156">
        <v>0</v>
      </c>
      <c r="BJ41" s="156">
        <v>0</v>
      </c>
      <c r="BK41" s="156">
        <v>0</v>
      </c>
      <c r="BL41" s="156">
        <v>0</v>
      </c>
      <c r="BM41" s="156">
        <v>0</v>
      </c>
      <c r="BN41" s="156">
        <v>0</v>
      </c>
      <c r="BO41" s="156">
        <v>0</v>
      </c>
      <c r="BP41" s="158">
        <v>0</v>
      </c>
      <c r="BQ41" s="141">
        <f t="shared" si="23"/>
        <v>0</v>
      </c>
      <c r="BR41" s="142">
        <f>AJ$75-$BQ41</f>
        <v>0</v>
      </c>
      <c r="BS41" s="143">
        <f t="shared" si="24"/>
        <v>19.510000000000002</v>
      </c>
    </row>
    <row r="42" spans="1:72" s="148" customFormat="1" ht="18" customHeight="1">
      <c r="A42" s="144" t="s">
        <v>89</v>
      </c>
      <c r="B42" s="164" t="s">
        <v>282</v>
      </c>
      <c r="C42" s="102" t="s">
        <v>94</v>
      </c>
      <c r="D42" s="136">
        <f>SUM(D44:D59)</f>
        <v>1162.26082</v>
      </c>
      <c r="E42" s="137">
        <f t="shared" si="25"/>
        <v>0</v>
      </c>
      <c r="F42" s="138">
        <f t="shared" si="9"/>
        <v>0</v>
      </c>
      <c r="G42" s="138">
        <f t="shared" ref="G42:Z42" si="30">SUM(G44:G59)</f>
        <v>0</v>
      </c>
      <c r="H42" s="138">
        <f>SUM(H44:H59)</f>
        <v>0</v>
      </c>
      <c r="I42" s="138">
        <f t="shared" si="30"/>
        <v>0</v>
      </c>
      <c r="J42" s="138">
        <f t="shared" si="30"/>
        <v>0</v>
      </c>
      <c r="K42" s="138">
        <f t="shared" si="30"/>
        <v>0</v>
      </c>
      <c r="L42" s="138">
        <f t="shared" si="30"/>
        <v>0</v>
      </c>
      <c r="M42" s="138">
        <f t="shared" si="30"/>
        <v>0</v>
      </c>
      <c r="N42" s="138">
        <f t="shared" si="30"/>
        <v>0</v>
      </c>
      <c r="O42" s="138">
        <f t="shared" si="30"/>
        <v>0</v>
      </c>
      <c r="P42" s="138">
        <f t="shared" si="30"/>
        <v>0</v>
      </c>
      <c r="Q42" s="138">
        <f t="shared" si="30"/>
        <v>0</v>
      </c>
      <c r="R42" s="138">
        <f t="shared" si="30"/>
        <v>0</v>
      </c>
      <c r="S42" s="138">
        <f t="shared" si="30"/>
        <v>0</v>
      </c>
      <c r="T42" s="138">
        <f t="shared" si="30"/>
        <v>0</v>
      </c>
      <c r="U42" s="138">
        <f t="shared" si="30"/>
        <v>0</v>
      </c>
      <c r="V42" s="138">
        <f t="shared" si="30"/>
        <v>0</v>
      </c>
      <c r="W42" s="138">
        <f t="shared" si="30"/>
        <v>0</v>
      </c>
      <c r="X42" s="138">
        <f t="shared" si="30"/>
        <v>0</v>
      </c>
      <c r="Y42" s="138">
        <f t="shared" si="30"/>
        <v>0</v>
      </c>
      <c r="Z42" s="138">
        <f t="shared" si="30"/>
        <v>0</v>
      </c>
      <c r="AA42" s="118">
        <f>SUM(AB42:AJ42)+SUM(BB42:BO42)</f>
        <v>2.8593300000000004</v>
      </c>
      <c r="AB42" s="138">
        <f>SUM(AB44:AB59)</f>
        <v>0</v>
      </c>
      <c r="AC42" s="138">
        <f t="shared" ref="AC42:AI42" si="31">SUM(AC44:AC59)</f>
        <v>0</v>
      </c>
      <c r="AD42" s="138">
        <f t="shared" si="31"/>
        <v>0</v>
      </c>
      <c r="AE42" s="138">
        <f t="shared" si="31"/>
        <v>0</v>
      </c>
      <c r="AF42" s="138">
        <f t="shared" si="31"/>
        <v>1.7000000000000002</v>
      </c>
      <c r="AG42" s="138">
        <f t="shared" si="31"/>
        <v>0</v>
      </c>
      <c r="AH42" s="138">
        <f t="shared" si="31"/>
        <v>0</v>
      </c>
      <c r="AI42" s="138">
        <f t="shared" si="31"/>
        <v>0</v>
      </c>
      <c r="AJ42" s="138">
        <f>SUM(AJ44:AJ59)</f>
        <v>0</v>
      </c>
      <c r="AK42" s="140">
        <f>$D42-$BQ42</f>
        <v>1159.40149</v>
      </c>
      <c r="AL42" s="138">
        <f>SUM(AL45:AL59)</f>
        <v>0</v>
      </c>
      <c r="AM42" s="138">
        <f>AM44+SUM(AM46:AM59)</f>
        <v>7.0000000000000007E-2</v>
      </c>
      <c r="AN42" s="138">
        <f>SUM(AN44:AN45)+SUM(AN47:AN59)</f>
        <v>0.42</v>
      </c>
      <c r="AO42" s="138">
        <f>SUM(AO44:AO46)+SUM(AO48:AO59)</f>
        <v>0.11</v>
      </c>
      <c r="AP42" s="138">
        <f>SUM(AP44:AP47)+SUM(AP49:AP59)</f>
        <v>1.74</v>
      </c>
      <c r="AQ42" s="138">
        <f>SUM(AQ44:AQ48)+SUM(AQ50:AQ59)</f>
        <v>0.16</v>
      </c>
      <c r="AR42" s="138">
        <f>SUM(AR44:AR49)+SUM(AR51:AR59)</f>
        <v>1.8249999999999997</v>
      </c>
      <c r="AS42" s="138">
        <f>SUM(AS44:AS50)+SUM(AS52:AS59)</f>
        <v>0</v>
      </c>
      <c r="AT42" s="138">
        <f>SUM(AT44:AT51)+SUM(AT53:AT59)</f>
        <v>0</v>
      </c>
      <c r="AU42" s="138">
        <f>SUM(AU44:AU52)+SUM(AU54:AU59)</f>
        <v>0</v>
      </c>
      <c r="AV42" s="138">
        <f>SUM(AV44:AV53)+SUM(AV55:AV59)</f>
        <v>0</v>
      </c>
      <c r="AW42" s="138">
        <f>SUM(AW44:AW54)+SUM(AW56:AW59)</f>
        <v>0</v>
      </c>
      <c r="AX42" s="138">
        <f>SUM(AX44:AX55)+SUM(AX57:AX59)</f>
        <v>0</v>
      </c>
      <c r="AY42" s="138">
        <f>SUM(AY44:AY56)+AY58+AY59</f>
        <v>0</v>
      </c>
      <c r="AZ42" s="138">
        <f>SUM(AZ44:AZ49)+SUM(AZ50:AZ57)+AZ59</f>
        <v>0</v>
      </c>
      <c r="BA42" s="138">
        <f>SUM(BA44:BA58)</f>
        <v>0</v>
      </c>
      <c r="BB42" s="138">
        <f>SUM(BB44:BB59)</f>
        <v>0</v>
      </c>
      <c r="BC42" s="138">
        <f t="shared" ref="BC42:BN42" si="32">SUM(BC44:BC59)</f>
        <v>0</v>
      </c>
      <c r="BD42" s="138">
        <f>SUM(BD44:BD59)</f>
        <v>0</v>
      </c>
      <c r="BE42" s="138">
        <f t="shared" si="32"/>
        <v>0.04</v>
      </c>
      <c r="BF42" s="138">
        <f t="shared" si="32"/>
        <v>0.53900000000000003</v>
      </c>
      <c r="BG42" s="138">
        <f t="shared" si="32"/>
        <v>0.58033000000000001</v>
      </c>
      <c r="BH42" s="138">
        <f t="shared" si="32"/>
        <v>0</v>
      </c>
      <c r="BI42" s="138">
        <f t="shared" si="32"/>
        <v>0</v>
      </c>
      <c r="BJ42" s="138">
        <f t="shared" si="32"/>
        <v>0</v>
      </c>
      <c r="BK42" s="138">
        <f t="shared" si="32"/>
        <v>0</v>
      </c>
      <c r="BL42" s="138">
        <f t="shared" si="32"/>
        <v>0</v>
      </c>
      <c r="BM42" s="138">
        <f t="shared" si="32"/>
        <v>0</v>
      </c>
      <c r="BN42" s="138">
        <f t="shared" si="32"/>
        <v>0</v>
      </c>
      <c r="BO42" s="138">
        <f>SUM(BO44:BO59)</f>
        <v>0</v>
      </c>
      <c r="BP42" s="119">
        <f>SUM(BP44:BP59)</f>
        <v>0</v>
      </c>
      <c r="BQ42" s="141">
        <f t="shared" si="23"/>
        <v>2.8593300000000004</v>
      </c>
      <c r="BR42" s="165">
        <f>AK$75-$BQ42</f>
        <v>613.25588999999991</v>
      </c>
      <c r="BS42" s="166">
        <f t="shared" si="24"/>
        <v>1775.5167099999999</v>
      </c>
      <c r="BT42" s="148">
        <f>SUM(BS44:BS59)</f>
        <v>1775.5167100000001</v>
      </c>
    </row>
    <row r="43" spans="1:72" ht="18" customHeight="1">
      <c r="A43" s="135"/>
      <c r="B43" s="104" t="s">
        <v>65</v>
      </c>
      <c r="C43" s="103"/>
      <c r="D43" s="136">
        <v>0</v>
      </c>
      <c r="E43" s="137"/>
      <c r="F43" s="138"/>
      <c r="G43" s="139"/>
      <c r="H43" s="139"/>
      <c r="I43" s="139"/>
      <c r="J43" s="139"/>
      <c r="K43" s="139"/>
      <c r="L43" s="138"/>
      <c r="M43" s="139"/>
      <c r="N43" s="139"/>
      <c r="O43" s="139"/>
      <c r="P43" s="138"/>
      <c r="Q43" s="139"/>
      <c r="R43" s="139"/>
      <c r="S43" s="139"/>
      <c r="T43" s="138"/>
      <c r="U43" s="139"/>
      <c r="V43" s="139"/>
      <c r="W43" s="139"/>
      <c r="X43" s="139"/>
      <c r="Y43" s="139"/>
      <c r="Z43" s="139"/>
      <c r="AA43" s="118"/>
      <c r="AB43" s="139"/>
      <c r="AC43" s="139"/>
      <c r="AD43" s="139"/>
      <c r="AE43" s="139"/>
      <c r="AF43" s="139"/>
      <c r="AG43" s="139"/>
      <c r="AH43" s="139"/>
      <c r="AI43" s="139"/>
      <c r="AJ43" s="139"/>
      <c r="AK43" s="138"/>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19"/>
      <c r="BQ43" s="159">
        <f t="shared" si="23"/>
        <v>0</v>
      </c>
      <c r="BR43" s="142"/>
      <c r="BS43" s="143"/>
    </row>
    <row r="44" spans="1:72" ht="18" customHeight="1">
      <c r="A44" s="135" t="s">
        <v>95</v>
      </c>
      <c r="B44" s="104" t="s">
        <v>96</v>
      </c>
      <c r="C44" s="103" t="s">
        <v>97</v>
      </c>
      <c r="D44" s="136">
        <v>891.65019999999993</v>
      </c>
      <c r="E44" s="137">
        <f>F44+J44+K44+L44+P44+T44+X44+Y44+Z44</f>
        <v>0</v>
      </c>
      <c r="F44" s="138">
        <f t="shared" si="9"/>
        <v>0</v>
      </c>
      <c r="G44" s="156">
        <v>0</v>
      </c>
      <c r="H44" s="156">
        <v>0</v>
      </c>
      <c r="I44" s="156">
        <v>0</v>
      </c>
      <c r="J44" s="156">
        <v>0</v>
      </c>
      <c r="K44" s="156">
        <v>0</v>
      </c>
      <c r="L44" s="138">
        <f>SUM(M44:O44)</f>
        <v>0</v>
      </c>
      <c r="M44" s="156">
        <v>0</v>
      </c>
      <c r="N44" s="156">
        <v>0</v>
      </c>
      <c r="O44" s="156">
        <v>0</v>
      </c>
      <c r="P44" s="138">
        <f>SUM(Q44:S44)</f>
        <v>0</v>
      </c>
      <c r="Q44" s="156">
        <v>0</v>
      </c>
      <c r="R44" s="156">
        <v>0</v>
      </c>
      <c r="S44" s="156">
        <v>0</v>
      </c>
      <c r="T44" s="138">
        <f>SUM(U44:W44)</f>
        <v>0</v>
      </c>
      <c r="U44" s="156">
        <v>0</v>
      </c>
      <c r="V44" s="156">
        <v>0</v>
      </c>
      <c r="W44" s="156">
        <v>0</v>
      </c>
      <c r="X44" s="156">
        <v>0</v>
      </c>
      <c r="Y44" s="156">
        <v>0</v>
      </c>
      <c r="Z44" s="156">
        <v>0</v>
      </c>
      <c r="AA44" s="118">
        <f t="shared" ref="AA44:AA59" si="33">SUM(AB44:AK44)+SUM(BB44:BO44)</f>
        <v>3.625</v>
      </c>
      <c r="AB44" s="156">
        <v>0</v>
      </c>
      <c r="AC44" s="156">
        <v>0</v>
      </c>
      <c r="AD44" s="156">
        <v>0</v>
      </c>
      <c r="AE44" s="156">
        <v>0</v>
      </c>
      <c r="AF44" s="156">
        <v>1.35</v>
      </c>
      <c r="AG44" s="156">
        <v>0</v>
      </c>
      <c r="AH44" s="156">
        <v>0</v>
      </c>
      <c r="AI44" s="156">
        <v>0</v>
      </c>
      <c r="AJ44" s="156">
        <v>0</v>
      </c>
      <c r="AK44" s="138">
        <f>SUM(AM44:BA44)</f>
        <v>1.7449999999999999</v>
      </c>
      <c r="AL44" s="140">
        <f>$D44-$BQ44</f>
        <v>888.02519999999993</v>
      </c>
      <c r="AM44" s="156">
        <v>7.0000000000000007E-2</v>
      </c>
      <c r="AN44" s="156">
        <v>0</v>
      </c>
      <c r="AO44" s="156">
        <v>0</v>
      </c>
      <c r="AP44" s="156">
        <v>0</v>
      </c>
      <c r="AQ44" s="156">
        <v>0</v>
      </c>
      <c r="AR44" s="156">
        <v>1.6749999999999998</v>
      </c>
      <c r="AS44" s="156">
        <v>0</v>
      </c>
      <c r="AT44" s="156">
        <v>0</v>
      </c>
      <c r="AU44" s="156">
        <v>0</v>
      </c>
      <c r="AV44" s="156">
        <v>0</v>
      </c>
      <c r="AW44" s="156">
        <v>0</v>
      </c>
      <c r="AX44" s="156">
        <v>0</v>
      </c>
      <c r="AY44" s="156">
        <v>0</v>
      </c>
      <c r="AZ44" s="156">
        <v>0</v>
      </c>
      <c r="BA44" s="156">
        <v>0</v>
      </c>
      <c r="BB44" s="156">
        <v>0</v>
      </c>
      <c r="BC44" s="156">
        <v>0</v>
      </c>
      <c r="BD44" s="156">
        <v>0</v>
      </c>
      <c r="BE44" s="156">
        <v>0</v>
      </c>
      <c r="BF44" s="156">
        <v>0.53</v>
      </c>
      <c r="BG44" s="156">
        <v>0</v>
      </c>
      <c r="BH44" s="156">
        <v>0</v>
      </c>
      <c r="BI44" s="156">
        <v>0</v>
      </c>
      <c r="BJ44" s="156">
        <v>0</v>
      </c>
      <c r="BK44" s="156">
        <v>0</v>
      </c>
      <c r="BL44" s="156">
        <v>0</v>
      </c>
      <c r="BM44" s="156">
        <v>0</v>
      </c>
      <c r="BN44" s="156">
        <v>0</v>
      </c>
      <c r="BO44" s="156">
        <v>0</v>
      </c>
      <c r="BP44" s="158">
        <v>0</v>
      </c>
      <c r="BQ44" s="141">
        <f t="shared" si="23"/>
        <v>3.625</v>
      </c>
      <c r="BR44" s="142">
        <f>AL$75-$BQ44</f>
        <v>260.35449999999997</v>
      </c>
      <c r="BS44" s="143">
        <f t="shared" ref="BS44:BS74" si="34">D44+BR44</f>
        <v>1152.0047</v>
      </c>
    </row>
    <row r="45" spans="1:72" ht="18" customHeight="1">
      <c r="A45" s="135" t="s">
        <v>95</v>
      </c>
      <c r="B45" s="104" t="s">
        <v>98</v>
      </c>
      <c r="C45" s="103" t="s">
        <v>99</v>
      </c>
      <c r="D45" s="136">
        <v>57.734400000000001</v>
      </c>
      <c r="E45" s="137">
        <f t="shared" si="25"/>
        <v>0</v>
      </c>
      <c r="F45" s="138">
        <f>G45+H45+I45</f>
        <v>0</v>
      </c>
      <c r="G45" s="156">
        <v>0</v>
      </c>
      <c r="H45" s="156">
        <v>0</v>
      </c>
      <c r="I45" s="156">
        <v>0</v>
      </c>
      <c r="J45" s="156">
        <v>0</v>
      </c>
      <c r="K45" s="156">
        <v>0</v>
      </c>
      <c r="L45" s="138">
        <f t="shared" ref="L45:L73" si="35">SUM(M45:O45)</f>
        <v>0</v>
      </c>
      <c r="M45" s="156">
        <v>0</v>
      </c>
      <c r="N45" s="156">
        <v>0</v>
      </c>
      <c r="O45" s="156">
        <v>0</v>
      </c>
      <c r="P45" s="138">
        <f t="shared" ref="P45:P73" si="36">SUM(Q45:S45)</f>
        <v>0</v>
      </c>
      <c r="Q45" s="156">
        <v>0</v>
      </c>
      <c r="R45" s="156">
        <v>0</v>
      </c>
      <c r="S45" s="156">
        <v>0</v>
      </c>
      <c r="T45" s="138">
        <f t="shared" ref="T45:T74" si="37">SUM(U45:W45)</f>
        <v>0</v>
      </c>
      <c r="U45" s="156">
        <v>0</v>
      </c>
      <c r="V45" s="156">
        <v>0</v>
      </c>
      <c r="W45" s="156">
        <v>0</v>
      </c>
      <c r="X45" s="156">
        <v>0</v>
      </c>
      <c r="Y45" s="156">
        <v>0</v>
      </c>
      <c r="Z45" s="156">
        <v>0</v>
      </c>
      <c r="AA45" s="118">
        <f t="shared" si="33"/>
        <v>0.50900000000000001</v>
      </c>
      <c r="AB45" s="156">
        <v>0</v>
      </c>
      <c r="AC45" s="156">
        <v>0</v>
      </c>
      <c r="AD45" s="156">
        <v>0</v>
      </c>
      <c r="AE45" s="156">
        <v>0</v>
      </c>
      <c r="AF45" s="156">
        <v>0.35</v>
      </c>
      <c r="AG45" s="156">
        <v>0</v>
      </c>
      <c r="AH45" s="156">
        <v>0</v>
      </c>
      <c r="AI45" s="156">
        <v>0</v>
      </c>
      <c r="AJ45" s="156">
        <v>0</v>
      </c>
      <c r="AK45" s="138">
        <f>AL45+SUM(AN45:BA45)</f>
        <v>0.15</v>
      </c>
      <c r="AL45" s="156">
        <v>0</v>
      </c>
      <c r="AM45" s="140">
        <f>$D45-$BQ45</f>
        <v>57.2254</v>
      </c>
      <c r="AN45" s="156">
        <v>0</v>
      </c>
      <c r="AO45" s="156">
        <v>0</v>
      </c>
      <c r="AP45" s="156">
        <v>0</v>
      </c>
      <c r="AQ45" s="156">
        <v>0</v>
      </c>
      <c r="AR45" s="156">
        <v>0.15</v>
      </c>
      <c r="AS45" s="156">
        <v>0</v>
      </c>
      <c r="AT45" s="156">
        <v>0</v>
      </c>
      <c r="AU45" s="156">
        <v>0</v>
      </c>
      <c r="AV45" s="156">
        <v>0</v>
      </c>
      <c r="AW45" s="156">
        <v>0</v>
      </c>
      <c r="AX45" s="156">
        <v>0</v>
      </c>
      <c r="AY45" s="156">
        <v>0</v>
      </c>
      <c r="AZ45" s="156">
        <v>0</v>
      </c>
      <c r="BA45" s="156">
        <v>0</v>
      </c>
      <c r="BB45" s="156">
        <v>0</v>
      </c>
      <c r="BC45" s="156">
        <v>0</v>
      </c>
      <c r="BD45" s="156">
        <v>0</v>
      </c>
      <c r="BE45" s="156">
        <v>0</v>
      </c>
      <c r="BF45" s="156">
        <v>8.9999999999999993E-3</v>
      </c>
      <c r="BG45" s="156">
        <v>0</v>
      </c>
      <c r="BH45" s="156">
        <v>0</v>
      </c>
      <c r="BI45" s="156">
        <v>0</v>
      </c>
      <c r="BJ45" s="156">
        <v>0</v>
      </c>
      <c r="BK45" s="156">
        <v>0</v>
      </c>
      <c r="BL45" s="156">
        <v>0</v>
      </c>
      <c r="BM45" s="156">
        <v>0</v>
      </c>
      <c r="BN45" s="156">
        <v>0</v>
      </c>
      <c r="BO45" s="156">
        <v>0</v>
      </c>
      <c r="BP45" s="158">
        <v>0</v>
      </c>
      <c r="BQ45" s="141">
        <f t="shared" si="23"/>
        <v>0.50900000000000001</v>
      </c>
      <c r="BR45" s="142">
        <f>AM$75-$BQ45</f>
        <v>124.26385000000001</v>
      </c>
      <c r="BS45" s="143">
        <f t="shared" si="34"/>
        <v>181.99825000000001</v>
      </c>
    </row>
    <row r="46" spans="1:72" ht="18" customHeight="1">
      <c r="A46" s="135" t="s">
        <v>95</v>
      </c>
      <c r="B46" s="104" t="s">
        <v>100</v>
      </c>
      <c r="C46" s="103" t="s">
        <v>101</v>
      </c>
      <c r="D46" s="136">
        <v>11.72</v>
      </c>
      <c r="E46" s="137">
        <f t="shared" si="25"/>
        <v>0</v>
      </c>
      <c r="F46" s="138">
        <f t="shared" si="9"/>
        <v>0</v>
      </c>
      <c r="G46" s="156">
        <v>0</v>
      </c>
      <c r="H46" s="156">
        <v>0</v>
      </c>
      <c r="I46" s="156">
        <v>0</v>
      </c>
      <c r="J46" s="156">
        <v>0</v>
      </c>
      <c r="K46" s="156">
        <v>0</v>
      </c>
      <c r="L46" s="138">
        <f t="shared" si="35"/>
        <v>0</v>
      </c>
      <c r="M46" s="156">
        <v>0</v>
      </c>
      <c r="N46" s="156">
        <v>0</v>
      </c>
      <c r="O46" s="156">
        <v>0</v>
      </c>
      <c r="P46" s="138">
        <f t="shared" si="36"/>
        <v>0</v>
      </c>
      <c r="Q46" s="156">
        <v>0</v>
      </c>
      <c r="R46" s="156">
        <v>0</v>
      </c>
      <c r="S46" s="156">
        <v>0</v>
      </c>
      <c r="T46" s="138">
        <f t="shared" si="37"/>
        <v>0</v>
      </c>
      <c r="U46" s="156">
        <v>0</v>
      </c>
      <c r="V46" s="156">
        <v>0</v>
      </c>
      <c r="W46" s="156">
        <v>0</v>
      </c>
      <c r="X46" s="156">
        <v>0</v>
      </c>
      <c r="Y46" s="156">
        <v>0</v>
      </c>
      <c r="Z46" s="156">
        <v>0</v>
      </c>
      <c r="AA46" s="118">
        <f t="shared" si="33"/>
        <v>0.04</v>
      </c>
      <c r="AB46" s="156">
        <v>0</v>
      </c>
      <c r="AC46" s="156">
        <v>0</v>
      </c>
      <c r="AD46" s="156">
        <v>0</v>
      </c>
      <c r="AE46" s="156">
        <v>0</v>
      </c>
      <c r="AF46" s="156">
        <v>0</v>
      </c>
      <c r="AG46" s="156">
        <v>0</v>
      </c>
      <c r="AH46" s="156">
        <v>0</v>
      </c>
      <c r="AI46" s="156">
        <v>0</v>
      </c>
      <c r="AJ46" s="156">
        <v>0</v>
      </c>
      <c r="AK46" s="138">
        <f>AL46+AM46+SUM(AO46:BA46)</f>
        <v>0</v>
      </c>
      <c r="AL46" s="156">
        <v>0</v>
      </c>
      <c r="AM46" s="156">
        <v>0</v>
      </c>
      <c r="AN46" s="140">
        <f>$D46-$BQ46</f>
        <v>11.680000000000001</v>
      </c>
      <c r="AO46" s="156">
        <v>0</v>
      </c>
      <c r="AP46" s="156">
        <v>0</v>
      </c>
      <c r="AQ46" s="156">
        <v>0</v>
      </c>
      <c r="AR46" s="156">
        <v>0</v>
      </c>
      <c r="AS46" s="156">
        <v>0</v>
      </c>
      <c r="AT46" s="156">
        <v>0</v>
      </c>
      <c r="AU46" s="156">
        <v>0</v>
      </c>
      <c r="AV46" s="156">
        <v>0</v>
      </c>
      <c r="AW46" s="156">
        <v>0</v>
      </c>
      <c r="AX46" s="156">
        <v>0</v>
      </c>
      <c r="AY46" s="156">
        <v>0</v>
      </c>
      <c r="AZ46" s="156">
        <v>0</v>
      </c>
      <c r="BA46" s="156">
        <v>0</v>
      </c>
      <c r="BB46" s="156">
        <v>0</v>
      </c>
      <c r="BC46" s="156">
        <v>0</v>
      </c>
      <c r="BD46" s="156">
        <v>0</v>
      </c>
      <c r="BE46" s="156">
        <v>0.04</v>
      </c>
      <c r="BF46" s="156">
        <v>0</v>
      </c>
      <c r="BG46" s="156">
        <v>0</v>
      </c>
      <c r="BH46" s="156">
        <v>0</v>
      </c>
      <c r="BI46" s="156">
        <v>0</v>
      </c>
      <c r="BJ46" s="156">
        <v>0</v>
      </c>
      <c r="BK46" s="156">
        <v>0</v>
      </c>
      <c r="BL46" s="156">
        <v>0</v>
      </c>
      <c r="BM46" s="156">
        <v>0</v>
      </c>
      <c r="BN46" s="156">
        <v>0</v>
      </c>
      <c r="BO46" s="156">
        <v>0</v>
      </c>
      <c r="BP46" s="158">
        <v>0</v>
      </c>
      <c r="BQ46" s="141">
        <f t="shared" si="23"/>
        <v>0.04</v>
      </c>
      <c r="BR46" s="142">
        <f>AN$75-$BQ46</f>
        <v>11.28336</v>
      </c>
      <c r="BS46" s="143">
        <f t="shared" si="34"/>
        <v>23.003360000000001</v>
      </c>
    </row>
    <row r="47" spans="1:72" ht="18" customHeight="1">
      <c r="A47" s="135" t="s">
        <v>95</v>
      </c>
      <c r="B47" s="104" t="s">
        <v>102</v>
      </c>
      <c r="C47" s="103" t="s">
        <v>103</v>
      </c>
      <c r="D47" s="136">
        <v>7.0200000000000005</v>
      </c>
      <c r="E47" s="137">
        <f t="shared" si="25"/>
        <v>0</v>
      </c>
      <c r="F47" s="138">
        <f t="shared" si="9"/>
        <v>0</v>
      </c>
      <c r="G47" s="156">
        <v>0</v>
      </c>
      <c r="H47" s="156">
        <v>0</v>
      </c>
      <c r="I47" s="156">
        <v>0</v>
      </c>
      <c r="J47" s="156">
        <v>0</v>
      </c>
      <c r="K47" s="156">
        <v>0</v>
      </c>
      <c r="L47" s="138">
        <f t="shared" si="35"/>
        <v>0</v>
      </c>
      <c r="M47" s="156">
        <v>0</v>
      </c>
      <c r="N47" s="156">
        <v>0</v>
      </c>
      <c r="O47" s="156">
        <v>0</v>
      </c>
      <c r="P47" s="138">
        <f t="shared" si="36"/>
        <v>0</v>
      </c>
      <c r="Q47" s="156">
        <v>0</v>
      </c>
      <c r="R47" s="156">
        <v>0</v>
      </c>
      <c r="S47" s="156">
        <v>0</v>
      </c>
      <c r="T47" s="138">
        <f t="shared" si="37"/>
        <v>0</v>
      </c>
      <c r="U47" s="156">
        <v>0</v>
      </c>
      <c r="V47" s="156">
        <v>0</v>
      </c>
      <c r="W47" s="156">
        <v>0</v>
      </c>
      <c r="X47" s="156">
        <v>0</v>
      </c>
      <c r="Y47" s="156">
        <v>0</v>
      </c>
      <c r="Z47" s="156">
        <v>0</v>
      </c>
      <c r="AA47" s="118">
        <f t="shared" si="33"/>
        <v>0</v>
      </c>
      <c r="AB47" s="156">
        <v>0</v>
      </c>
      <c r="AC47" s="156">
        <v>0</v>
      </c>
      <c r="AD47" s="156">
        <v>0</v>
      </c>
      <c r="AE47" s="156">
        <v>0</v>
      </c>
      <c r="AF47" s="156">
        <v>0</v>
      </c>
      <c r="AG47" s="156">
        <v>0</v>
      </c>
      <c r="AH47" s="156">
        <v>0</v>
      </c>
      <c r="AI47" s="156">
        <v>0</v>
      </c>
      <c r="AJ47" s="156">
        <v>0</v>
      </c>
      <c r="AK47" s="138">
        <f>SUM(AL47:AN47)+SUM(AP47:BA47)</f>
        <v>0</v>
      </c>
      <c r="AL47" s="156">
        <v>0</v>
      </c>
      <c r="AM47" s="156">
        <v>0</v>
      </c>
      <c r="AN47" s="156">
        <v>0</v>
      </c>
      <c r="AO47" s="140">
        <f>$D47-$BQ47</f>
        <v>7.0200000000000005</v>
      </c>
      <c r="AP47" s="156">
        <v>0</v>
      </c>
      <c r="AQ47" s="156">
        <v>0</v>
      </c>
      <c r="AR47" s="156">
        <v>0</v>
      </c>
      <c r="AS47" s="156">
        <v>0</v>
      </c>
      <c r="AT47" s="156">
        <v>0</v>
      </c>
      <c r="AU47" s="156">
        <v>0</v>
      </c>
      <c r="AV47" s="156">
        <v>0</v>
      </c>
      <c r="AW47" s="156">
        <v>0</v>
      </c>
      <c r="AX47" s="156">
        <v>0</v>
      </c>
      <c r="AY47" s="156">
        <v>0</v>
      </c>
      <c r="AZ47" s="156">
        <v>0</v>
      </c>
      <c r="BA47" s="156">
        <v>0</v>
      </c>
      <c r="BB47" s="156">
        <v>0</v>
      </c>
      <c r="BC47" s="156">
        <v>0</v>
      </c>
      <c r="BD47" s="156">
        <v>0</v>
      </c>
      <c r="BE47" s="156">
        <v>0</v>
      </c>
      <c r="BF47" s="156">
        <v>0</v>
      </c>
      <c r="BG47" s="156">
        <v>0</v>
      </c>
      <c r="BH47" s="156">
        <v>0</v>
      </c>
      <c r="BI47" s="156">
        <v>0</v>
      </c>
      <c r="BJ47" s="156">
        <v>0</v>
      </c>
      <c r="BK47" s="156">
        <v>0</v>
      </c>
      <c r="BL47" s="156">
        <v>0</v>
      </c>
      <c r="BM47" s="156">
        <v>0</v>
      </c>
      <c r="BN47" s="156">
        <v>0</v>
      </c>
      <c r="BO47" s="156">
        <v>0</v>
      </c>
      <c r="BP47" s="158">
        <v>0</v>
      </c>
      <c r="BQ47" s="141">
        <f t="shared" si="23"/>
        <v>0</v>
      </c>
      <c r="BR47" s="142">
        <f>AO$75-$BQ47</f>
        <v>0.98</v>
      </c>
      <c r="BS47" s="143">
        <f t="shared" si="34"/>
        <v>8</v>
      </c>
    </row>
    <row r="48" spans="1:72" ht="18" customHeight="1">
      <c r="A48" s="135" t="s">
        <v>95</v>
      </c>
      <c r="B48" s="104" t="s">
        <v>104</v>
      </c>
      <c r="C48" s="103" t="s">
        <v>105</v>
      </c>
      <c r="D48" s="136">
        <v>45.619320000000002</v>
      </c>
      <c r="E48" s="137">
        <f t="shared" si="25"/>
        <v>0</v>
      </c>
      <c r="F48" s="138">
        <f t="shared" si="9"/>
        <v>0</v>
      </c>
      <c r="G48" s="156">
        <v>0</v>
      </c>
      <c r="H48" s="156">
        <v>0</v>
      </c>
      <c r="I48" s="156">
        <v>0</v>
      </c>
      <c r="J48" s="156">
        <v>0</v>
      </c>
      <c r="K48" s="156">
        <v>0</v>
      </c>
      <c r="L48" s="138">
        <f t="shared" si="35"/>
        <v>0</v>
      </c>
      <c r="M48" s="156">
        <v>0</v>
      </c>
      <c r="N48" s="156">
        <v>0</v>
      </c>
      <c r="O48" s="156">
        <v>0</v>
      </c>
      <c r="P48" s="138">
        <f t="shared" si="36"/>
        <v>0</v>
      </c>
      <c r="Q48" s="156">
        <v>0</v>
      </c>
      <c r="R48" s="156">
        <v>0</v>
      </c>
      <c r="S48" s="156">
        <v>0</v>
      </c>
      <c r="T48" s="138">
        <f t="shared" si="37"/>
        <v>0</v>
      </c>
      <c r="U48" s="156">
        <v>0</v>
      </c>
      <c r="V48" s="156">
        <v>0</v>
      </c>
      <c r="W48" s="156">
        <v>0</v>
      </c>
      <c r="X48" s="156">
        <v>0</v>
      </c>
      <c r="Y48" s="156">
        <v>0</v>
      </c>
      <c r="Z48" s="156">
        <v>0</v>
      </c>
      <c r="AA48" s="118">
        <f t="shared" si="33"/>
        <v>1.27033</v>
      </c>
      <c r="AB48" s="156">
        <v>0</v>
      </c>
      <c r="AC48" s="156">
        <v>0</v>
      </c>
      <c r="AD48" s="156">
        <v>0</v>
      </c>
      <c r="AE48" s="156">
        <v>0</v>
      </c>
      <c r="AF48" s="156">
        <v>0</v>
      </c>
      <c r="AG48" s="156">
        <v>0</v>
      </c>
      <c r="AH48" s="156">
        <v>0</v>
      </c>
      <c r="AI48" s="156">
        <v>0</v>
      </c>
      <c r="AJ48" s="156">
        <v>0</v>
      </c>
      <c r="AK48" s="138">
        <f>SUM(AL48:AO48)+SUM(AQ48:BA48)</f>
        <v>0.69000000000000006</v>
      </c>
      <c r="AL48" s="156">
        <v>0</v>
      </c>
      <c r="AM48" s="156">
        <v>0</v>
      </c>
      <c r="AN48" s="156">
        <v>0.42</v>
      </c>
      <c r="AO48" s="156">
        <v>0.11</v>
      </c>
      <c r="AP48" s="140">
        <f>$D48-$BQ48</f>
        <v>44.348990000000001</v>
      </c>
      <c r="AQ48" s="156">
        <v>0.16</v>
      </c>
      <c r="AR48" s="156">
        <v>0</v>
      </c>
      <c r="AS48" s="156">
        <v>0</v>
      </c>
      <c r="AT48" s="156">
        <v>0</v>
      </c>
      <c r="AU48" s="156">
        <v>0</v>
      </c>
      <c r="AV48" s="156">
        <v>0</v>
      </c>
      <c r="AW48" s="156">
        <v>0</v>
      </c>
      <c r="AX48" s="156">
        <v>0</v>
      </c>
      <c r="AY48" s="156">
        <v>0</v>
      </c>
      <c r="AZ48" s="156">
        <v>0</v>
      </c>
      <c r="BA48" s="156">
        <v>0</v>
      </c>
      <c r="BB48" s="156">
        <v>0</v>
      </c>
      <c r="BC48" s="156">
        <v>0</v>
      </c>
      <c r="BD48" s="156">
        <v>0</v>
      </c>
      <c r="BE48" s="156">
        <v>0</v>
      </c>
      <c r="BF48" s="156">
        <v>0</v>
      </c>
      <c r="BG48" s="156">
        <v>0.58033000000000001</v>
      </c>
      <c r="BH48" s="156">
        <v>0</v>
      </c>
      <c r="BI48" s="156">
        <v>0</v>
      </c>
      <c r="BJ48" s="156">
        <v>0</v>
      </c>
      <c r="BK48" s="156">
        <v>0</v>
      </c>
      <c r="BL48" s="156">
        <v>0</v>
      </c>
      <c r="BM48" s="156">
        <v>0</v>
      </c>
      <c r="BN48" s="156">
        <v>0</v>
      </c>
      <c r="BO48" s="156">
        <v>0</v>
      </c>
      <c r="BP48" s="158">
        <v>0</v>
      </c>
      <c r="BQ48" s="141">
        <f t="shared" si="23"/>
        <v>1.27033</v>
      </c>
      <c r="BR48" s="142">
        <f>AP$75-$BQ48</f>
        <v>8.3796699999999991</v>
      </c>
      <c r="BS48" s="143">
        <f t="shared" si="34"/>
        <v>53.998989999999999</v>
      </c>
    </row>
    <row r="49" spans="1:71" ht="18" customHeight="1">
      <c r="A49" s="135" t="s">
        <v>95</v>
      </c>
      <c r="B49" s="104" t="s">
        <v>106</v>
      </c>
      <c r="C49" s="103" t="s">
        <v>107</v>
      </c>
      <c r="D49" s="136">
        <v>7.08</v>
      </c>
      <c r="E49" s="137">
        <f t="shared" si="25"/>
        <v>0</v>
      </c>
      <c r="F49" s="138">
        <f t="shared" si="9"/>
        <v>0</v>
      </c>
      <c r="G49" s="156">
        <v>0</v>
      </c>
      <c r="H49" s="156">
        <v>0</v>
      </c>
      <c r="I49" s="156">
        <v>0</v>
      </c>
      <c r="J49" s="156">
        <v>0</v>
      </c>
      <c r="K49" s="156">
        <v>0</v>
      </c>
      <c r="L49" s="138">
        <f t="shared" si="35"/>
        <v>0</v>
      </c>
      <c r="M49" s="156">
        <v>0</v>
      </c>
      <c r="N49" s="156">
        <v>0</v>
      </c>
      <c r="O49" s="156">
        <v>0</v>
      </c>
      <c r="P49" s="138">
        <f t="shared" si="36"/>
        <v>0</v>
      </c>
      <c r="Q49" s="156">
        <v>0</v>
      </c>
      <c r="R49" s="156">
        <v>0</v>
      </c>
      <c r="S49" s="156">
        <v>0</v>
      </c>
      <c r="T49" s="138">
        <f t="shared" si="37"/>
        <v>0</v>
      </c>
      <c r="U49" s="156">
        <v>0</v>
      </c>
      <c r="V49" s="156">
        <v>0</v>
      </c>
      <c r="W49" s="156">
        <v>0</v>
      </c>
      <c r="X49" s="156">
        <v>0</v>
      </c>
      <c r="Y49" s="156">
        <v>0</v>
      </c>
      <c r="Z49" s="156">
        <v>0</v>
      </c>
      <c r="AA49" s="118">
        <f t="shared" si="33"/>
        <v>1.74</v>
      </c>
      <c r="AB49" s="156">
        <v>0</v>
      </c>
      <c r="AC49" s="156">
        <v>0</v>
      </c>
      <c r="AD49" s="156">
        <v>0</v>
      </c>
      <c r="AE49" s="156">
        <v>0</v>
      </c>
      <c r="AF49" s="156">
        <v>0</v>
      </c>
      <c r="AG49" s="156">
        <v>0</v>
      </c>
      <c r="AH49" s="156">
        <v>0</v>
      </c>
      <c r="AI49" s="156">
        <v>0</v>
      </c>
      <c r="AJ49" s="156">
        <v>0</v>
      </c>
      <c r="AK49" s="138">
        <f>SUM(AL49:AP49)+SUM(AR49:BA49)</f>
        <v>1.74</v>
      </c>
      <c r="AL49" s="156">
        <v>0</v>
      </c>
      <c r="AM49" s="156">
        <v>0</v>
      </c>
      <c r="AN49" s="156">
        <v>0</v>
      </c>
      <c r="AO49" s="156">
        <v>0</v>
      </c>
      <c r="AP49" s="156">
        <v>1.74</v>
      </c>
      <c r="AQ49" s="140">
        <f>$D49-$BQ49</f>
        <v>5.34</v>
      </c>
      <c r="AR49" s="156">
        <v>0</v>
      </c>
      <c r="AS49" s="156">
        <v>0</v>
      </c>
      <c r="AT49" s="156">
        <v>0</v>
      </c>
      <c r="AU49" s="156">
        <v>0</v>
      </c>
      <c r="AV49" s="156">
        <v>0</v>
      </c>
      <c r="AW49" s="156">
        <v>0</v>
      </c>
      <c r="AX49" s="156">
        <v>0</v>
      </c>
      <c r="AY49" s="156">
        <v>0</v>
      </c>
      <c r="AZ49" s="156">
        <v>0</v>
      </c>
      <c r="BA49" s="156">
        <v>0</v>
      </c>
      <c r="BB49" s="156">
        <v>0</v>
      </c>
      <c r="BC49" s="156">
        <v>0</v>
      </c>
      <c r="BD49" s="156">
        <v>0</v>
      </c>
      <c r="BE49" s="156">
        <v>0</v>
      </c>
      <c r="BF49" s="156">
        <v>0</v>
      </c>
      <c r="BG49" s="156">
        <v>0</v>
      </c>
      <c r="BH49" s="156">
        <v>0</v>
      </c>
      <c r="BI49" s="156">
        <v>0</v>
      </c>
      <c r="BJ49" s="156">
        <v>0</v>
      </c>
      <c r="BK49" s="156">
        <v>0</v>
      </c>
      <c r="BL49" s="156">
        <v>0</v>
      </c>
      <c r="BM49" s="156">
        <v>0</v>
      </c>
      <c r="BN49" s="156">
        <v>0</v>
      </c>
      <c r="BO49" s="156">
        <v>0</v>
      </c>
      <c r="BP49" s="158">
        <v>0</v>
      </c>
      <c r="BQ49" s="141">
        <f t="shared" si="23"/>
        <v>1.74</v>
      </c>
      <c r="BR49" s="142">
        <f>AQ$75-$BQ49</f>
        <v>4.9238999999999997</v>
      </c>
      <c r="BS49" s="143">
        <f t="shared" si="34"/>
        <v>12.0039</v>
      </c>
    </row>
    <row r="50" spans="1:71" ht="18" customHeight="1">
      <c r="A50" s="135" t="s">
        <v>95</v>
      </c>
      <c r="B50" s="104" t="s">
        <v>108</v>
      </c>
      <c r="C50" s="103" t="s">
        <v>109</v>
      </c>
      <c r="D50" s="136">
        <v>89.706900000000005</v>
      </c>
      <c r="E50" s="137">
        <f t="shared" si="25"/>
        <v>0</v>
      </c>
      <c r="F50" s="138">
        <f t="shared" si="9"/>
        <v>0</v>
      </c>
      <c r="G50" s="156">
        <v>0</v>
      </c>
      <c r="H50" s="156">
        <v>0</v>
      </c>
      <c r="I50" s="156">
        <v>0</v>
      </c>
      <c r="J50" s="156">
        <v>0</v>
      </c>
      <c r="K50" s="156">
        <v>0</v>
      </c>
      <c r="L50" s="138">
        <f t="shared" si="35"/>
        <v>0</v>
      </c>
      <c r="M50" s="156">
        <v>0</v>
      </c>
      <c r="N50" s="156">
        <v>0</v>
      </c>
      <c r="O50" s="156">
        <v>0</v>
      </c>
      <c r="P50" s="138">
        <f t="shared" si="36"/>
        <v>0</v>
      </c>
      <c r="Q50" s="156">
        <v>0</v>
      </c>
      <c r="R50" s="156">
        <v>0</v>
      </c>
      <c r="S50" s="156">
        <v>0</v>
      </c>
      <c r="T50" s="138">
        <f t="shared" si="37"/>
        <v>0</v>
      </c>
      <c r="U50" s="156">
        <v>0</v>
      </c>
      <c r="V50" s="156">
        <v>0</v>
      </c>
      <c r="W50" s="156">
        <v>0</v>
      </c>
      <c r="X50" s="156">
        <v>0</v>
      </c>
      <c r="Y50" s="156">
        <v>0</v>
      </c>
      <c r="Z50" s="156">
        <v>0</v>
      </c>
      <c r="AA50" s="118">
        <f t="shared" si="33"/>
        <v>0</v>
      </c>
      <c r="AB50" s="156">
        <v>0</v>
      </c>
      <c r="AC50" s="156">
        <v>0</v>
      </c>
      <c r="AD50" s="156">
        <v>0</v>
      </c>
      <c r="AE50" s="156">
        <v>0</v>
      </c>
      <c r="AF50" s="156">
        <v>0</v>
      </c>
      <c r="AG50" s="156">
        <v>0</v>
      </c>
      <c r="AH50" s="156">
        <v>0</v>
      </c>
      <c r="AI50" s="156">
        <v>0</v>
      </c>
      <c r="AJ50" s="156">
        <v>0</v>
      </c>
      <c r="AK50" s="138">
        <f>SUM(AL50:AQ50)+SUM(AS50:BA50)</f>
        <v>0</v>
      </c>
      <c r="AL50" s="156">
        <v>0</v>
      </c>
      <c r="AM50" s="156">
        <v>0</v>
      </c>
      <c r="AN50" s="156">
        <v>0</v>
      </c>
      <c r="AO50" s="156">
        <v>0</v>
      </c>
      <c r="AP50" s="156">
        <v>0</v>
      </c>
      <c r="AQ50" s="156">
        <v>0</v>
      </c>
      <c r="AR50" s="140">
        <f>$D50-$BQ50</f>
        <v>89.706900000000005</v>
      </c>
      <c r="AS50" s="156">
        <v>0</v>
      </c>
      <c r="AT50" s="156">
        <v>0</v>
      </c>
      <c r="AU50" s="156">
        <v>0</v>
      </c>
      <c r="AV50" s="156">
        <v>0</v>
      </c>
      <c r="AW50" s="156">
        <v>0</v>
      </c>
      <c r="AX50" s="156">
        <v>0</v>
      </c>
      <c r="AY50" s="156">
        <v>0</v>
      </c>
      <c r="AZ50" s="156">
        <v>0</v>
      </c>
      <c r="BA50" s="156">
        <v>0</v>
      </c>
      <c r="BB50" s="156">
        <v>0</v>
      </c>
      <c r="BC50" s="156">
        <v>0</v>
      </c>
      <c r="BD50" s="156">
        <v>0</v>
      </c>
      <c r="BE50" s="156">
        <v>0</v>
      </c>
      <c r="BF50" s="156">
        <v>0</v>
      </c>
      <c r="BG50" s="156">
        <v>0</v>
      </c>
      <c r="BH50" s="156">
        <v>0</v>
      </c>
      <c r="BI50" s="156">
        <v>0</v>
      </c>
      <c r="BJ50" s="156">
        <v>0</v>
      </c>
      <c r="BK50" s="156">
        <v>0</v>
      </c>
      <c r="BL50" s="156">
        <v>0</v>
      </c>
      <c r="BM50" s="156">
        <v>0</v>
      </c>
      <c r="BN50" s="156">
        <v>0</v>
      </c>
      <c r="BO50" s="156">
        <v>0</v>
      </c>
      <c r="BP50" s="158">
        <v>0</v>
      </c>
      <c r="BQ50" s="141">
        <f t="shared" si="23"/>
        <v>0</v>
      </c>
      <c r="BR50" s="142">
        <f>AR$75-$BQ50</f>
        <v>148.29531</v>
      </c>
      <c r="BS50" s="143">
        <f t="shared" si="34"/>
        <v>238.00220999999999</v>
      </c>
    </row>
    <row r="51" spans="1:71" ht="18" customHeight="1">
      <c r="A51" s="135" t="s">
        <v>95</v>
      </c>
      <c r="B51" s="104" t="s">
        <v>110</v>
      </c>
      <c r="C51" s="103" t="s">
        <v>111</v>
      </c>
      <c r="D51" s="136">
        <v>2.0499999999999998</v>
      </c>
      <c r="E51" s="137">
        <f t="shared" si="25"/>
        <v>0</v>
      </c>
      <c r="F51" s="138">
        <f t="shared" si="9"/>
        <v>0</v>
      </c>
      <c r="G51" s="156">
        <v>0</v>
      </c>
      <c r="H51" s="156">
        <v>0</v>
      </c>
      <c r="I51" s="156">
        <v>0</v>
      </c>
      <c r="J51" s="156">
        <v>0</v>
      </c>
      <c r="K51" s="156">
        <v>0</v>
      </c>
      <c r="L51" s="138">
        <f t="shared" si="35"/>
        <v>0</v>
      </c>
      <c r="M51" s="156">
        <v>0</v>
      </c>
      <c r="N51" s="156">
        <v>0</v>
      </c>
      <c r="O51" s="156">
        <v>0</v>
      </c>
      <c r="P51" s="138">
        <f t="shared" si="36"/>
        <v>0</v>
      </c>
      <c r="Q51" s="156">
        <v>0</v>
      </c>
      <c r="R51" s="156">
        <v>0</v>
      </c>
      <c r="S51" s="156">
        <v>0</v>
      </c>
      <c r="T51" s="138">
        <f t="shared" si="37"/>
        <v>0</v>
      </c>
      <c r="U51" s="156">
        <v>0</v>
      </c>
      <c r="V51" s="156">
        <v>0</v>
      </c>
      <c r="W51" s="156">
        <v>0</v>
      </c>
      <c r="X51" s="156">
        <v>0</v>
      </c>
      <c r="Y51" s="156">
        <v>0</v>
      </c>
      <c r="Z51" s="156">
        <v>0</v>
      </c>
      <c r="AA51" s="118">
        <f t="shared" si="33"/>
        <v>0</v>
      </c>
      <c r="AB51" s="156">
        <v>0</v>
      </c>
      <c r="AC51" s="156">
        <v>0</v>
      </c>
      <c r="AD51" s="156">
        <v>0</v>
      </c>
      <c r="AE51" s="156">
        <v>0</v>
      </c>
      <c r="AF51" s="156">
        <v>0</v>
      </c>
      <c r="AG51" s="156">
        <v>0</v>
      </c>
      <c r="AH51" s="156">
        <v>0</v>
      </c>
      <c r="AI51" s="156">
        <v>0</v>
      </c>
      <c r="AJ51" s="156">
        <v>0</v>
      </c>
      <c r="AK51" s="138">
        <f>SUM(AL51:AR51)+SUM(AT51:BA51)</f>
        <v>0</v>
      </c>
      <c r="AL51" s="156">
        <v>0</v>
      </c>
      <c r="AM51" s="156">
        <v>0</v>
      </c>
      <c r="AN51" s="156">
        <v>0</v>
      </c>
      <c r="AO51" s="156">
        <v>0</v>
      </c>
      <c r="AP51" s="156">
        <v>0</v>
      </c>
      <c r="AQ51" s="156">
        <v>0</v>
      </c>
      <c r="AR51" s="156">
        <v>0</v>
      </c>
      <c r="AS51" s="140">
        <f>$D51-$BQ51</f>
        <v>2.0499999999999998</v>
      </c>
      <c r="AT51" s="156">
        <v>0</v>
      </c>
      <c r="AU51" s="156">
        <v>0</v>
      </c>
      <c r="AV51" s="156">
        <v>0</v>
      </c>
      <c r="AW51" s="156">
        <v>0</v>
      </c>
      <c r="AX51" s="156">
        <v>0</v>
      </c>
      <c r="AY51" s="156">
        <v>0</v>
      </c>
      <c r="AZ51" s="156">
        <v>0</v>
      </c>
      <c r="BA51" s="156">
        <v>0</v>
      </c>
      <c r="BB51" s="156">
        <v>0</v>
      </c>
      <c r="BC51" s="156">
        <v>0</v>
      </c>
      <c r="BD51" s="156">
        <v>0</v>
      </c>
      <c r="BE51" s="156">
        <v>0</v>
      </c>
      <c r="BF51" s="156">
        <v>0</v>
      </c>
      <c r="BG51" s="156">
        <v>0</v>
      </c>
      <c r="BH51" s="156">
        <v>0</v>
      </c>
      <c r="BI51" s="156">
        <v>0</v>
      </c>
      <c r="BJ51" s="156">
        <v>0</v>
      </c>
      <c r="BK51" s="156">
        <v>0</v>
      </c>
      <c r="BL51" s="156">
        <v>0</v>
      </c>
      <c r="BM51" s="156">
        <v>0</v>
      </c>
      <c r="BN51" s="156">
        <v>0</v>
      </c>
      <c r="BO51" s="156">
        <v>0</v>
      </c>
      <c r="BP51" s="158">
        <v>0</v>
      </c>
      <c r="BQ51" s="141">
        <f t="shared" si="23"/>
        <v>0</v>
      </c>
      <c r="BR51" s="142">
        <f>AS$75-$BQ51</f>
        <v>0.94530000000000025</v>
      </c>
      <c r="BS51" s="143">
        <f t="shared" si="34"/>
        <v>2.9953000000000003</v>
      </c>
    </row>
    <row r="52" spans="1:71" ht="18" customHeight="1">
      <c r="A52" s="135" t="s">
        <v>95</v>
      </c>
      <c r="B52" s="104" t="s">
        <v>112</v>
      </c>
      <c r="C52" s="103" t="s">
        <v>113</v>
      </c>
      <c r="D52" s="136">
        <v>0</v>
      </c>
      <c r="E52" s="137">
        <f t="shared" si="25"/>
        <v>0</v>
      </c>
      <c r="F52" s="138">
        <f>G52+H52+I52</f>
        <v>0</v>
      </c>
      <c r="G52" s="156">
        <v>0</v>
      </c>
      <c r="H52" s="156">
        <v>0</v>
      </c>
      <c r="I52" s="156">
        <v>0</v>
      </c>
      <c r="J52" s="156">
        <v>0</v>
      </c>
      <c r="K52" s="156">
        <v>0</v>
      </c>
      <c r="L52" s="138">
        <f t="shared" si="35"/>
        <v>0</v>
      </c>
      <c r="M52" s="156">
        <v>0</v>
      </c>
      <c r="N52" s="156">
        <v>0</v>
      </c>
      <c r="O52" s="156">
        <v>0</v>
      </c>
      <c r="P52" s="138">
        <f t="shared" si="36"/>
        <v>0</v>
      </c>
      <c r="Q52" s="156">
        <v>0</v>
      </c>
      <c r="R52" s="156">
        <v>0</v>
      </c>
      <c r="S52" s="156">
        <v>0</v>
      </c>
      <c r="T52" s="138">
        <f t="shared" si="37"/>
        <v>0</v>
      </c>
      <c r="U52" s="156">
        <v>0</v>
      </c>
      <c r="V52" s="156">
        <v>0</v>
      </c>
      <c r="W52" s="156">
        <v>0</v>
      </c>
      <c r="X52" s="156">
        <v>0</v>
      </c>
      <c r="Y52" s="156">
        <v>0</v>
      </c>
      <c r="Z52" s="156">
        <v>0</v>
      </c>
      <c r="AA52" s="118">
        <f t="shared" si="33"/>
        <v>0</v>
      </c>
      <c r="AB52" s="156">
        <v>0</v>
      </c>
      <c r="AC52" s="156">
        <v>0</v>
      </c>
      <c r="AD52" s="156">
        <v>0</v>
      </c>
      <c r="AE52" s="156">
        <v>0</v>
      </c>
      <c r="AF52" s="156">
        <v>0</v>
      </c>
      <c r="AG52" s="156">
        <v>0</v>
      </c>
      <c r="AH52" s="156">
        <v>0</v>
      </c>
      <c r="AI52" s="156">
        <v>0</v>
      </c>
      <c r="AJ52" s="156">
        <v>0</v>
      </c>
      <c r="AK52" s="138">
        <f>SUM(AL52:AS52)+SUM(AU52:BA52)</f>
        <v>0</v>
      </c>
      <c r="AL52" s="156">
        <v>0</v>
      </c>
      <c r="AM52" s="156">
        <v>0</v>
      </c>
      <c r="AN52" s="156">
        <v>0</v>
      </c>
      <c r="AO52" s="156">
        <v>0</v>
      </c>
      <c r="AP52" s="156">
        <v>0</v>
      </c>
      <c r="AQ52" s="156">
        <v>0</v>
      </c>
      <c r="AR52" s="156">
        <v>0</v>
      </c>
      <c r="AS52" s="156">
        <v>0</v>
      </c>
      <c r="AT52" s="140">
        <f>$D52-$BQ52</f>
        <v>0</v>
      </c>
      <c r="AU52" s="156">
        <v>0</v>
      </c>
      <c r="AV52" s="156">
        <v>0</v>
      </c>
      <c r="AW52" s="156">
        <v>0</v>
      </c>
      <c r="AX52" s="156">
        <v>0</v>
      </c>
      <c r="AY52" s="156">
        <v>0</v>
      </c>
      <c r="AZ52" s="156">
        <v>0</v>
      </c>
      <c r="BA52" s="156">
        <v>0</v>
      </c>
      <c r="BB52" s="156">
        <v>0</v>
      </c>
      <c r="BC52" s="156">
        <v>0</v>
      </c>
      <c r="BD52" s="156">
        <v>0</v>
      </c>
      <c r="BE52" s="156">
        <v>0</v>
      </c>
      <c r="BF52" s="156">
        <v>0</v>
      </c>
      <c r="BG52" s="156">
        <v>0</v>
      </c>
      <c r="BH52" s="156">
        <v>0</v>
      </c>
      <c r="BI52" s="156">
        <v>0</v>
      </c>
      <c r="BJ52" s="156">
        <v>0</v>
      </c>
      <c r="BK52" s="156">
        <v>0</v>
      </c>
      <c r="BL52" s="156">
        <v>0</v>
      </c>
      <c r="BM52" s="156">
        <v>0</v>
      </c>
      <c r="BN52" s="156">
        <v>0</v>
      </c>
      <c r="BO52" s="156">
        <v>0</v>
      </c>
      <c r="BP52" s="158">
        <v>0</v>
      </c>
      <c r="BQ52" s="141">
        <f t="shared" si="23"/>
        <v>0</v>
      </c>
      <c r="BR52" s="142">
        <f>AT$75-$BQ52</f>
        <v>0</v>
      </c>
      <c r="BS52" s="143">
        <f t="shared" si="34"/>
        <v>0</v>
      </c>
    </row>
    <row r="53" spans="1:71" ht="18" customHeight="1">
      <c r="A53" s="135" t="s">
        <v>95</v>
      </c>
      <c r="B53" s="104" t="s">
        <v>114</v>
      </c>
      <c r="C53" s="103" t="s">
        <v>115</v>
      </c>
      <c r="D53" s="136">
        <v>0</v>
      </c>
      <c r="E53" s="137">
        <f t="shared" si="25"/>
        <v>0</v>
      </c>
      <c r="F53" s="138">
        <f t="shared" ref="F53:F58" si="38">G53+H53+I53</f>
        <v>0</v>
      </c>
      <c r="G53" s="156">
        <v>0</v>
      </c>
      <c r="H53" s="156">
        <v>0</v>
      </c>
      <c r="I53" s="156">
        <v>0</v>
      </c>
      <c r="J53" s="156">
        <v>0</v>
      </c>
      <c r="K53" s="156">
        <v>0</v>
      </c>
      <c r="L53" s="138">
        <f t="shared" si="35"/>
        <v>0</v>
      </c>
      <c r="M53" s="156">
        <v>0</v>
      </c>
      <c r="N53" s="156">
        <v>0</v>
      </c>
      <c r="O53" s="156">
        <v>0</v>
      </c>
      <c r="P53" s="138">
        <f t="shared" si="36"/>
        <v>0</v>
      </c>
      <c r="Q53" s="156">
        <v>0</v>
      </c>
      <c r="R53" s="156">
        <v>0</v>
      </c>
      <c r="S53" s="156">
        <v>0</v>
      </c>
      <c r="T53" s="138">
        <f t="shared" si="37"/>
        <v>0</v>
      </c>
      <c r="U53" s="156">
        <v>0</v>
      </c>
      <c r="V53" s="156">
        <v>0</v>
      </c>
      <c r="W53" s="156">
        <v>0</v>
      </c>
      <c r="X53" s="156">
        <v>0</v>
      </c>
      <c r="Y53" s="156">
        <v>0</v>
      </c>
      <c r="Z53" s="156">
        <v>0</v>
      </c>
      <c r="AA53" s="118">
        <f t="shared" si="33"/>
        <v>0</v>
      </c>
      <c r="AB53" s="156">
        <v>0</v>
      </c>
      <c r="AC53" s="156">
        <v>0</v>
      </c>
      <c r="AD53" s="156">
        <v>0</v>
      </c>
      <c r="AE53" s="156">
        <v>0</v>
      </c>
      <c r="AF53" s="156">
        <v>0</v>
      </c>
      <c r="AG53" s="156">
        <v>0</v>
      </c>
      <c r="AH53" s="156">
        <v>0</v>
      </c>
      <c r="AI53" s="156">
        <v>0</v>
      </c>
      <c r="AJ53" s="156">
        <v>0</v>
      </c>
      <c r="AK53" s="138">
        <f>SUM(AL53:AT53)+SUM(AV53:BA53)</f>
        <v>0</v>
      </c>
      <c r="AL53" s="156">
        <v>0</v>
      </c>
      <c r="AM53" s="156">
        <v>0</v>
      </c>
      <c r="AN53" s="156">
        <v>0</v>
      </c>
      <c r="AO53" s="156">
        <v>0</v>
      </c>
      <c r="AP53" s="156">
        <v>0</v>
      </c>
      <c r="AQ53" s="156">
        <v>0</v>
      </c>
      <c r="AR53" s="156">
        <v>0</v>
      </c>
      <c r="AS53" s="156">
        <v>0</v>
      </c>
      <c r="AT53" s="156">
        <v>0</v>
      </c>
      <c r="AU53" s="140">
        <f>$D53-$BQ53</f>
        <v>0</v>
      </c>
      <c r="AV53" s="156">
        <v>0</v>
      </c>
      <c r="AW53" s="156">
        <v>0</v>
      </c>
      <c r="AX53" s="156">
        <v>0</v>
      </c>
      <c r="AY53" s="156">
        <v>0</v>
      </c>
      <c r="AZ53" s="156">
        <v>0</v>
      </c>
      <c r="BA53" s="156">
        <v>0</v>
      </c>
      <c r="BB53" s="156">
        <v>0</v>
      </c>
      <c r="BC53" s="156">
        <v>0</v>
      </c>
      <c r="BD53" s="156">
        <v>0</v>
      </c>
      <c r="BE53" s="156">
        <v>0</v>
      </c>
      <c r="BF53" s="156">
        <v>0</v>
      </c>
      <c r="BG53" s="156">
        <v>0</v>
      </c>
      <c r="BH53" s="156">
        <v>0</v>
      </c>
      <c r="BI53" s="156">
        <v>0</v>
      </c>
      <c r="BJ53" s="156">
        <v>0</v>
      </c>
      <c r="BK53" s="156">
        <v>0</v>
      </c>
      <c r="BL53" s="156">
        <v>0</v>
      </c>
      <c r="BM53" s="156">
        <v>0</v>
      </c>
      <c r="BN53" s="156">
        <v>0</v>
      </c>
      <c r="BO53" s="156">
        <v>0</v>
      </c>
      <c r="BP53" s="158">
        <v>0</v>
      </c>
      <c r="BQ53" s="141">
        <f t="shared" si="23"/>
        <v>0</v>
      </c>
      <c r="BR53" s="142">
        <f>AU$75-$BQ53</f>
        <v>20</v>
      </c>
      <c r="BS53" s="143">
        <f t="shared" si="34"/>
        <v>20</v>
      </c>
    </row>
    <row r="54" spans="1:71" ht="18" customHeight="1">
      <c r="A54" s="135" t="s">
        <v>95</v>
      </c>
      <c r="B54" s="104" t="s">
        <v>116</v>
      </c>
      <c r="C54" s="103" t="s">
        <v>117</v>
      </c>
      <c r="D54" s="136">
        <v>10.27</v>
      </c>
      <c r="E54" s="137">
        <f t="shared" si="25"/>
        <v>0</v>
      </c>
      <c r="F54" s="138">
        <f t="shared" si="38"/>
        <v>0</v>
      </c>
      <c r="G54" s="156">
        <v>0</v>
      </c>
      <c r="H54" s="156">
        <v>0</v>
      </c>
      <c r="I54" s="156">
        <v>0</v>
      </c>
      <c r="J54" s="156">
        <v>0</v>
      </c>
      <c r="K54" s="156">
        <v>0</v>
      </c>
      <c r="L54" s="138">
        <f t="shared" si="35"/>
        <v>0</v>
      </c>
      <c r="M54" s="156">
        <v>0</v>
      </c>
      <c r="N54" s="156">
        <v>0</v>
      </c>
      <c r="O54" s="156">
        <v>0</v>
      </c>
      <c r="P54" s="138">
        <f t="shared" si="36"/>
        <v>0</v>
      </c>
      <c r="Q54" s="156">
        <v>0</v>
      </c>
      <c r="R54" s="156">
        <v>0</v>
      </c>
      <c r="S54" s="156">
        <v>0</v>
      </c>
      <c r="T54" s="138">
        <f t="shared" si="37"/>
        <v>0</v>
      </c>
      <c r="U54" s="156">
        <v>0</v>
      </c>
      <c r="V54" s="156">
        <v>0</v>
      </c>
      <c r="W54" s="156">
        <v>0</v>
      </c>
      <c r="X54" s="156">
        <v>0</v>
      </c>
      <c r="Y54" s="156">
        <v>0</v>
      </c>
      <c r="Z54" s="156">
        <v>0</v>
      </c>
      <c r="AA54" s="118">
        <f t="shared" si="33"/>
        <v>0</v>
      </c>
      <c r="AB54" s="156">
        <v>0</v>
      </c>
      <c r="AC54" s="156">
        <v>0</v>
      </c>
      <c r="AD54" s="156">
        <v>0</v>
      </c>
      <c r="AE54" s="156">
        <v>0</v>
      </c>
      <c r="AF54" s="156">
        <v>0</v>
      </c>
      <c r="AG54" s="156">
        <v>0</v>
      </c>
      <c r="AH54" s="156">
        <v>0</v>
      </c>
      <c r="AI54" s="156">
        <v>0</v>
      </c>
      <c r="AJ54" s="156">
        <v>0</v>
      </c>
      <c r="AK54" s="138">
        <f>SUM(AL54:AU54)+SUM(AW54:BA54)</f>
        <v>0</v>
      </c>
      <c r="AL54" s="156">
        <v>0</v>
      </c>
      <c r="AM54" s="156">
        <v>0</v>
      </c>
      <c r="AN54" s="156">
        <v>0</v>
      </c>
      <c r="AO54" s="156">
        <v>0</v>
      </c>
      <c r="AP54" s="156">
        <v>0</v>
      </c>
      <c r="AQ54" s="156">
        <v>0</v>
      </c>
      <c r="AR54" s="156">
        <v>0</v>
      </c>
      <c r="AS54" s="156">
        <v>0</v>
      </c>
      <c r="AT54" s="156">
        <v>0</v>
      </c>
      <c r="AU54" s="156">
        <v>0</v>
      </c>
      <c r="AV54" s="140">
        <f>$D54-$BQ54</f>
        <v>10.27</v>
      </c>
      <c r="AW54" s="156">
        <v>0</v>
      </c>
      <c r="AX54" s="156">
        <v>0</v>
      </c>
      <c r="AY54" s="156">
        <v>0</v>
      </c>
      <c r="AZ54" s="156">
        <v>0</v>
      </c>
      <c r="BA54" s="156">
        <v>0</v>
      </c>
      <c r="BB54" s="156">
        <v>0</v>
      </c>
      <c r="BC54" s="156">
        <v>0</v>
      </c>
      <c r="BD54" s="156">
        <v>0</v>
      </c>
      <c r="BE54" s="156">
        <v>0</v>
      </c>
      <c r="BF54" s="156">
        <v>0</v>
      </c>
      <c r="BG54" s="156">
        <v>0</v>
      </c>
      <c r="BH54" s="156">
        <v>0</v>
      </c>
      <c r="BI54" s="156">
        <v>0</v>
      </c>
      <c r="BJ54" s="156">
        <v>0</v>
      </c>
      <c r="BK54" s="156">
        <v>0</v>
      </c>
      <c r="BL54" s="156">
        <v>0</v>
      </c>
      <c r="BM54" s="156">
        <v>0</v>
      </c>
      <c r="BN54" s="156">
        <v>0</v>
      </c>
      <c r="BO54" s="156">
        <v>0</v>
      </c>
      <c r="BP54" s="158">
        <v>0</v>
      </c>
      <c r="BQ54" s="141">
        <f t="shared" si="23"/>
        <v>0</v>
      </c>
      <c r="BR54" s="142">
        <f>AV$75-$BQ54</f>
        <v>8.73</v>
      </c>
      <c r="BS54" s="143">
        <f t="shared" si="34"/>
        <v>19</v>
      </c>
    </row>
    <row r="55" spans="1:71" ht="18" customHeight="1">
      <c r="A55" s="135" t="s">
        <v>95</v>
      </c>
      <c r="B55" s="104" t="s">
        <v>118</v>
      </c>
      <c r="C55" s="103" t="s">
        <v>119</v>
      </c>
      <c r="D55" s="136">
        <v>0</v>
      </c>
      <c r="E55" s="137">
        <f t="shared" si="25"/>
        <v>0</v>
      </c>
      <c r="F55" s="138">
        <f t="shared" si="38"/>
        <v>0</v>
      </c>
      <c r="G55" s="156">
        <v>0</v>
      </c>
      <c r="H55" s="156">
        <v>0</v>
      </c>
      <c r="I55" s="156">
        <v>0</v>
      </c>
      <c r="J55" s="156">
        <v>0</v>
      </c>
      <c r="K55" s="156">
        <v>0</v>
      </c>
      <c r="L55" s="138">
        <f t="shared" si="35"/>
        <v>0</v>
      </c>
      <c r="M55" s="156">
        <v>0</v>
      </c>
      <c r="N55" s="156">
        <v>0</v>
      </c>
      <c r="O55" s="156">
        <v>0</v>
      </c>
      <c r="P55" s="138">
        <f t="shared" si="36"/>
        <v>0</v>
      </c>
      <c r="Q55" s="156">
        <v>0</v>
      </c>
      <c r="R55" s="156">
        <v>0</v>
      </c>
      <c r="S55" s="156">
        <v>0</v>
      </c>
      <c r="T55" s="138">
        <f t="shared" si="37"/>
        <v>0</v>
      </c>
      <c r="U55" s="156">
        <v>0</v>
      </c>
      <c r="V55" s="156">
        <v>0</v>
      </c>
      <c r="W55" s="156">
        <v>0</v>
      </c>
      <c r="X55" s="156">
        <v>0</v>
      </c>
      <c r="Y55" s="156">
        <v>0</v>
      </c>
      <c r="Z55" s="156">
        <v>0</v>
      </c>
      <c r="AA55" s="118">
        <f t="shared" si="33"/>
        <v>0</v>
      </c>
      <c r="AB55" s="156">
        <v>0</v>
      </c>
      <c r="AC55" s="156">
        <v>0</v>
      </c>
      <c r="AD55" s="156">
        <v>0</v>
      </c>
      <c r="AE55" s="156">
        <v>0</v>
      </c>
      <c r="AF55" s="156">
        <v>0</v>
      </c>
      <c r="AG55" s="156">
        <v>0</v>
      </c>
      <c r="AH55" s="156">
        <v>0</v>
      </c>
      <c r="AI55" s="156">
        <v>0</v>
      </c>
      <c r="AJ55" s="156">
        <v>0</v>
      </c>
      <c r="AK55" s="138">
        <f>SUM(AL55:AV55)+SUM(AX55:BA55)</f>
        <v>0</v>
      </c>
      <c r="AL55" s="156">
        <v>0</v>
      </c>
      <c r="AM55" s="156">
        <v>0</v>
      </c>
      <c r="AN55" s="156">
        <v>0</v>
      </c>
      <c r="AO55" s="156">
        <v>0</v>
      </c>
      <c r="AP55" s="156">
        <v>0</v>
      </c>
      <c r="AQ55" s="156">
        <v>0</v>
      </c>
      <c r="AR55" s="156">
        <v>0</v>
      </c>
      <c r="AS55" s="156">
        <v>0</v>
      </c>
      <c r="AT55" s="156">
        <v>0</v>
      </c>
      <c r="AU55" s="156">
        <v>0</v>
      </c>
      <c r="AV55" s="156">
        <v>0</v>
      </c>
      <c r="AW55" s="140">
        <f>$D55-$BQ55</f>
        <v>0</v>
      </c>
      <c r="AX55" s="156">
        <v>0</v>
      </c>
      <c r="AY55" s="156">
        <v>0</v>
      </c>
      <c r="AZ55" s="156">
        <v>0</v>
      </c>
      <c r="BA55" s="156">
        <v>0</v>
      </c>
      <c r="BB55" s="156">
        <v>0</v>
      </c>
      <c r="BC55" s="156">
        <v>0</v>
      </c>
      <c r="BD55" s="156">
        <v>0</v>
      </c>
      <c r="BE55" s="156">
        <v>0</v>
      </c>
      <c r="BF55" s="156">
        <v>0</v>
      </c>
      <c r="BG55" s="156">
        <v>0</v>
      </c>
      <c r="BH55" s="156">
        <v>0</v>
      </c>
      <c r="BI55" s="156">
        <v>0</v>
      </c>
      <c r="BJ55" s="156">
        <v>0</v>
      </c>
      <c r="BK55" s="156">
        <v>0</v>
      </c>
      <c r="BL55" s="156">
        <v>0</v>
      </c>
      <c r="BM55" s="156">
        <v>0</v>
      </c>
      <c r="BN55" s="156">
        <v>0</v>
      </c>
      <c r="BO55" s="156">
        <v>0</v>
      </c>
      <c r="BP55" s="158">
        <v>0</v>
      </c>
      <c r="BQ55" s="141">
        <f t="shared" si="23"/>
        <v>0</v>
      </c>
      <c r="BR55" s="142">
        <f>AW$75-$BQ55</f>
        <v>0</v>
      </c>
      <c r="BS55" s="143">
        <f t="shared" si="34"/>
        <v>0</v>
      </c>
    </row>
    <row r="56" spans="1:71" ht="18" customHeight="1">
      <c r="A56" s="135" t="s">
        <v>95</v>
      </c>
      <c r="B56" s="104" t="s">
        <v>283</v>
      </c>
      <c r="C56" s="103" t="s">
        <v>121</v>
      </c>
      <c r="D56" s="136">
        <v>35.459999999999994</v>
      </c>
      <c r="E56" s="137">
        <f t="shared" si="25"/>
        <v>0</v>
      </c>
      <c r="F56" s="138">
        <f t="shared" si="38"/>
        <v>0</v>
      </c>
      <c r="G56" s="156">
        <v>0</v>
      </c>
      <c r="H56" s="156">
        <v>0</v>
      </c>
      <c r="I56" s="156">
        <v>0</v>
      </c>
      <c r="J56" s="156">
        <v>0</v>
      </c>
      <c r="K56" s="156">
        <v>0</v>
      </c>
      <c r="L56" s="138">
        <f t="shared" si="35"/>
        <v>0</v>
      </c>
      <c r="M56" s="156">
        <v>0</v>
      </c>
      <c r="N56" s="156">
        <v>0</v>
      </c>
      <c r="O56" s="156">
        <v>0</v>
      </c>
      <c r="P56" s="138">
        <f t="shared" si="36"/>
        <v>0</v>
      </c>
      <c r="Q56" s="156">
        <v>0</v>
      </c>
      <c r="R56" s="156">
        <v>0</v>
      </c>
      <c r="S56" s="156">
        <v>0</v>
      </c>
      <c r="T56" s="138">
        <f t="shared" si="37"/>
        <v>0</v>
      </c>
      <c r="U56" s="156">
        <v>0</v>
      </c>
      <c r="V56" s="156">
        <v>0</v>
      </c>
      <c r="W56" s="156">
        <v>0</v>
      </c>
      <c r="X56" s="156">
        <v>0</v>
      </c>
      <c r="Y56" s="156">
        <v>0</v>
      </c>
      <c r="Z56" s="156">
        <v>0</v>
      </c>
      <c r="AA56" s="118">
        <f t="shared" si="33"/>
        <v>0</v>
      </c>
      <c r="AB56" s="156">
        <v>0</v>
      </c>
      <c r="AC56" s="156">
        <v>0</v>
      </c>
      <c r="AD56" s="156">
        <v>0</v>
      </c>
      <c r="AE56" s="156">
        <v>0</v>
      </c>
      <c r="AF56" s="156">
        <v>0</v>
      </c>
      <c r="AG56" s="156">
        <v>0</v>
      </c>
      <c r="AH56" s="156">
        <v>0</v>
      </c>
      <c r="AI56" s="156">
        <v>0</v>
      </c>
      <c r="AJ56" s="156">
        <v>0</v>
      </c>
      <c r="AK56" s="138">
        <f>SUM(AL56:AW56)+SUM(AY56:BA56)</f>
        <v>0</v>
      </c>
      <c r="AL56" s="156">
        <v>0</v>
      </c>
      <c r="AM56" s="156">
        <v>0</v>
      </c>
      <c r="AN56" s="156">
        <v>0</v>
      </c>
      <c r="AO56" s="156">
        <v>0</v>
      </c>
      <c r="AP56" s="156">
        <v>0</v>
      </c>
      <c r="AQ56" s="156">
        <v>0</v>
      </c>
      <c r="AR56" s="156">
        <v>0</v>
      </c>
      <c r="AS56" s="156">
        <v>0</v>
      </c>
      <c r="AT56" s="156">
        <v>0</v>
      </c>
      <c r="AU56" s="156">
        <v>0</v>
      </c>
      <c r="AV56" s="156">
        <v>0</v>
      </c>
      <c r="AW56" s="156">
        <v>0</v>
      </c>
      <c r="AX56" s="140">
        <f>$D56-$BQ56</f>
        <v>35.459999999999994</v>
      </c>
      <c r="AY56" s="156">
        <v>0</v>
      </c>
      <c r="AZ56" s="156">
        <v>0</v>
      </c>
      <c r="BA56" s="156">
        <v>0</v>
      </c>
      <c r="BB56" s="156">
        <v>0</v>
      </c>
      <c r="BC56" s="156">
        <v>0</v>
      </c>
      <c r="BD56" s="156">
        <v>0</v>
      </c>
      <c r="BE56" s="156">
        <v>0</v>
      </c>
      <c r="BF56" s="156">
        <v>0</v>
      </c>
      <c r="BG56" s="156">
        <v>0</v>
      </c>
      <c r="BH56" s="156">
        <v>0</v>
      </c>
      <c r="BI56" s="156">
        <v>0</v>
      </c>
      <c r="BJ56" s="156">
        <v>0</v>
      </c>
      <c r="BK56" s="156">
        <v>0</v>
      </c>
      <c r="BL56" s="156">
        <v>0</v>
      </c>
      <c r="BM56" s="156">
        <v>0</v>
      </c>
      <c r="BN56" s="156">
        <v>0</v>
      </c>
      <c r="BO56" s="156">
        <v>0</v>
      </c>
      <c r="BP56" s="158">
        <v>0</v>
      </c>
      <c r="BQ56" s="141">
        <f t="shared" si="23"/>
        <v>0</v>
      </c>
      <c r="BR56" s="142">
        <f>AX$75-$BQ56</f>
        <v>17.54</v>
      </c>
      <c r="BS56" s="143">
        <f t="shared" si="34"/>
        <v>52.999999999999993</v>
      </c>
    </row>
    <row r="57" spans="1:71" ht="18" customHeight="1">
      <c r="A57" s="135" t="s">
        <v>95</v>
      </c>
      <c r="B57" s="104" t="s">
        <v>284</v>
      </c>
      <c r="C57" s="103" t="s">
        <v>123</v>
      </c>
      <c r="D57" s="136">
        <v>0</v>
      </c>
      <c r="E57" s="137">
        <f t="shared" si="25"/>
        <v>0</v>
      </c>
      <c r="F57" s="138">
        <f t="shared" si="38"/>
        <v>0</v>
      </c>
      <c r="G57" s="156">
        <v>0</v>
      </c>
      <c r="H57" s="156">
        <v>0</v>
      </c>
      <c r="I57" s="156">
        <v>0</v>
      </c>
      <c r="J57" s="156">
        <v>0</v>
      </c>
      <c r="K57" s="156">
        <v>0</v>
      </c>
      <c r="L57" s="138">
        <f t="shared" si="35"/>
        <v>0</v>
      </c>
      <c r="M57" s="156">
        <v>0</v>
      </c>
      <c r="N57" s="156">
        <v>0</v>
      </c>
      <c r="O57" s="156">
        <v>0</v>
      </c>
      <c r="P57" s="138">
        <f t="shared" si="36"/>
        <v>0</v>
      </c>
      <c r="Q57" s="156">
        <v>0</v>
      </c>
      <c r="R57" s="156">
        <v>0</v>
      </c>
      <c r="S57" s="156">
        <v>0</v>
      </c>
      <c r="T57" s="138">
        <f t="shared" si="37"/>
        <v>0</v>
      </c>
      <c r="U57" s="156">
        <v>0</v>
      </c>
      <c r="V57" s="156">
        <v>0</v>
      </c>
      <c r="W57" s="156">
        <v>0</v>
      </c>
      <c r="X57" s="156">
        <v>0</v>
      </c>
      <c r="Y57" s="156">
        <v>0</v>
      </c>
      <c r="Z57" s="156">
        <v>0</v>
      </c>
      <c r="AA57" s="118">
        <f t="shared" si="33"/>
        <v>0</v>
      </c>
      <c r="AB57" s="156">
        <v>0</v>
      </c>
      <c r="AC57" s="156">
        <v>0</v>
      </c>
      <c r="AD57" s="156">
        <v>0</v>
      </c>
      <c r="AE57" s="156">
        <v>0</v>
      </c>
      <c r="AF57" s="156">
        <v>0</v>
      </c>
      <c r="AG57" s="156">
        <v>0</v>
      </c>
      <c r="AH57" s="156">
        <v>0</v>
      </c>
      <c r="AI57" s="156">
        <v>0</v>
      </c>
      <c r="AJ57" s="156">
        <v>0</v>
      </c>
      <c r="AK57" s="138">
        <f>SUM(AL57:AX57)+SUM(AZ57:BA57)</f>
        <v>0</v>
      </c>
      <c r="AL57" s="156">
        <v>0</v>
      </c>
      <c r="AM57" s="156">
        <v>0</v>
      </c>
      <c r="AN57" s="156">
        <v>0</v>
      </c>
      <c r="AO57" s="156">
        <v>0</v>
      </c>
      <c r="AP57" s="156">
        <v>0</v>
      </c>
      <c r="AQ57" s="156">
        <v>0</v>
      </c>
      <c r="AR57" s="156">
        <v>0</v>
      </c>
      <c r="AS57" s="156">
        <v>0</v>
      </c>
      <c r="AT57" s="156">
        <v>0</v>
      </c>
      <c r="AU57" s="156">
        <v>0</v>
      </c>
      <c r="AV57" s="156">
        <v>0</v>
      </c>
      <c r="AW57" s="156">
        <v>0</v>
      </c>
      <c r="AX57" s="156">
        <v>0</v>
      </c>
      <c r="AY57" s="140">
        <f>$D57-$BQ57</f>
        <v>0</v>
      </c>
      <c r="AZ57" s="156">
        <v>0</v>
      </c>
      <c r="BA57" s="156">
        <v>0</v>
      </c>
      <c r="BB57" s="156">
        <v>0</v>
      </c>
      <c r="BC57" s="156">
        <v>0</v>
      </c>
      <c r="BD57" s="156">
        <v>0</v>
      </c>
      <c r="BE57" s="156">
        <v>0</v>
      </c>
      <c r="BF57" s="156">
        <v>0</v>
      </c>
      <c r="BG57" s="156">
        <v>0</v>
      </c>
      <c r="BH57" s="156">
        <v>0</v>
      </c>
      <c r="BI57" s="156">
        <v>0</v>
      </c>
      <c r="BJ57" s="156">
        <v>0</v>
      </c>
      <c r="BK57" s="156">
        <v>0</v>
      </c>
      <c r="BL57" s="156">
        <v>0</v>
      </c>
      <c r="BM57" s="156">
        <v>0</v>
      </c>
      <c r="BN57" s="156">
        <v>0</v>
      </c>
      <c r="BO57" s="156">
        <v>0</v>
      </c>
      <c r="BP57" s="158">
        <v>0</v>
      </c>
      <c r="BQ57" s="141">
        <f t="shared" si="23"/>
        <v>0</v>
      </c>
      <c r="BR57" s="142">
        <f>AY$75-$BQ57</f>
        <v>0</v>
      </c>
      <c r="BS57" s="143">
        <f t="shared" si="34"/>
        <v>0</v>
      </c>
    </row>
    <row r="58" spans="1:71" ht="18" customHeight="1">
      <c r="A58" s="135" t="s">
        <v>95</v>
      </c>
      <c r="B58" s="104" t="s">
        <v>124</v>
      </c>
      <c r="C58" s="103" t="s">
        <v>125</v>
      </c>
      <c r="D58" s="136">
        <v>0</v>
      </c>
      <c r="E58" s="137">
        <f t="shared" si="25"/>
        <v>0</v>
      </c>
      <c r="F58" s="138">
        <f t="shared" si="38"/>
        <v>0</v>
      </c>
      <c r="G58" s="156">
        <v>0</v>
      </c>
      <c r="H58" s="156">
        <v>0</v>
      </c>
      <c r="I58" s="156">
        <v>0</v>
      </c>
      <c r="J58" s="156">
        <v>0</v>
      </c>
      <c r="K58" s="156">
        <v>0</v>
      </c>
      <c r="L58" s="138">
        <f t="shared" si="35"/>
        <v>0</v>
      </c>
      <c r="M58" s="156">
        <v>0</v>
      </c>
      <c r="N58" s="156">
        <v>0</v>
      </c>
      <c r="O58" s="156">
        <v>0</v>
      </c>
      <c r="P58" s="138">
        <f t="shared" si="36"/>
        <v>0</v>
      </c>
      <c r="Q58" s="156">
        <v>0</v>
      </c>
      <c r="R58" s="156">
        <v>0</v>
      </c>
      <c r="S58" s="156">
        <v>0</v>
      </c>
      <c r="T58" s="138">
        <f t="shared" si="37"/>
        <v>0</v>
      </c>
      <c r="U58" s="156">
        <v>0</v>
      </c>
      <c r="V58" s="156">
        <v>0</v>
      </c>
      <c r="W58" s="156">
        <v>0</v>
      </c>
      <c r="X58" s="156">
        <v>0</v>
      </c>
      <c r="Y58" s="156">
        <v>0</v>
      </c>
      <c r="Z58" s="156">
        <v>0</v>
      </c>
      <c r="AA58" s="118">
        <f t="shared" si="33"/>
        <v>0</v>
      </c>
      <c r="AB58" s="156">
        <v>0</v>
      </c>
      <c r="AC58" s="156">
        <v>0</v>
      </c>
      <c r="AD58" s="156">
        <v>0</v>
      </c>
      <c r="AE58" s="156">
        <v>0</v>
      </c>
      <c r="AF58" s="156">
        <v>0</v>
      </c>
      <c r="AG58" s="156">
        <v>0</v>
      </c>
      <c r="AH58" s="156">
        <v>0</v>
      </c>
      <c r="AI58" s="156">
        <v>0</v>
      </c>
      <c r="AJ58" s="156">
        <v>0</v>
      </c>
      <c r="AK58" s="138">
        <f>SUM(AL58:AY58)+BA58</f>
        <v>0</v>
      </c>
      <c r="AL58" s="156">
        <v>0</v>
      </c>
      <c r="AM58" s="156">
        <v>0</v>
      </c>
      <c r="AN58" s="156">
        <v>0</v>
      </c>
      <c r="AO58" s="156">
        <v>0</v>
      </c>
      <c r="AP58" s="156">
        <v>0</v>
      </c>
      <c r="AQ58" s="156">
        <v>0</v>
      </c>
      <c r="AR58" s="156">
        <v>0</v>
      </c>
      <c r="AS58" s="156">
        <v>0</v>
      </c>
      <c r="AT58" s="156">
        <v>0</v>
      </c>
      <c r="AU58" s="156">
        <v>0</v>
      </c>
      <c r="AV58" s="156">
        <v>0</v>
      </c>
      <c r="AW58" s="156">
        <v>0</v>
      </c>
      <c r="AX58" s="156">
        <v>0</v>
      </c>
      <c r="AY58" s="156">
        <v>0</v>
      </c>
      <c r="AZ58" s="140">
        <f>$D58-$BQ58</f>
        <v>0</v>
      </c>
      <c r="BA58" s="156">
        <v>0</v>
      </c>
      <c r="BB58" s="156">
        <v>0</v>
      </c>
      <c r="BC58" s="156">
        <v>0</v>
      </c>
      <c r="BD58" s="156">
        <v>0</v>
      </c>
      <c r="BE58" s="156">
        <v>0</v>
      </c>
      <c r="BF58" s="156">
        <v>0</v>
      </c>
      <c r="BG58" s="156">
        <v>0</v>
      </c>
      <c r="BH58" s="156">
        <v>0</v>
      </c>
      <c r="BI58" s="156">
        <v>0</v>
      </c>
      <c r="BJ58" s="156">
        <v>0</v>
      </c>
      <c r="BK58" s="156">
        <v>0</v>
      </c>
      <c r="BL58" s="156">
        <v>0</v>
      </c>
      <c r="BM58" s="156">
        <v>0</v>
      </c>
      <c r="BN58" s="156">
        <v>0</v>
      </c>
      <c r="BO58" s="156">
        <v>0</v>
      </c>
      <c r="BP58" s="158">
        <v>0</v>
      </c>
      <c r="BQ58" s="141">
        <f t="shared" si="23"/>
        <v>0</v>
      </c>
      <c r="BR58" s="142">
        <f>AZ$75-$BQ58</f>
        <v>0</v>
      </c>
      <c r="BS58" s="143">
        <f t="shared" si="34"/>
        <v>0</v>
      </c>
    </row>
    <row r="59" spans="1:71" ht="18" customHeight="1">
      <c r="A59" s="135" t="s">
        <v>95</v>
      </c>
      <c r="B59" s="104" t="s">
        <v>126</v>
      </c>
      <c r="C59" s="103" t="s">
        <v>127</v>
      </c>
      <c r="D59" s="136">
        <v>3.95</v>
      </c>
      <c r="E59" s="137">
        <f t="shared" si="25"/>
        <v>0</v>
      </c>
      <c r="F59" s="138">
        <f t="shared" si="9"/>
        <v>0</v>
      </c>
      <c r="G59" s="156">
        <v>0</v>
      </c>
      <c r="H59" s="156">
        <v>0</v>
      </c>
      <c r="I59" s="156">
        <v>0</v>
      </c>
      <c r="J59" s="156">
        <v>0</v>
      </c>
      <c r="K59" s="156">
        <v>0</v>
      </c>
      <c r="L59" s="138">
        <f t="shared" si="35"/>
        <v>0</v>
      </c>
      <c r="M59" s="156">
        <v>0</v>
      </c>
      <c r="N59" s="156">
        <v>0</v>
      </c>
      <c r="O59" s="156">
        <v>0</v>
      </c>
      <c r="P59" s="138">
        <f t="shared" si="36"/>
        <v>0</v>
      </c>
      <c r="Q59" s="156">
        <v>0</v>
      </c>
      <c r="R59" s="156">
        <v>0</v>
      </c>
      <c r="S59" s="156">
        <v>0</v>
      </c>
      <c r="T59" s="138">
        <f t="shared" si="37"/>
        <v>0</v>
      </c>
      <c r="U59" s="156">
        <v>0</v>
      </c>
      <c r="V59" s="156">
        <v>0</v>
      </c>
      <c r="W59" s="156">
        <v>0</v>
      </c>
      <c r="X59" s="156">
        <v>0</v>
      </c>
      <c r="Y59" s="156">
        <v>0</v>
      </c>
      <c r="Z59" s="156">
        <v>0</v>
      </c>
      <c r="AA59" s="118">
        <f t="shared" si="33"/>
        <v>0</v>
      </c>
      <c r="AB59" s="156">
        <v>0</v>
      </c>
      <c r="AC59" s="156">
        <v>0</v>
      </c>
      <c r="AD59" s="156">
        <v>0</v>
      </c>
      <c r="AE59" s="156">
        <v>0</v>
      </c>
      <c r="AF59" s="156">
        <v>0</v>
      </c>
      <c r="AG59" s="156">
        <v>0</v>
      </c>
      <c r="AH59" s="156">
        <v>0</v>
      </c>
      <c r="AI59" s="156">
        <v>0</v>
      </c>
      <c r="AJ59" s="156">
        <v>0</v>
      </c>
      <c r="AK59" s="138">
        <f>SUM(AL59:AZ59)</f>
        <v>0</v>
      </c>
      <c r="AL59" s="156">
        <v>0</v>
      </c>
      <c r="AM59" s="156">
        <v>0</v>
      </c>
      <c r="AN59" s="156">
        <v>0</v>
      </c>
      <c r="AO59" s="156">
        <v>0</v>
      </c>
      <c r="AP59" s="156">
        <v>0</v>
      </c>
      <c r="AQ59" s="156">
        <v>0</v>
      </c>
      <c r="AR59" s="156">
        <v>0</v>
      </c>
      <c r="AS59" s="156">
        <v>0</v>
      </c>
      <c r="AT59" s="156">
        <v>0</v>
      </c>
      <c r="AU59" s="156">
        <v>0</v>
      </c>
      <c r="AV59" s="156">
        <v>0</v>
      </c>
      <c r="AW59" s="156">
        <v>0</v>
      </c>
      <c r="AX59" s="156">
        <v>0</v>
      </c>
      <c r="AY59" s="156">
        <v>0</v>
      </c>
      <c r="AZ59" s="156">
        <v>0</v>
      </c>
      <c r="BA59" s="140">
        <f>$D59-$BQ59</f>
        <v>3.95</v>
      </c>
      <c r="BB59" s="156">
        <v>0</v>
      </c>
      <c r="BC59" s="156">
        <v>0</v>
      </c>
      <c r="BD59" s="156">
        <v>0</v>
      </c>
      <c r="BE59" s="156">
        <v>0</v>
      </c>
      <c r="BF59" s="156">
        <v>0</v>
      </c>
      <c r="BG59" s="156">
        <v>0</v>
      </c>
      <c r="BH59" s="156">
        <v>0</v>
      </c>
      <c r="BI59" s="156">
        <v>0</v>
      </c>
      <c r="BJ59" s="156">
        <v>0</v>
      </c>
      <c r="BK59" s="156">
        <v>0</v>
      </c>
      <c r="BL59" s="156">
        <v>0</v>
      </c>
      <c r="BM59" s="156">
        <v>0</v>
      </c>
      <c r="BN59" s="156">
        <v>0</v>
      </c>
      <c r="BO59" s="156">
        <v>0</v>
      </c>
      <c r="BP59" s="158">
        <v>0</v>
      </c>
      <c r="BQ59" s="141">
        <f t="shared" si="23"/>
        <v>0</v>
      </c>
      <c r="BR59" s="142">
        <f>BA$75-$BQ59</f>
        <v>7.5600000000000005</v>
      </c>
      <c r="BS59" s="143">
        <f t="shared" si="34"/>
        <v>11.510000000000002</v>
      </c>
    </row>
    <row r="60" spans="1:71" ht="18" customHeight="1">
      <c r="A60" s="135" t="s">
        <v>131</v>
      </c>
      <c r="B60" s="104" t="s">
        <v>129</v>
      </c>
      <c r="C60" s="103" t="s">
        <v>130</v>
      </c>
      <c r="D60" s="136">
        <v>37.270000000000003</v>
      </c>
      <c r="E60" s="137">
        <f t="shared" si="25"/>
        <v>0</v>
      </c>
      <c r="F60" s="138">
        <f t="shared" si="9"/>
        <v>0</v>
      </c>
      <c r="G60" s="156">
        <v>0</v>
      </c>
      <c r="H60" s="156">
        <v>0</v>
      </c>
      <c r="I60" s="156">
        <v>0</v>
      </c>
      <c r="J60" s="156">
        <v>0</v>
      </c>
      <c r="K60" s="156">
        <v>0</v>
      </c>
      <c r="L60" s="138">
        <f t="shared" si="35"/>
        <v>0</v>
      </c>
      <c r="M60" s="156">
        <v>0</v>
      </c>
      <c r="N60" s="156">
        <v>0</v>
      </c>
      <c r="O60" s="156">
        <v>0</v>
      </c>
      <c r="P60" s="138">
        <f t="shared" si="36"/>
        <v>0</v>
      </c>
      <c r="Q60" s="156">
        <v>0</v>
      </c>
      <c r="R60" s="156">
        <v>0</v>
      </c>
      <c r="S60" s="156">
        <v>0</v>
      </c>
      <c r="T60" s="138">
        <f t="shared" si="37"/>
        <v>0</v>
      </c>
      <c r="U60" s="156">
        <v>0</v>
      </c>
      <c r="V60" s="156">
        <v>0</v>
      </c>
      <c r="W60" s="156">
        <v>0</v>
      </c>
      <c r="X60" s="156">
        <v>0</v>
      </c>
      <c r="Y60" s="156">
        <v>0</v>
      </c>
      <c r="Z60" s="156">
        <v>0</v>
      </c>
      <c r="AA60" s="118">
        <f>SUM(AB60:AK60)+SUM(BC60:BO60)</f>
        <v>0</v>
      </c>
      <c r="AB60" s="156">
        <v>0</v>
      </c>
      <c r="AC60" s="156">
        <v>0</v>
      </c>
      <c r="AD60" s="156">
        <v>0</v>
      </c>
      <c r="AE60" s="156">
        <v>0</v>
      </c>
      <c r="AF60" s="156">
        <v>0</v>
      </c>
      <c r="AG60" s="156">
        <v>0</v>
      </c>
      <c r="AH60" s="156">
        <v>0</v>
      </c>
      <c r="AI60" s="156">
        <v>0</v>
      </c>
      <c r="AJ60" s="156">
        <v>0</v>
      </c>
      <c r="AK60" s="138">
        <f>SUM(AL60:BA60)</f>
        <v>0</v>
      </c>
      <c r="AL60" s="156">
        <v>0</v>
      </c>
      <c r="AM60" s="156">
        <v>0</v>
      </c>
      <c r="AN60" s="156">
        <v>0</v>
      </c>
      <c r="AO60" s="156">
        <v>0</v>
      </c>
      <c r="AP60" s="156">
        <v>0</v>
      </c>
      <c r="AQ60" s="156">
        <v>0</v>
      </c>
      <c r="AR60" s="156">
        <v>0</v>
      </c>
      <c r="AS60" s="156">
        <v>0</v>
      </c>
      <c r="AT60" s="156">
        <v>0</v>
      </c>
      <c r="AU60" s="156">
        <v>0</v>
      </c>
      <c r="AV60" s="156">
        <v>0</v>
      </c>
      <c r="AW60" s="156">
        <v>0</v>
      </c>
      <c r="AX60" s="156">
        <v>0</v>
      </c>
      <c r="AY60" s="156">
        <v>0</v>
      </c>
      <c r="AZ60" s="156">
        <v>0</v>
      </c>
      <c r="BA60" s="156">
        <v>0</v>
      </c>
      <c r="BB60" s="140">
        <f>$D60-$BQ60</f>
        <v>37.270000000000003</v>
      </c>
      <c r="BC60" s="156">
        <v>0</v>
      </c>
      <c r="BD60" s="156">
        <v>0</v>
      </c>
      <c r="BE60" s="156">
        <v>0</v>
      </c>
      <c r="BF60" s="156">
        <v>0</v>
      </c>
      <c r="BG60" s="156">
        <v>0</v>
      </c>
      <c r="BH60" s="156">
        <v>0</v>
      </c>
      <c r="BI60" s="156">
        <v>0</v>
      </c>
      <c r="BJ60" s="156">
        <v>0</v>
      </c>
      <c r="BK60" s="156">
        <v>0</v>
      </c>
      <c r="BL60" s="156">
        <v>0</v>
      </c>
      <c r="BM60" s="156">
        <v>0</v>
      </c>
      <c r="BN60" s="156">
        <v>0</v>
      </c>
      <c r="BO60" s="156">
        <v>0</v>
      </c>
      <c r="BP60" s="158">
        <v>0</v>
      </c>
      <c r="BQ60" s="141">
        <f t="shared" si="23"/>
        <v>0</v>
      </c>
      <c r="BR60" s="142">
        <f>BB$75-$BQ60</f>
        <v>73.72999999999999</v>
      </c>
      <c r="BS60" s="143">
        <f t="shared" si="34"/>
        <v>111</v>
      </c>
    </row>
    <row r="61" spans="1:71" ht="18" customHeight="1">
      <c r="A61" s="135" t="s">
        <v>134</v>
      </c>
      <c r="B61" s="104" t="s">
        <v>132</v>
      </c>
      <c r="C61" s="103" t="s">
        <v>133</v>
      </c>
      <c r="D61" s="136">
        <v>0</v>
      </c>
      <c r="E61" s="137">
        <f t="shared" si="25"/>
        <v>0</v>
      </c>
      <c r="F61" s="138">
        <f t="shared" si="9"/>
        <v>0</v>
      </c>
      <c r="G61" s="156">
        <v>0</v>
      </c>
      <c r="H61" s="156">
        <v>0</v>
      </c>
      <c r="I61" s="156">
        <v>0</v>
      </c>
      <c r="J61" s="156">
        <v>0</v>
      </c>
      <c r="K61" s="156">
        <v>0</v>
      </c>
      <c r="L61" s="138">
        <f t="shared" si="35"/>
        <v>0</v>
      </c>
      <c r="M61" s="156">
        <v>0</v>
      </c>
      <c r="N61" s="156">
        <v>0</v>
      </c>
      <c r="O61" s="156">
        <v>0</v>
      </c>
      <c r="P61" s="138">
        <f t="shared" si="36"/>
        <v>0</v>
      </c>
      <c r="Q61" s="156">
        <v>0</v>
      </c>
      <c r="R61" s="156">
        <v>0</v>
      </c>
      <c r="S61" s="156">
        <v>0</v>
      </c>
      <c r="T61" s="138">
        <f t="shared" si="37"/>
        <v>0</v>
      </c>
      <c r="U61" s="156">
        <v>0</v>
      </c>
      <c r="V61" s="156">
        <v>0</v>
      </c>
      <c r="W61" s="156">
        <v>0</v>
      </c>
      <c r="X61" s="156">
        <v>0</v>
      </c>
      <c r="Y61" s="156">
        <v>0</v>
      </c>
      <c r="Z61" s="156">
        <v>0</v>
      </c>
      <c r="AA61" s="118">
        <f>SUM(AB61:AK61)+SUM(BD61:BO61)+BB61</f>
        <v>0</v>
      </c>
      <c r="AB61" s="156">
        <v>0</v>
      </c>
      <c r="AC61" s="156">
        <v>0</v>
      </c>
      <c r="AD61" s="156">
        <v>0</v>
      </c>
      <c r="AE61" s="156">
        <v>0</v>
      </c>
      <c r="AF61" s="156">
        <v>0</v>
      </c>
      <c r="AG61" s="156">
        <v>0</v>
      </c>
      <c r="AH61" s="156">
        <v>0</v>
      </c>
      <c r="AI61" s="156">
        <v>0</v>
      </c>
      <c r="AJ61" s="156">
        <v>0</v>
      </c>
      <c r="AK61" s="138">
        <f t="shared" ref="AK61:AK72" si="39">SUM(AL61:BA61)</f>
        <v>0</v>
      </c>
      <c r="AL61" s="156">
        <v>0</v>
      </c>
      <c r="AM61" s="156">
        <v>0</v>
      </c>
      <c r="AN61" s="156">
        <v>0</v>
      </c>
      <c r="AO61" s="156">
        <v>0</v>
      </c>
      <c r="AP61" s="156">
        <v>0</v>
      </c>
      <c r="AQ61" s="156">
        <v>0</v>
      </c>
      <c r="AR61" s="156">
        <v>0</v>
      </c>
      <c r="AS61" s="156">
        <v>0</v>
      </c>
      <c r="AT61" s="156">
        <v>0</v>
      </c>
      <c r="AU61" s="156">
        <v>0</v>
      </c>
      <c r="AV61" s="156">
        <v>0</v>
      </c>
      <c r="AW61" s="156">
        <v>0</v>
      </c>
      <c r="AX61" s="156">
        <v>0</v>
      </c>
      <c r="AY61" s="156">
        <v>0</v>
      </c>
      <c r="AZ61" s="156">
        <v>0</v>
      </c>
      <c r="BA61" s="156">
        <v>0</v>
      </c>
      <c r="BB61" s="156">
        <v>0</v>
      </c>
      <c r="BC61" s="140">
        <f>$D61-$BQ61</f>
        <v>0</v>
      </c>
      <c r="BD61" s="156">
        <v>0</v>
      </c>
      <c r="BE61" s="156">
        <v>0</v>
      </c>
      <c r="BF61" s="156">
        <v>0</v>
      </c>
      <c r="BG61" s="156">
        <v>0</v>
      </c>
      <c r="BH61" s="156">
        <v>0</v>
      </c>
      <c r="BI61" s="156">
        <v>0</v>
      </c>
      <c r="BJ61" s="156">
        <v>0</v>
      </c>
      <c r="BK61" s="156">
        <v>0</v>
      </c>
      <c r="BL61" s="156">
        <v>0</v>
      </c>
      <c r="BM61" s="156">
        <v>0</v>
      </c>
      <c r="BN61" s="156">
        <v>0</v>
      </c>
      <c r="BO61" s="156">
        <v>0</v>
      </c>
      <c r="BP61" s="158">
        <v>0</v>
      </c>
      <c r="BQ61" s="141">
        <f t="shared" si="23"/>
        <v>0</v>
      </c>
      <c r="BR61" s="142">
        <f>BC$75-$BQ61</f>
        <v>0</v>
      </c>
      <c r="BS61" s="143">
        <f t="shared" si="34"/>
        <v>0</v>
      </c>
    </row>
    <row r="62" spans="1:71" ht="18" customHeight="1">
      <c r="A62" s="135" t="s">
        <v>137</v>
      </c>
      <c r="B62" s="104" t="s">
        <v>135</v>
      </c>
      <c r="C62" s="103" t="s">
        <v>136</v>
      </c>
      <c r="D62" s="136">
        <v>0</v>
      </c>
      <c r="E62" s="137">
        <f>F62+J62+K62+L62+P62+T62+X62+Y62+Z62</f>
        <v>0</v>
      </c>
      <c r="F62" s="138">
        <f t="shared" si="9"/>
        <v>0</v>
      </c>
      <c r="G62" s="156">
        <v>0</v>
      </c>
      <c r="H62" s="156">
        <v>0</v>
      </c>
      <c r="I62" s="156">
        <v>0</v>
      </c>
      <c r="J62" s="156">
        <v>0</v>
      </c>
      <c r="K62" s="156">
        <v>0</v>
      </c>
      <c r="L62" s="138">
        <f t="shared" si="35"/>
        <v>0</v>
      </c>
      <c r="M62" s="156">
        <v>0</v>
      </c>
      <c r="N62" s="156">
        <v>0</v>
      </c>
      <c r="O62" s="156">
        <v>0</v>
      </c>
      <c r="P62" s="138">
        <f t="shared" si="36"/>
        <v>0</v>
      </c>
      <c r="Q62" s="156">
        <v>0</v>
      </c>
      <c r="R62" s="156">
        <v>0</v>
      </c>
      <c r="S62" s="156">
        <v>0</v>
      </c>
      <c r="T62" s="138">
        <f t="shared" si="37"/>
        <v>0</v>
      </c>
      <c r="U62" s="156">
        <v>0</v>
      </c>
      <c r="V62" s="156">
        <v>0</v>
      </c>
      <c r="W62" s="156">
        <v>0</v>
      </c>
      <c r="X62" s="156">
        <v>0</v>
      </c>
      <c r="Y62" s="156">
        <v>0</v>
      </c>
      <c r="Z62" s="156">
        <v>0</v>
      </c>
      <c r="AA62" s="118">
        <f>SUM(AB62:AK62)+SUM(BB62:BC62)+SUM(BE62:BO62)</f>
        <v>0</v>
      </c>
      <c r="AB62" s="156">
        <v>0</v>
      </c>
      <c r="AC62" s="156">
        <v>0</v>
      </c>
      <c r="AD62" s="156">
        <v>0</v>
      </c>
      <c r="AE62" s="156">
        <v>0</v>
      </c>
      <c r="AF62" s="156">
        <v>0</v>
      </c>
      <c r="AG62" s="156">
        <v>0</v>
      </c>
      <c r="AH62" s="156">
        <v>0</v>
      </c>
      <c r="AI62" s="156">
        <v>0</v>
      </c>
      <c r="AJ62" s="156">
        <v>0</v>
      </c>
      <c r="AK62" s="138">
        <f t="shared" si="39"/>
        <v>0</v>
      </c>
      <c r="AL62" s="156">
        <v>0</v>
      </c>
      <c r="AM62" s="156">
        <v>0</v>
      </c>
      <c r="AN62" s="156">
        <v>0</v>
      </c>
      <c r="AO62" s="156">
        <v>0</v>
      </c>
      <c r="AP62" s="156">
        <v>0</v>
      </c>
      <c r="AQ62" s="156">
        <v>0</v>
      </c>
      <c r="AR62" s="156">
        <v>0</v>
      </c>
      <c r="AS62" s="156">
        <v>0</v>
      </c>
      <c r="AT62" s="156">
        <v>0</v>
      </c>
      <c r="AU62" s="156">
        <v>0</v>
      </c>
      <c r="AV62" s="156">
        <v>0</v>
      </c>
      <c r="AW62" s="156">
        <v>0</v>
      </c>
      <c r="AX62" s="156">
        <v>0</v>
      </c>
      <c r="AY62" s="156">
        <v>0</v>
      </c>
      <c r="AZ62" s="156">
        <v>0</v>
      </c>
      <c r="BA62" s="156">
        <v>0</v>
      </c>
      <c r="BB62" s="156">
        <v>0</v>
      </c>
      <c r="BC62" s="156">
        <v>0</v>
      </c>
      <c r="BD62" s="140">
        <f>$D62-$BQ62</f>
        <v>0</v>
      </c>
      <c r="BE62" s="156">
        <v>0</v>
      </c>
      <c r="BF62" s="156">
        <v>0</v>
      </c>
      <c r="BG62" s="156">
        <v>0</v>
      </c>
      <c r="BH62" s="156">
        <v>0</v>
      </c>
      <c r="BI62" s="156">
        <v>0</v>
      </c>
      <c r="BJ62" s="156">
        <v>0</v>
      </c>
      <c r="BK62" s="156">
        <v>0</v>
      </c>
      <c r="BL62" s="156">
        <v>0</v>
      </c>
      <c r="BM62" s="156">
        <v>0</v>
      </c>
      <c r="BN62" s="156">
        <v>0</v>
      </c>
      <c r="BO62" s="156">
        <v>0</v>
      </c>
      <c r="BP62" s="158">
        <v>0</v>
      </c>
      <c r="BQ62" s="141">
        <f t="shared" si="23"/>
        <v>0</v>
      </c>
      <c r="BR62" s="142">
        <f>BD$75-$BQ62</f>
        <v>7.9300000000000006</v>
      </c>
      <c r="BS62" s="143">
        <f t="shared" si="34"/>
        <v>7.9300000000000006</v>
      </c>
    </row>
    <row r="63" spans="1:71" ht="18" customHeight="1">
      <c r="A63" s="135" t="s">
        <v>140</v>
      </c>
      <c r="B63" s="104" t="s">
        <v>138</v>
      </c>
      <c r="C63" s="103" t="s">
        <v>139</v>
      </c>
      <c r="D63" s="136">
        <v>300.96969999999999</v>
      </c>
      <c r="E63" s="137">
        <f>F63+J63+K63+L63+P63+T63+X63+Y63+Z63</f>
        <v>0</v>
      </c>
      <c r="F63" s="138">
        <f t="shared" si="9"/>
        <v>0</v>
      </c>
      <c r="G63" s="156">
        <v>0</v>
      </c>
      <c r="H63" s="156">
        <v>0</v>
      </c>
      <c r="I63" s="156">
        <v>0</v>
      </c>
      <c r="J63" s="156">
        <v>0</v>
      </c>
      <c r="K63" s="156">
        <v>0</v>
      </c>
      <c r="L63" s="138">
        <f t="shared" si="35"/>
        <v>0</v>
      </c>
      <c r="M63" s="156">
        <v>0</v>
      </c>
      <c r="N63" s="156">
        <v>0</v>
      </c>
      <c r="O63" s="156">
        <v>0</v>
      </c>
      <c r="P63" s="138">
        <f t="shared" si="36"/>
        <v>0</v>
      </c>
      <c r="Q63" s="156">
        <v>0</v>
      </c>
      <c r="R63" s="156">
        <v>0</v>
      </c>
      <c r="S63" s="156">
        <v>0</v>
      </c>
      <c r="T63" s="138">
        <f t="shared" si="37"/>
        <v>0</v>
      </c>
      <c r="U63" s="156">
        <v>0</v>
      </c>
      <c r="V63" s="156">
        <v>0</v>
      </c>
      <c r="W63" s="156">
        <v>0</v>
      </c>
      <c r="X63" s="156">
        <v>0</v>
      </c>
      <c r="Y63" s="156">
        <v>0</v>
      </c>
      <c r="Z63" s="156">
        <v>0</v>
      </c>
      <c r="AA63" s="118">
        <f>SUM(AB63:AK63)+SUM(BB63:BD63)+SUM(BF63:BO63)</f>
        <v>1.2164000000000001</v>
      </c>
      <c r="AB63" s="156">
        <v>0</v>
      </c>
      <c r="AC63" s="156">
        <v>0</v>
      </c>
      <c r="AD63" s="156">
        <v>0</v>
      </c>
      <c r="AE63" s="156">
        <v>0</v>
      </c>
      <c r="AF63" s="156">
        <v>0.15</v>
      </c>
      <c r="AG63" s="156">
        <v>0.246</v>
      </c>
      <c r="AH63" s="156">
        <v>0</v>
      </c>
      <c r="AI63" s="156">
        <v>0</v>
      </c>
      <c r="AJ63" s="156">
        <v>0</v>
      </c>
      <c r="AK63" s="138">
        <f t="shared" si="39"/>
        <v>0.82040000000000002</v>
      </c>
      <c r="AL63" s="156">
        <v>0.53039999999999998</v>
      </c>
      <c r="AM63" s="156">
        <v>0</v>
      </c>
      <c r="AN63" s="156">
        <v>0</v>
      </c>
      <c r="AO63" s="156">
        <v>0</v>
      </c>
      <c r="AP63" s="156">
        <v>0</v>
      </c>
      <c r="AQ63" s="156">
        <v>0</v>
      </c>
      <c r="AR63" s="156">
        <v>0.29000000000000004</v>
      </c>
      <c r="AS63" s="156">
        <v>0</v>
      </c>
      <c r="AT63" s="156">
        <v>0</v>
      </c>
      <c r="AU63" s="156">
        <v>0</v>
      </c>
      <c r="AV63" s="156">
        <v>0</v>
      </c>
      <c r="AW63" s="156">
        <v>0</v>
      </c>
      <c r="AX63" s="156">
        <v>0</v>
      </c>
      <c r="AY63" s="156">
        <v>0</v>
      </c>
      <c r="AZ63" s="156">
        <v>0</v>
      </c>
      <c r="BA63" s="156">
        <v>0</v>
      </c>
      <c r="BB63" s="156">
        <v>0</v>
      </c>
      <c r="BC63" s="156">
        <v>0</v>
      </c>
      <c r="BD63" s="156">
        <v>0</v>
      </c>
      <c r="BE63" s="140">
        <f>$D63-$BQ63</f>
        <v>299.75329999999997</v>
      </c>
      <c r="BF63" s="156">
        <v>0</v>
      </c>
      <c r="BG63" s="156">
        <v>0</v>
      </c>
      <c r="BH63" s="156">
        <v>0</v>
      </c>
      <c r="BI63" s="156">
        <v>0</v>
      </c>
      <c r="BJ63" s="156">
        <v>0</v>
      </c>
      <c r="BK63" s="156">
        <v>0</v>
      </c>
      <c r="BL63" s="156">
        <v>0</v>
      </c>
      <c r="BM63" s="156">
        <v>0</v>
      </c>
      <c r="BN63" s="156">
        <v>0</v>
      </c>
      <c r="BO63" s="156">
        <v>0</v>
      </c>
      <c r="BP63" s="158">
        <v>0</v>
      </c>
      <c r="BQ63" s="141">
        <f t="shared" si="23"/>
        <v>1.2164000000000001</v>
      </c>
      <c r="BR63" s="142">
        <f>BE$75-$BQ63</f>
        <v>264.03082999999998</v>
      </c>
      <c r="BS63" s="143">
        <f t="shared" si="34"/>
        <v>565.00053000000003</v>
      </c>
    </row>
    <row r="64" spans="1:71" ht="18" customHeight="1">
      <c r="A64" s="135" t="s">
        <v>143</v>
      </c>
      <c r="B64" s="104" t="s">
        <v>141</v>
      </c>
      <c r="C64" s="103" t="s">
        <v>142</v>
      </c>
      <c r="D64" s="136">
        <v>28.708200000000001</v>
      </c>
      <c r="E64" s="137">
        <f>F64+J64+K64+L64+P64+T64+X64+Y64+Z64</f>
        <v>0</v>
      </c>
      <c r="F64" s="138">
        <f t="shared" si="9"/>
        <v>0</v>
      </c>
      <c r="G64" s="156">
        <v>0</v>
      </c>
      <c r="H64" s="156">
        <v>0</v>
      </c>
      <c r="I64" s="156">
        <v>0</v>
      </c>
      <c r="J64" s="156">
        <v>0</v>
      </c>
      <c r="K64" s="156">
        <v>0</v>
      </c>
      <c r="L64" s="138">
        <f t="shared" si="35"/>
        <v>0</v>
      </c>
      <c r="M64" s="156">
        <v>0</v>
      </c>
      <c r="N64" s="156">
        <v>0</v>
      </c>
      <c r="O64" s="156">
        <v>0</v>
      </c>
      <c r="P64" s="138">
        <f t="shared" si="36"/>
        <v>0</v>
      </c>
      <c r="Q64" s="156">
        <v>0</v>
      </c>
      <c r="R64" s="156">
        <v>0</v>
      </c>
      <c r="S64" s="156">
        <v>0</v>
      </c>
      <c r="T64" s="138">
        <f t="shared" si="37"/>
        <v>0</v>
      </c>
      <c r="U64" s="156">
        <v>0</v>
      </c>
      <c r="V64" s="156">
        <v>0</v>
      </c>
      <c r="W64" s="156">
        <v>0</v>
      </c>
      <c r="X64" s="156">
        <v>0</v>
      </c>
      <c r="Y64" s="156">
        <v>0</v>
      </c>
      <c r="Z64" s="156">
        <v>0</v>
      </c>
      <c r="AA64" s="118">
        <f>SUM(AB64:AK64)+SUM(BB64:BE64)+SUM(BG64:BO64)</f>
        <v>0</v>
      </c>
      <c r="AB64" s="156">
        <v>0</v>
      </c>
      <c r="AC64" s="156">
        <v>0</v>
      </c>
      <c r="AD64" s="156">
        <v>0</v>
      </c>
      <c r="AE64" s="156">
        <v>0</v>
      </c>
      <c r="AF64" s="156">
        <v>0</v>
      </c>
      <c r="AG64" s="156">
        <v>0</v>
      </c>
      <c r="AH64" s="156">
        <v>0</v>
      </c>
      <c r="AI64" s="156">
        <v>0</v>
      </c>
      <c r="AJ64" s="156">
        <v>0</v>
      </c>
      <c r="AK64" s="138">
        <f t="shared" si="39"/>
        <v>0</v>
      </c>
      <c r="AL64" s="156">
        <v>0</v>
      </c>
      <c r="AM64" s="156">
        <v>0</v>
      </c>
      <c r="AN64" s="156">
        <v>0</v>
      </c>
      <c r="AO64" s="156">
        <v>0</v>
      </c>
      <c r="AP64" s="156">
        <v>0</v>
      </c>
      <c r="AQ64" s="156">
        <v>0</v>
      </c>
      <c r="AR64" s="156">
        <v>0</v>
      </c>
      <c r="AS64" s="156">
        <v>0</v>
      </c>
      <c r="AT64" s="156">
        <v>0</v>
      </c>
      <c r="AU64" s="156">
        <v>0</v>
      </c>
      <c r="AV64" s="156">
        <v>0</v>
      </c>
      <c r="AW64" s="156">
        <v>0</v>
      </c>
      <c r="AX64" s="156">
        <v>0</v>
      </c>
      <c r="AY64" s="156">
        <v>0</v>
      </c>
      <c r="AZ64" s="156">
        <v>0</v>
      </c>
      <c r="BA64" s="156">
        <v>0</v>
      </c>
      <c r="BB64" s="156">
        <v>0</v>
      </c>
      <c r="BC64" s="156">
        <v>0</v>
      </c>
      <c r="BD64" s="156">
        <v>0</v>
      </c>
      <c r="BE64" s="156">
        <v>0</v>
      </c>
      <c r="BF64" s="140">
        <f>$D64-$BQ64</f>
        <v>28.708200000000001</v>
      </c>
      <c r="BG64" s="156">
        <v>0</v>
      </c>
      <c r="BH64" s="156">
        <v>0</v>
      </c>
      <c r="BI64" s="156">
        <v>0</v>
      </c>
      <c r="BJ64" s="156">
        <v>0</v>
      </c>
      <c r="BK64" s="156">
        <v>0</v>
      </c>
      <c r="BL64" s="156">
        <v>0</v>
      </c>
      <c r="BM64" s="156">
        <v>0</v>
      </c>
      <c r="BN64" s="156">
        <v>0</v>
      </c>
      <c r="BO64" s="156">
        <v>0</v>
      </c>
      <c r="BP64" s="158">
        <v>0</v>
      </c>
      <c r="BQ64" s="141">
        <f t="shared" si="23"/>
        <v>0</v>
      </c>
      <c r="BR64" s="142">
        <f>BF$75-$BQ64</f>
        <v>23.291699999999995</v>
      </c>
      <c r="BS64" s="143">
        <f t="shared" si="34"/>
        <v>51.999899999999997</v>
      </c>
    </row>
    <row r="65" spans="1:71" ht="18" customHeight="1">
      <c r="A65" s="135" t="s">
        <v>146</v>
      </c>
      <c r="B65" s="104" t="s">
        <v>144</v>
      </c>
      <c r="C65" s="103" t="s">
        <v>145</v>
      </c>
      <c r="D65" s="136">
        <v>13.709999999999999</v>
      </c>
      <c r="E65" s="137">
        <f t="shared" si="25"/>
        <v>0</v>
      </c>
      <c r="F65" s="138">
        <f t="shared" si="9"/>
        <v>0</v>
      </c>
      <c r="G65" s="156">
        <v>0</v>
      </c>
      <c r="H65" s="156">
        <v>0</v>
      </c>
      <c r="I65" s="156">
        <v>0</v>
      </c>
      <c r="J65" s="156">
        <v>0</v>
      </c>
      <c r="K65" s="156">
        <v>0</v>
      </c>
      <c r="L65" s="138">
        <f t="shared" si="35"/>
        <v>0</v>
      </c>
      <c r="M65" s="156">
        <v>0</v>
      </c>
      <c r="N65" s="156">
        <v>0</v>
      </c>
      <c r="O65" s="156">
        <v>0</v>
      </c>
      <c r="P65" s="138">
        <f t="shared" si="36"/>
        <v>0</v>
      </c>
      <c r="Q65" s="156">
        <v>0</v>
      </c>
      <c r="R65" s="156">
        <v>0</v>
      </c>
      <c r="S65" s="156">
        <v>0</v>
      </c>
      <c r="T65" s="138">
        <f t="shared" si="37"/>
        <v>0</v>
      </c>
      <c r="U65" s="156">
        <v>0</v>
      </c>
      <c r="V65" s="156">
        <v>0</v>
      </c>
      <c r="W65" s="156">
        <v>0</v>
      </c>
      <c r="X65" s="156">
        <v>0</v>
      </c>
      <c r="Y65" s="156">
        <v>0</v>
      </c>
      <c r="Z65" s="156">
        <v>0</v>
      </c>
      <c r="AA65" s="118">
        <f>SUM(AB65:AK65)+SUM(BB65:BF65)+SUM(BH65:BO65)</f>
        <v>2.2871000000000001</v>
      </c>
      <c r="AB65" s="156">
        <v>0</v>
      </c>
      <c r="AC65" s="156">
        <v>1.5771000000000002</v>
      </c>
      <c r="AD65" s="156">
        <v>0</v>
      </c>
      <c r="AE65" s="156">
        <v>0</v>
      </c>
      <c r="AF65" s="156">
        <v>0</v>
      </c>
      <c r="AG65" s="156">
        <v>0</v>
      </c>
      <c r="AH65" s="156">
        <v>0</v>
      </c>
      <c r="AI65" s="156">
        <v>0</v>
      </c>
      <c r="AJ65" s="156">
        <v>0</v>
      </c>
      <c r="AK65" s="138">
        <f t="shared" si="39"/>
        <v>0.71</v>
      </c>
      <c r="AL65" s="156">
        <v>0</v>
      </c>
      <c r="AM65" s="156">
        <v>0</v>
      </c>
      <c r="AN65" s="156">
        <v>0</v>
      </c>
      <c r="AO65" s="156">
        <v>0.71</v>
      </c>
      <c r="AP65" s="156">
        <v>0</v>
      </c>
      <c r="AQ65" s="156">
        <v>0</v>
      </c>
      <c r="AR65" s="156">
        <v>0</v>
      </c>
      <c r="AS65" s="156">
        <v>0</v>
      </c>
      <c r="AT65" s="156">
        <v>0</v>
      </c>
      <c r="AU65" s="156">
        <v>0</v>
      </c>
      <c r="AV65" s="156">
        <v>0</v>
      </c>
      <c r="AW65" s="156">
        <v>0</v>
      </c>
      <c r="AX65" s="156">
        <v>0</v>
      </c>
      <c r="AY65" s="156">
        <v>0</v>
      </c>
      <c r="AZ65" s="156">
        <v>0</v>
      </c>
      <c r="BA65" s="156">
        <v>0</v>
      </c>
      <c r="BB65" s="156">
        <v>0</v>
      </c>
      <c r="BC65" s="156">
        <v>0</v>
      </c>
      <c r="BD65" s="156">
        <v>0</v>
      </c>
      <c r="BE65" s="156">
        <v>0</v>
      </c>
      <c r="BF65" s="156">
        <v>0</v>
      </c>
      <c r="BG65" s="140">
        <f>$D65-$BQ65</f>
        <v>11.422899999999998</v>
      </c>
      <c r="BH65" s="156">
        <v>0</v>
      </c>
      <c r="BI65" s="156">
        <v>0</v>
      </c>
      <c r="BJ65" s="156">
        <v>0</v>
      </c>
      <c r="BK65" s="156">
        <v>0</v>
      </c>
      <c r="BL65" s="156">
        <v>0</v>
      </c>
      <c r="BM65" s="156">
        <v>0</v>
      </c>
      <c r="BN65" s="156">
        <v>0</v>
      </c>
      <c r="BO65" s="156">
        <v>0</v>
      </c>
      <c r="BP65" s="158">
        <v>0</v>
      </c>
      <c r="BQ65" s="141">
        <f t="shared" si="23"/>
        <v>2.2871000000000001</v>
      </c>
      <c r="BR65" s="142">
        <f>BG$75-$BQ65</f>
        <v>2.293229999999999</v>
      </c>
      <c r="BS65" s="143">
        <f t="shared" si="34"/>
        <v>16.003229999999999</v>
      </c>
    </row>
    <row r="66" spans="1:71" ht="18" customHeight="1">
      <c r="A66" s="135" t="s">
        <v>149</v>
      </c>
      <c r="B66" s="104" t="s">
        <v>147</v>
      </c>
      <c r="C66" s="103" t="s">
        <v>148</v>
      </c>
      <c r="D66" s="136">
        <v>0.95</v>
      </c>
      <c r="E66" s="137">
        <f t="shared" si="25"/>
        <v>0</v>
      </c>
      <c r="F66" s="138">
        <f t="shared" si="9"/>
        <v>0</v>
      </c>
      <c r="G66" s="156">
        <v>0</v>
      </c>
      <c r="H66" s="156">
        <v>0</v>
      </c>
      <c r="I66" s="156">
        <v>0</v>
      </c>
      <c r="J66" s="156">
        <v>0</v>
      </c>
      <c r="K66" s="156">
        <v>0</v>
      </c>
      <c r="L66" s="138">
        <f t="shared" si="35"/>
        <v>0</v>
      </c>
      <c r="M66" s="156">
        <v>0</v>
      </c>
      <c r="N66" s="156">
        <v>0</v>
      </c>
      <c r="O66" s="156">
        <v>0</v>
      </c>
      <c r="P66" s="138">
        <f t="shared" si="36"/>
        <v>0</v>
      </c>
      <c r="Q66" s="156">
        <v>0</v>
      </c>
      <c r="R66" s="156">
        <v>0</v>
      </c>
      <c r="S66" s="156">
        <v>0</v>
      </c>
      <c r="T66" s="138">
        <f t="shared" si="37"/>
        <v>0</v>
      </c>
      <c r="U66" s="156">
        <v>0</v>
      </c>
      <c r="V66" s="156">
        <v>0</v>
      </c>
      <c r="W66" s="156">
        <v>0</v>
      </c>
      <c r="X66" s="156">
        <v>0</v>
      </c>
      <c r="Y66" s="156">
        <v>0</v>
      </c>
      <c r="Z66" s="156">
        <v>0</v>
      </c>
      <c r="AA66" s="118">
        <f>SUM(AB66:AK66)+SUM(BB66:BG66)+SUM(BI66:BO66)</f>
        <v>0</v>
      </c>
      <c r="AB66" s="156">
        <v>0</v>
      </c>
      <c r="AC66" s="156">
        <v>0</v>
      </c>
      <c r="AD66" s="156">
        <v>0</v>
      </c>
      <c r="AE66" s="156">
        <v>0</v>
      </c>
      <c r="AF66" s="156">
        <v>0</v>
      </c>
      <c r="AG66" s="156">
        <v>0</v>
      </c>
      <c r="AH66" s="156">
        <v>0</v>
      </c>
      <c r="AI66" s="156">
        <v>0</v>
      </c>
      <c r="AJ66" s="156">
        <v>0</v>
      </c>
      <c r="AK66" s="138">
        <f t="shared" si="39"/>
        <v>0</v>
      </c>
      <c r="AL66" s="156">
        <v>0</v>
      </c>
      <c r="AM66" s="156">
        <v>0</v>
      </c>
      <c r="AN66" s="156">
        <v>0</v>
      </c>
      <c r="AO66" s="156">
        <v>0</v>
      </c>
      <c r="AP66" s="156">
        <v>0</v>
      </c>
      <c r="AQ66" s="156">
        <v>0</v>
      </c>
      <c r="AR66" s="156">
        <v>0</v>
      </c>
      <c r="AS66" s="156">
        <v>0</v>
      </c>
      <c r="AT66" s="156">
        <v>0</v>
      </c>
      <c r="AU66" s="156">
        <v>0</v>
      </c>
      <c r="AV66" s="156">
        <v>0</v>
      </c>
      <c r="AW66" s="156">
        <v>0</v>
      </c>
      <c r="AX66" s="156">
        <v>0</v>
      </c>
      <c r="AY66" s="156">
        <v>0</v>
      </c>
      <c r="AZ66" s="156">
        <v>0</v>
      </c>
      <c r="BA66" s="156">
        <v>0</v>
      </c>
      <c r="BB66" s="156">
        <v>0</v>
      </c>
      <c r="BC66" s="156">
        <v>0</v>
      </c>
      <c r="BD66" s="156">
        <v>0</v>
      </c>
      <c r="BE66" s="156">
        <v>0</v>
      </c>
      <c r="BF66" s="156">
        <v>0</v>
      </c>
      <c r="BG66" s="156">
        <v>0</v>
      </c>
      <c r="BH66" s="140">
        <f>$D66-$BQ66</f>
        <v>0.95</v>
      </c>
      <c r="BI66" s="156">
        <v>0</v>
      </c>
      <c r="BJ66" s="156">
        <v>0</v>
      </c>
      <c r="BK66" s="156">
        <v>0</v>
      </c>
      <c r="BL66" s="156">
        <v>0</v>
      </c>
      <c r="BM66" s="156">
        <v>0</v>
      </c>
      <c r="BN66" s="156">
        <v>0</v>
      </c>
      <c r="BO66" s="156">
        <v>0</v>
      </c>
      <c r="BP66" s="158">
        <v>0</v>
      </c>
      <c r="BQ66" s="141">
        <f t="shared" si="23"/>
        <v>0</v>
      </c>
      <c r="BR66" s="142">
        <f>BH$75-$BQ66</f>
        <v>1.05</v>
      </c>
      <c r="BS66" s="143">
        <f t="shared" si="34"/>
        <v>2</v>
      </c>
    </row>
    <row r="67" spans="1:71" ht="18" customHeight="1">
      <c r="A67" s="135" t="s">
        <v>151</v>
      </c>
      <c r="B67" s="104" t="s">
        <v>150</v>
      </c>
      <c r="C67" s="103" t="s">
        <v>171</v>
      </c>
      <c r="D67" s="136">
        <v>0</v>
      </c>
      <c r="E67" s="137">
        <f t="shared" si="25"/>
        <v>0</v>
      </c>
      <c r="F67" s="138">
        <f t="shared" si="9"/>
        <v>0</v>
      </c>
      <c r="G67" s="156">
        <v>0</v>
      </c>
      <c r="H67" s="156">
        <v>0</v>
      </c>
      <c r="I67" s="156">
        <v>0</v>
      </c>
      <c r="J67" s="156">
        <v>0</v>
      </c>
      <c r="K67" s="156">
        <v>0</v>
      </c>
      <c r="L67" s="156">
        <v>0</v>
      </c>
      <c r="M67" s="156">
        <v>0</v>
      </c>
      <c r="N67" s="156">
        <v>0</v>
      </c>
      <c r="O67" s="156">
        <v>0</v>
      </c>
      <c r="P67" s="156">
        <v>0</v>
      </c>
      <c r="Q67" s="156">
        <v>0</v>
      </c>
      <c r="R67" s="156">
        <v>0</v>
      </c>
      <c r="S67" s="156">
        <v>0</v>
      </c>
      <c r="T67" s="156">
        <v>0</v>
      </c>
      <c r="U67" s="156">
        <v>0</v>
      </c>
      <c r="V67" s="156">
        <v>0</v>
      </c>
      <c r="W67" s="156">
        <v>0</v>
      </c>
      <c r="X67" s="156">
        <v>0</v>
      </c>
      <c r="Y67" s="156">
        <v>0</v>
      </c>
      <c r="Z67" s="156">
        <v>0</v>
      </c>
      <c r="AA67" s="156">
        <v>0</v>
      </c>
      <c r="AB67" s="156">
        <v>0</v>
      </c>
      <c r="AC67" s="156">
        <v>0</v>
      </c>
      <c r="AD67" s="156">
        <v>0</v>
      </c>
      <c r="AE67" s="156">
        <v>0</v>
      </c>
      <c r="AF67" s="156">
        <v>0</v>
      </c>
      <c r="AG67" s="156">
        <v>0</v>
      </c>
      <c r="AH67" s="156">
        <v>0</v>
      </c>
      <c r="AI67" s="156">
        <v>0</v>
      </c>
      <c r="AJ67" s="156">
        <v>0</v>
      </c>
      <c r="AK67" s="156">
        <v>0</v>
      </c>
      <c r="AL67" s="156">
        <v>0</v>
      </c>
      <c r="AM67" s="156">
        <v>0</v>
      </c>
      <c r="AN67" s="156">
        <v>0</v>
      </c>
      <c r="AO67" s="156">
        <v>0</v>
      </c>
      <c r="AP67" s="156">
        <v>0</v>
      </c>
      <c r="AQ67" s="156">
        <v>0</v>
      </c>
      <c r="AR67" s="156">
        <v>0</v>
      </c>
      <c r="AS67" s="156">
        <v>0</v>
      </c>
      <c r="AT67" s="156">
        <v>0</v>
      </c>
      <c r="AU67" s="156">
        <v>0</v>
      </c>
      <c r="AV67" s="156">
        <v>0</v>
      </c>
      <c r="AW67" s="156">
        <v>0</v>
      </c>
      <c r="AX67" s="156">
        <v>0</v>
      </c>
      <c r="AY67" s="156">
        <v>0</v>
      </c>
      <c r="AZ67" s="156">
        <v>0</v>
      </c>
      <c r="BA67" s="156">
        <v>0</v>
      </c>
      <c r="BB67" s="156">
        <v>0</v>
      </c>
      <c r="BC67" s="156">
        <v>0</v>
      </c>
      <c r="BD67" s="156">
        <v>0</v>
      </c>
      <c r="BE67" s="156">
        <v>0</v>
      </c>
      <c r="BF67" s="156">
        <v>0</v>
      </c>
      <c r="BG67" s="156">
        <v>0</v>
      </c>
      <c r="BH67" s="156">
        <v>0</v>
      </c>
      <c r="BI67" s="140"/>
      <c r="BJ67" s="156">
        <v>0</v>
      </c>
      <c r="BK67" s="156">
        <v>0</v>
      </c>
      <c r="BL67" s="156">
        <v>0</v>
      </c>
      <c r="BM67" s="156">
        <v>0</v>
      </c>
      <c r="BN67" s="156">
        <v>0</v>
      </c>
      <c r="BO67" s="156">
        <v>0</v>
      </c>
      <c r="BP67" s="156">
        <v>0</v>
      </c>
      <c r="BQ67" s="141">
        <f t="shared" si="23"/>
        <v>0</v>
      </c>
      <c r="BR67" s="142">
        <f>BI$75-$BQ67</f>
        <v>0</v>
      </c>
      <c r="BS67" s="143">
        <f t="shared" si="34"/>
        <v>0</v>
      </c>
    </row>
    <row r="68" spans="1:71" ht="18" customHeight="1">
      <c r="A68" s="135" t="s">
        <v>154</v>
      </c>
      <c r="B68" s="104" t="s">
        <v>152</v>
      </c>
      <c r="C68" s="103" t="s">
        <v>153</v>
      </c>
      <c r="D68" s="136">
        <v>0</v>
      </c>
      <c r="E68" s="137">
        <f t="shared" si="25"/>
        <v>0</v>
      </c>
      <c r="F68" s="138">
        <f t="shared" si="9"/>
        <v>0</v>
      </c>
      <c r="G68" s="156">
        <v>0</v>
      </c>
      <c r="H68" s="156">
        <v>0</v>
      </c>
      <c r="I68" s="156">
        <v>0</v>
      </c>
      <c r="J68" s="156">
        <v>0</v>
      </c>
      <c r="K68" s="156">
        <v>0</v>
      </c>
      <c r="L68" s="138">
        <f t="shared" si="35"/>
        <v>0</v>
      </c>
      <c r="M68" s="156">
        <v>0</v>
      </c>
      <c r="N68" s="156">
        <v>0</v>
      </c>
      <c r="O68" s="156">
        <v>0</v>
      </c>
      <c r="P68" s="138">
        <f t="shared" si="36"/>
        <v>0</v>
      </c>
      <c r="Q68" s="156">
        <v>0</v>
      </c>
      <c r="R68" s="156">
        <v>0</v>
      </c>
      <c r="S68" s="156">
        <v>0</v>
      </c>
      <c r="T68" s="138">
        <f t="shared" si="37"/>
        <v>0</v>
      </c>
      <c r="U68" s="156">
        <v>0</v>
      </c>
      <c r="V68" s="156">
        <v>0</v>
      </c>
      <c r="W68" s="156">
        <v>0</v>
      </c>
      <c r="X68" s="156">
        <v>0</v>
      </c>
      <c r="Y68" s="156">
        <v>0</v>
      </c>
      <c r="Z68" s="156">
        <v>0</v>
      </c>
      <c r="AA68" s="118">
        <f>SUM(AB68:AK68)+SUM(BB68:BI68)+SUM(BK68:BO68)</f>
        <v>0</v>
      </c>
      <c r="AB68" s="156">
        <v>0</v>
      </c>
      <c r="AC68" s="156">
        <v>0</v>
      </c>
      <c r="AD68" s="156">
        <v>0</v>
      </c>
      <c r="AE68" s="156">
        <v>0</v>
      </c>
      <c r="AF68" s="156">
        <v>0</v>
      </c>
      <c r="AG68" s="156">
        <v>0</v>
      </c>
      <c r="AH68" s="156">
        <v>0</v>
      </c>
      <c r="AI68" s="156">
        <v>0</v>
      </c>
      <c r="AJ68" s="156">
        <v>0</v>
      </c>
      <c r="AK68" s="138">
        <f t="shared" si="39"/>
        <v>0</v>
      </c>
      <c r="AL68" s="156">
        <v>0</v>
      </c>
      <c r="AM68" s="156">
        <v>0</v>
      </c>
      <c r="AN68" s="156">
        <v>0</v>
      </c>
      <c r="AO68" s="156">
        <v>0</v>
      </c>
      <c r="AP68" s="156">
        <v>0</v>
      </c>
      <c r="AQ68" s="156">
        <v>0</v>
      </c>
      <c r="AR68" s="156">
        <v>0</v>
      </c>
      <c r="AS68" s="156">
        <v>0</v>
      </c>
      <c r="AT68" s="156">
        <v>0</v>
      </c>
      <c r="AU68" s="156">
        <v>0</v>
      </c>
      <c r="AV68" s="156">
        <v>0</v>
      </c>
      <c r="AW68" s="156">
        <v>0</v>
      </c>
      <c r="AX68" s="156">
        <v>0</v>
      </c>
      <c r="AY68" s="156">
        <v>0</v>
      </c>
      <c r="AZ68" s="156">
        <v>0</v>
      </c>
      <c r="BA68" s="156">
        <v>0</v>
      </c>
      <c r="BB68" s="156">
        <v>0</v>
      </c>
      <c r="BC68" s="156">
        <v>0</v>
      </c>
      <c r="BD68" s="156">
        <v>0</v>
      </c>
      <c r="BE68" s="156">
        <v>0</v>
      </c>
      <c r="BF68" s="156">
        <v>0</v>
      </c>
      <c r="BG68" s="156">
        <v>0</v>
      </c>
      <c r="BH68" s="156">
        <v>0</v>
      </c>
      <c r="BI68" s="156">
        <v>0</v>
      </c>
      <c r="BJ68" s="140">
        <f>$D68-$BQ68</f>
        <v>0</v>
      </c>
      <c r="BK68" s="156">
        <v>0</v>
      </c>
      <c r="BL68" s="156">
        <v>0</v>
      </c>
      <c r="BM68" s="156">
        <v>0</v>
      </c>
      <c r="BN68" s="156">
        <v>0</v>
      </c>
      <c r="BO68" s="156">
        <v>0</v>
      </c>
      <c r="BP68" s="158">
        <v>0</v>
      </c>
      <c r="BQ68" s="141">
        <f t="shared" si="23"/>
        <v>0</v>
      </c>
      <c r="BR68" s="142">
        <f>BJ$75-$BQ68</f>
        <v>2</v>
      </c>
      <c r="BS68" s="143">
        <f t="shared" si="34"/>
        <v>2</v>
      </c>
    </row>
    <row r="69" spans="1:71" ht="18" customHeight="1">
      <c r="A69" s="135" t="s">
        <v>157</v>
      </c>
      <c r="B69" s="104" t="s">
        <v>155</v>
      </c>
      <c r="C69" s="103" t="s">
        <v>156</v>
      </c>
      <c r="D69" s="136">
        <v>855.55120000000011</v>
      </c>
      <c r="E69" s="137">
        <f t="shared" si="25"/>
        <v>37.599999999999994</v>
      </c>
      <c r="F69" s="138">
        <f t="shared" si="9"/>
        <v>0</v>
      </c>
      <c r="G69" s="156">
        <v>0</v>
      </c>
      <c r="H69" s="156">
        <v>0</v>
      </c>
      <c r="I69" s="156">
        <v>0</v>
      </c>
      <c r="J69" s="156">
        <v>0</v>
      </c>
      <c r="K69" s="156">
        <v>0</v>
      </c>
      <c r="L69" s="138">
        <f t="shared" si="35"/>
        <v>0</v>
      </c>
      <c r="M69" s="156">
        <v>0</v>
      </c>
      <c r="N69" s="156">
        <v>0</v>
      </c>
      <c r="O69" s="156">
        <v>0</v>
      </c>
      <c r="P69" s="138">
        <f t="shared" si="36"/>
        <v>0</v>
      </c>
      <c r="Q69" s="156">
        <v>0</v>
      </c>
      <c r="R69" s="156">
        <v>0</v>
      </c>
      <c r="S69" s="156">
        <v>0</v>
      </c>
      <c r="T69" s="138">
        <f t="shared" si="37"/>
        <v>0</v>
      </c>
      <c r="U69" s="156">
        <v>0</v>
      </c>
      <c r="V69" s="156">
        <v>0</v>
      </c>
      <c r="W69" s="156">
        <v>0</v>
      </c>
      <c r="X69" s="156">
        <v>36.549999999999997</v>
      </c>
      <c r="Y69" s="156">
        <v>0</v>
      </c>
      <c r="Z69" s="156">
        <v>1.05</v>
      </c>
      <c r="AA69" s="118">
        <f>SUM(AB69:AK69)+SUM(BB69:BJ69)+SUM(BL69:BO69)</f>
        <v>70.993000000000009</v>
      </c>
      <c r="AB69" s="156">
        <v>0</v>
      </c>
      <c r="AC69" s="156">
        <v>0</v>
      </c>
      <c r="AD69" s="156">
        <v>0</v>
      </c>
      <c r="AE69" s="156">
        <v>0</v>
      </c>
      <c r="AF69" s="156">
        <v>0.75</v>
      </c>
      <c r="AG69" s="156">
        <v>0</v>
      </c>
      <c r="AH69" s="156">
        <v>0</v>
      </c>
      <c r="AI69" s="156">
        <v>30.090000000000003</v>
      </c>
      <c r="AJ69" s="156">
        <v>0</v>
      </c>
      <c r="AK69" s="138">
        <f t="shared" si="39"/>
        <v>40.153000000000006</v>
      </c>
      <c r="AL69" s="156">
        <v>1.55</v>
      </c>
      <c r="AM69" s="156">
        <v>0.66</v>
      </c>
      <c r="AN69" s="156">
        <v>0</v>
      </c>
      <c r="AO69" s="156">
        <v>0</v>
      </c>
      <c r="AP69" s="156">
        <v>0</v>
      </c>
      <c r="AQ69" s="156">
        <v>0</v>
      </c>
      <c r="AR69" s="156">
        <v>37.943000000000005</v>
      </c>
      <c r="AS69" s="156">
        <v>0</v>
      </c>
      <c r="AT69" s="156">
        <v>0</v>
      </c>
      <c r="AU69" s="156">
        <v>0</v>
      </c>
      <c r="AV69" s="156">
        <v>0</v>
      </c>
      <c r="AW69" s="156">
        <v>0</v>
      </c>
      <c r="AX69" s="156">
        <v>0</v>
      </c>
      <c r="AY69" s="156">
        <v>0</v>
      </c>
      <c r="AZ69" s="156">
        <v>0</v>
      </c>
      <c r="BA69" s="156">
        <v>0</v>
      </c>
      <c r="BB69" s="156">
        <v>0</v>
      </c>
      <c r="BC69" s="156">
        <v>0</v>
      </c>
      <c r="BD69" s="156">
        <v>0</v>
      </c>
      <c r="BE69" s="156">
        <v>0</v>
      </c>
      <c r="BF69" s="156">
        <v>0</v>
      </c>
      <c r="BG69" s="156">
        <v>0</v>
      </c>
      <c r="BH69" s="156">
        <v>0</v>
      </c>
      <c r="BI69" s="156">
        <v>0</v>
      </c>
      <c r="BJ69" s="156">
        <v>0</v>
      </c>
      <c r="BK69" s="140">
        <f>$D69-$BQ69</f>
        <v>746.95820000000015</v>
      </c>
      <c r="BL69" s="156">
        <v>0</v>
      </c>
      <c r="BM69" s="156">
        <v>0</v>
      </c>
      <c r="BN69" s="156">
        <v>0</v>
      </c>
      <c r="BO69" s="156">
        <v>0</v>
      </c>
      <c r="BP69" s="158">
        <v>0</v>
      </c>
      <c r="BQ69" s="141">
        <f t="shared" si="23"/>
        <v>108.593</v>
      </c>
      <c r="BR69" s="142">
        <f>BK$75-$BQ69</f>
        <v>-108.593</v>
      </c>
      <c r="BS69" s="143">
        <f t="shared" si="34"/>
        <v>746.95820000000015</v>
      </c>
    </row>
    <row r="70" spans="1:71" ht="18" customHeight="1">
      <c r="A70" s="135" t="s">
        <v>160</v>
      </c>
      <c r="B70" s="104" t="s">
        <v>158</v>
      </c>
      <c r="C70" s="103" t="s">
        <v>159</v>
      </c>
      <c r="D70" s="136">
        <v>44.440000000000005</v>
      </c>
      <c r="E70" s="137">
        <f t="shared" si="25"/>
        <v>0</v>
      </c>
      <c r="F70" s="138">
        <f t="shared" si="9"/>
        <v>0</v>
      </c>
      <c r="G70" s="156">
        <v>0</v>
      </c>
      <c r="H70" s="156">
        <v>0</v>
      </c>
      <c r="I70" s="156">
        <v>0</v>
      </c>
      <c r="J70" s="156">
        <v>0</v>
      </c>
      <c r="K70" s="156">
        <v>0</v>
      </c>
      <c r="L70" s="138">
        <f t="shared" si="35"/>
        <v>0</v>
      </c>
      <c r="M70" s="156">
        <v>0</v>
      </c>
      <c r="N70" s="156">
        <v>0</v>
      </c>
      <c r="O70" s="156">
        <v>0</v>
      </c>
      <c r="P70" s="138">
        <f t="shared" si="36"/>
        <v>0</v>
      </c>
      <c r="Q70" s="156">
        <v>0</v>
      </c>
      <c r="R70" s="156">
        <v>0</v>
      </c>
      <c r="S70" s="156">
        <v>0</v>
      </c>
      <c r="T70" s="138">
        <f t="shared" si="37"/>
        <v>0</v>
      </c>
      <c r="U70" s="156">
        <v>0</v>
      </c>
      <c r="V70" s="156">
        <v>0</v>
      </c>
      <c r="W70" s="156">
        <v>0</v>
      </c>
      <c r="X70" s="156">
        <v>0</v>
      </c>
      <c r="Y70" s="156">
        <v>0</v>
      </c>
      <c r="Z70" s="156">
        <v>0</v>
      </c>
      <c r="AA70" s="118">
        <f>SUM(AB70:AK70)+SUM(BB70:BK70)+SUM(BM70:BO70)</f>
        <v>0</v>
      </c>
      <c r="AB70" s="156">
        <v>0</v>
      </c>
      <c r="AC70" s="156">
        <v>0</v>
      </c>
      <c r="AD70" s="156">
        <v>0</v>
      </c>
      <c r="AE70" s="156">
        <v>0</v>
      </c>
      <c r="AF70" s="156">
        <v>0</v>
      </c>
      <c r="AG70" s="156">
        <v>0</v>
      </c>
      <c r="AH70" s="156">
        <v>0</v>
      </c>
      <c r="AI70" s="156">
        <v>0</v>
      </c>
      <c r="AJ70" s="156">
        <v>0</v>
      </c>
      <c r="AK70" s="138">
        <f t="shared" si="39"/>
        <v>0</v>
      </c>
      <c r="AL70" s="156">
        <v>0</v>
      </c>
      <c r="AM70" s="156">
        <v>0</v>
      </c>
      <c r="AN70" s="156">
        <v>0</v>
      </c>
      <c r="AO70" s="156">
        <v>0</v>
      </c>
      <c r="AP70" s="156">
        <v>0</v>
      </c>
      <c r="AQ70" s="156">
        <v>0</v>
      </c>
      <c r="AR70" s="156">
        <v>0</v>
      </c>
      <c r="AS70" s="156">
        <v>0</v>
      </c>
      <c r="AT70" s="156">
        <v>0</v>
      </c>
      <c r="AU70" s="156">
        <v>0</v>
      </c>
      <c r="AV70" s="156">
        <v>0</v>
      </c>
      <c r="AW70" s="156">
        <v>0</v>
      </c>
      <c r="AX70" s="156">
        <v>0</v>
      </c>
      <c r="AY70" s="156">
        <v>0</v>
      </c>
      <c r="AZ70" s="156">
        <v>0</v>
      </c>
      <c r="BA70" s="156">
        <v>0</v>
      </c>
      <c r="BB70" s="156">
        <v>0</v>
      </c>
      <c r="BC70" s="156">
        <v>0</v>
      </c>
      <c r="BD70" s="156">
        <v>0</v>
      </c>
      <c r="BE70" s="156">
        <v>0</v>
      </c>
      <c r="BF70" s="156">
        <v>0</v>
      </c>
      <c r="BG70" s="156">
        <v>0</v>
      </c>
      <c r="BH70" s="156">
        <v>0</v>
      </c>
      <c r="BI70" s="156">
        <v>0</v>
      </c>
      <c r="BJ70" s="156">
        <v>0</v>
      </c>
      <c r="BK70" s="156">
        <v>0</v>
      </c>
      <c r="BL70" s="140">
        <f>$D70-$BQ70</f>
        <v>44.440000000000005</v>
      </c>
      <c r="BM70" s="156">
        <v>0</v>
      </c>
      <c r="BN70" s="156">
        <v>0</v>
      </c>
      <c r="BO70" s="156">
        <v>0</v>
      </c>
      <c r="BP70" s="158">
        <v>0</v>
      </c>
      <c r="BQ70" s="141">
        <f t="shared" si="23"/>
        <v>0</v>
      </c>
      <c r="BR70" s="142">
        <f>BL$75-$BQ70</f>
        <v>0</v>
      </c>
      <c r="BS70" s="143">
        <f t="shared" si="34"/>
        <v>44.440000000000005</v>
      </c>
    </row>
    <row r="71" spans="1:71" ht="18" customHeight="1">
      <c r="A71" s="135" t="s">
        <v>163</v>
      </c>
      <c r="B71" s="104" t="s">
        <v>161</v>
      </c>
      <c r="C71" s="103" t="s">
        <v>162</v>
      </c>
      <c r="D71" s="136">
        <v>0</v>
      </c>
      <c r="E71" s="137">
        <f t="shared" si="25"/>
        <v>0</v>
      </c>
      <c r="F71" s="138">
        <f t="shared" si="9"/>
        <v>0</v>
      </c>
      <c r="G71" s="156">
        <v>0</v>
      </c>
      <c r="H71" s="156">
        <v>0</v>
      </c>
      <c r="I71" s="156">
        <v>0</v>
      </c>
      <c r="J71" s="156">
        <v>0</v>
      </c>
      <c r="K71" s="156">
        <v>0</v>
      </c>
      <c r="L71" s="138">
        <f t="shared" si="35"/>
        <v>0</v>
      </c>
      <c r="M71" s="156">
        <v>0</v>
      </c>
      <c r="N71" s="156">
        <v>0</v>
      </c>
      <c r="O71" s="156">
        <v>0</v>
      </c>
      <c r="P71" s="138">
        <f t="shared" si="36"/>
        <v>0</v>
      </c>
      <c r="Q71" s="156">
        <v>0</v>
      </c>
      <c r="R71" s="156">
        <v>0</v>
      </c>
      <c r="S71" s="156">
        <v>0</v>
      </c>
      <c r="T71" s="138">
        <f t="shared" si="37"/>
        <v>0</v>
      </c>
      <c r="U71" s="156">
        <v>0</v>
      </c>
      <c r="V71" s="156">
        <v>0</v>
      </c>
      <c r="W71" s="156">
        <v>0</v>
      </c>
      <c r="X71" s="156">
        <v>0</v>
      </c>
      <c r="Y71" s="156">
        <v>0</v>
      </c>
      <c r="Z71" s="156">
        <v>0</v>
      </c>
      <c r="AA71" s="118">
        <f>SUM(AB71:AK71)+SUM(BB71:BL71)+SUM(BN71:BO71)</f>
        <v>0</v>
      </c>
      <c r="AB71" s="156">
        <v>0</v>
      </c>
      <c r="AC71" s="156">
        <v>0</v>
      </c>
      <c r="AD71" s="156">
        <v>0</v>
      </c>
      <c r="AE71" s="156">
        <v>0</v>
      </c>
      <c r="AF71" s="156">
        <v>0</v>
      </c>
      <c r="AG71" s="156">
        <v>0</v>
      </c>
      <c r="AH71" s="156">
        <v>0</v>
      </c>
      <c r="AI71" s="156">
        <v>0</v>
      </c>
      <c r="AJ71" s="156">
        <v>0</v>
      </c>
      <c r="AK71" s="138">
        <f t="shared" si="39"/>
        <v>0</v>
      </c>
      <c r="AL71" s="156">
        <v>0</v>
      </c>
      <c r="AM71" s="156">
        <v>0</v>
      </c>
      <c r="AN71" s="156">
        <v>0</v>
      </c>
      <c r="AO71" s="156">
        <v>0</v>
      </c>
      <c r="AP71" s="156">
        <v>0</v>
      </c>
      <c r="AQ71" s="156">
        <v>0</v>
      </c>
      <c r="AR71" s="156">
        <v>0</v>
      </c>
      <c r="AS71" s="156">
        <v>0</v>
      </c>
      <c r="AT71" s="156">
        <v>0</v>
      </c>
      <c r="AU71" s="156">
        <v>0</v>
      </c>
      <c r="AV71" s="156">
        <v>0</v>
      </c>
      <c r="AW71" s="156">
        <v>0</v>
      </c>
      <c r="AX71" s="156">
        <v>0</v>
      </c>
      <c r="AY71" s="156">
        <v>0</v>
      </c>
      <c r="AZ71" s="156">
        <v>0</v>
      </c>
      <c r="BA71" s="156">
        <v>0</v>
      </c>
      <c r="BB71" s="156">
        <v>0</v>
      </c>
      <c r="BC71" s="156">
        <v>0</v>
      </c>
      <c r="BD71" s="156">
        <v>0</v>
      </c>
      <c r="BE71" s="156">
        <v>0</v>
      </c>
      <c r="BF71" s="156">
        <v>0</v>
      </c>
      <c r="BG71" s="156">
        <v>0</v>
      </c>
      <c r="BH71" s="156">
        <v>0</v>
      </c>
      <c r="BI71" s="156">
        <v>0</v>
      </c>
      <c r="BJ71" s="156">
        <v>0</v>
      </c>
      <c r="BK71" s="156">
        <v>0</v>
      </c>
      <c r="BL71" s="156">
        <v>0</v>
      </c>
      <c r="BM71" s="140">
        <f>$D71-$BQ71</f>
        <v>0</v>
      </c>
      <c r="BN71" s="156">
        <v>0</v>
      </c>
      <c r="BO71" s="156">
        <v>0</v>
      </c>
      <c r="BP71" s="158">
        <v>0</v>
      </c>
      <c r="BQ71" s="141">
        <f t="shared" si="23"/>
        <v>0</v>
      </c>
      <c r="BR71" s="142">
        <f>BM$75-$BQ71</f>
        <v>33.519999999999996</v>
      </c>
      <c r="BS71" s="143">
        <f t="shared" si="34"/>
        <v>33.519999999999996</v>
      </c>
    </row>
    <row r="72" spans="1:71" ht="18" customHeight="1">
      <c r="A72" s="135" t="s">
        <v>166</v>
      </c>
      <c r="B72" s="104" t="s">
        <v>164</v>
      </c>
      <c r="C72" s="103" t="s">
        <v>165</v>
      </c>
      <c r="D72" s="136">
        <v>0</v>
      </c>
      <c r="E72" s="137">
        <f t="shared" si="25"/>
        <v>0</v>
      </c>
      <c r="F72" s="138">
        <f t="shared" si="9"/>
        <v>0</v>
      </c>
      <c r="G72" s="156">
        <v>0</v>
      </c>
      <c r="H72" s="156">
        <v>0</v>
      </c>
      <c r="I72" s="156">
        <v>0</v>
      </c>
      <c r="J72" s="156">
        <v>0</v>
      </c>
      <c r="K72" s="156">
        <v>0</v>
      </c>
      <c r="L72" s="138">
        <f t="shared" si="35"/>
        <v>0</v>
      </c>
      <c r="M72" s="156">
        <v>0</v>
      </c>
      <c r="N72" s="156">
        <v>0</v>
      </c>
      <c r="O72" s="156">
        <v>0</v>
      </c>
      <c r="P72" s="138">
        <f t="shared" si="36"/>
        <v>0</v>
      </c>
      <c r="Q72" s="156">
        <v>0</v>
      </c>
      <c r="R72" s="156">
        <v>0</v>
      </c>
      <c r="S72" s="156">
        <v>0</v>
      </c>
      <c r="T72" s="138">
        <f t="shared" si="37"/>
        <v>0</v>
      </c>
      <c r="U72" s="156">
        <v>0</v>
      </c>
      <c r="V72" s="156">
        <v>0</v>
      </c>
      <c r="W72" s="156">
        <v>0</v>
      </c>
      <c r="X72" s="156">
        <v>0</v>
      </c>
      <c r="Y72" s="156">
        <v>0</v>
      </c>
      <c r="Z72" s="156">
        <v>0</v>
      </c>
      <c r="AA72" s="118">
        <f>SUM(AB72:AK72)+SUM(BB72:BM72)+BO72</f>
        <v>0</v>
      </c>
      <c r="AB72" s="156">
        <v>0</v>
      </c>
      <c r="AC72" s="156">
        <v>0</v>
      </c>
      <c r="AD72" s="156">
        <v>0</v>
      </c>
      <c r="AE72" s="156">
        <v>0</v>
      </c>
      <c r="AF72" s="156">
        <v>0</v>
      </c>
      <c r="AG72" s="156">
        <v>0</v>
      </c>
      <c r="AH72" s="156">
        <v>0</v>
      </c>
      <c r="AI72" s="156">
        <v>0</v>
      </c>
      <c r="AJ72" s="156">
        <v>0</v>
      </c>
      <c r="AK72" s="138">
        <f t="shared" si="39"/>
        <v>0</v>
      </c>
      <c r="AL72" s="156">
        <v>0</v>
      </c>
      <c r="AM72" s="156">
        <v>0</v>
      </c>
      <c r="AN72" s="156">
        <v>0</v>
      </c>
      <c r="AO72" s="156">
        <v>0</v>
      </c>
      <c r="AP72" s="156">
        <v>0</v>
      </c>
      <c r="AQ72" s="156">
        <v>0</v>
      </c>
      <c r="AR72" s="156">
        <v>0</v>
      </c>
      <c r="AS72" s="156">
        <v>0</v>
      </c>
      <c r="AT72" s="156">
        <v>0</v>
      </c>
      <c r="AU72" s="156">
        <v>0</v>
      </c>
      <c r="AV72" s="156">
        <v>0</v>
      </c>
      <c r="AW72" s="156">
        <v>0</v>
      </c>
      <c r="AX72" s="156">
        <v>0</v>
      </c>
      <c r="AY72" s="156">
        <v>0</v>
      </c>
      <c r="AZ72" s="156">
        <v>0</v>
      </c>
      <c r="BA72" s="156">
        <v>0</v>
      </c>
      <c r="BB72" s="156">
        <v>0</v>
      </c>
      <c r="BC72" s="156">
        <v>0</v>
      </c>
      <c r="BD72" s="156">
        <v>0</v>
      </c>
      <c r="BE72" s="156">
        <v>0</v>
      </c>
      <c r="BF72" s="156">
        <v>0</v>
      </c>
      <c r="BG72" s="156">
        <v>0</v>
      </c>
      <c r="BH72" s="156">
        <v>0</v>
      </c>
      <c r="BI72" s="156">
        <v>0</v>
      </c>
      <c r="BJ72" s="156">
        <v>0</v>
      </c>
      <c r="BK72" s="156">
        <v>0</v>
      </c>
      <c r="BL72" s="156">
        <v>0</v>
      </c>
      <c r="BM72" s="156">
        <v>0</v>
      </c>
      <c r="BN72" s="140">
        <f>$D72-$BQ72</f>
        <v>0</v>
      </c>
      <c r="BO72" s="156">
        <v>0</v>
      </c>
      <c r="BP72" s="158">
        <v>0</v>
      </c>
      <c r="BQ72" s="141">
        <f t="shared" si="23"/>
        <v>0</v>
      </c>
      <c r="BR72" s="142">
        <f>BN$75-$BQ72</f>
        <v>0</v>
      </c>
      <c r="BS72" s="143">
        <f t="shared" si="34"/>
        <v>0</v>
      </c>
    </row>
    <row r="73" spans="1:71" ht="18" customHeight="1">
      <c r="A73" s="135" t="s">
        <v>285</v>
      </c>
      <c r="B73" s="104" t="s">
        <v>167</v>
      </c>
      <c r="C73" s="103" t="s">
        <v>168</v>
      </c>
      <c r="D73" s="136">
        <v>0</v>
      </c>
      <c r="E73" s="137">
        <f>F73+J73+K73+L73+P73+T73+X73+Y73+Z73</f>
        <v>0</v>
      </c>
      <c r="F73" s="138">
        <f t="shared" si="9"/>
        <v>0</v>
      </c>
      <c r="G73" s="156">
        <v>0</v>
      </c>
      <c r="H73" s="156">
        <v>0</v>
      </c>
      <c r="I73" s="156">
        <v>0</v>
      </c>
      <c r="J73" s="156">
        <v>0</v>
      </c>
      <c r="K73" s="156">
        <v>0</v>
      </c>
      <c r="L73" s="138">
        <f t="shared" si="35"/>
        <v>0</v>
      </c>
      <c r="M73" s="156">
        <v>0</v>
      </c>
      <c r="N73" s="156">
        <v>0</v>
      </c>
      <c r="O73" s="156">
        <v>0</v>
      </c>
      <c r="P73" s="138">
        <f t="shared" si="36"/>
        <v>0</v>
      </c>
      <c r="Q73" s="156">
        <v>0</v>
      </c>
      <c r="R73" s="156">
        <v>0</v>
      </c>
      <c r="S73" s="156">
        <v>0</v>
      </c>
      <c r="T73" s="138">
        <f t="shared" si="37"/>
        <v>0</v>
      </c>
      <c r="U73" s="156">
        <v>0</v>
      </c>
      <c r="V73" s="156">
        <v>0</v>
      </c>
      <c r="W73" s="156">
        <v>0</v>
      </c>
      <c r="X73" s="156">
        <v>0</v>
      </c>
      <c r="Y73" s="156">
        <v>0</v>
      </c>
      <c r="Z73" s="156">
        <v>0</v>
      </c>
      <c r="AA73" s="118">
        <f>SUM(AB73:AK73)+SUM(BB73:BN73)</f>
        <v>0</v>
      </c>
      <c r="AB73" s="156">
        <v>0</v>
      </c>
      <c r="AC73" s="156">
        <v>0</v>
      </c>
      <c r="AD73" s="156">
        <v>0</v>
      </c>
      <c r="AE73" s="156">
        <v>0</v>
      </c>
      <c r="AF73" s="156">
        <v>0</v>
      </c>
      <c r="AG73" s="156">
        <v>0</v>
      </c>
      <c r="AH73" s="156">
        <v>0</v>
      </c>
      <c r="AI73" s="156">
        <v>0</v>
      </c>
      <c r="AJ73" s="156">
        <v>0</v>
      </c>
      <c r="AK73" s="138">
        <f>SUM(AL73:BA73)</f>
        <v>0</v>
      </c>
      <c r="AL73" s="156">
        <v>0</v>
      </c>
      <c r="AM73" s="156">
        <v>0</v>
      </c>
      <c r="AN73" s="156">
        <v>0</v>
      </c>
      <c r="AO73" s="156">
        <v>0</v>
      </c>
      <c r="AP73" s="156">
        <v>0</v>
      </c>
      <c r="AQ73" s="156">
        <v>0</v>
      </c>
      <c r="AR73" s="156">
        <v>0</v>
      </c>
      <c r="AS73" s="156">
        <v>0</v>
      </c>
      <c r="AT73" s="156">
        <v>0</v>
      </c>
      <c r="AU73" s="156">
        <v>0</v>
      </c>
      <c r="AV73" s="156">
        <v>0</v>
      </c>
      <c r="AW73" s="156">
        <v>0</v>
      </c>
      <c r="AX73" s="156">
        <v>0</v>
      </c>
      <c r="AY73" s="156">
        <v>0</v>
      </c>
      <c r="AZ73" s="156">
        <v>0</v>
      </c>
      <c r="BA73" s="156">
        <v>0</v>
      </c>
      <c r="BB73" s="156">
        <v>0</v>
      </c>
      <c r="BC73" s="156">
        <v>0</v>
      </c>
      <c r="BD73" s="156">
        <v>0</v>
      </c>
      <c r="BE73" s="156">
        <v>0</v>
      </c>
      <c r="BF73" s="156">
        <v>0</v>
      </c>
      <c r="BG73" s="156">
        <v>0</v>
      </c>
      <c r="BH73" s="156">
        <v>0</v>
      </c>
      <c r="BI73" s="156">
        <v>0</v>
      </c>
      <c r="BJ73" s="156">
        <v>0</v>
      </c>
      <c r="BK73" s="156">
        <v>0</v>
      </c>
      <c r="BL73" s="156">
        <v>0</v>
      </c>
      <c r="BM73" s="156">
        <v>0</v>
      </c>
      <c r="BN73" s="156">
        <v>0</v>
      </c>
      <c r="BO73" s="140">
        <f>$D73-$BQ73</f>
        <v>0</v>
      </c>
      <c r="BP73" s="158">
        <v>0</v>
      </c>
      <c r="BQ73" s="141">
        <f t="shared" si="23"/>
        <v>0</v>
      </c>
      <c r="BR73" s="139">
        <f>BO$75-$BQ73</f>
        <v>0</v>
      </c>
      <c r="BS73" s="143">
        <f t="shared" si="34"/>
        <v>0</v>
      </c>
    </row>
    <row r="74" spans="1:71" s="134" customFormat="1" ht="18" customHeight="1">
      <c r="A74" s="169">
        <v>3</v>
      </c>
      <c r="B74" s="124" t="s">
        <v>169</v>
      </c>
      <c r="C74" s="125" t="s">
        <v>170</v>
      </c>
      <c r="D74" s="170">
        <v>695.67079999999999</v>
      </c>
      <c r="E74" s="153">
        <f>F74+J74+K74+L74+P74+T74+X74+Y74+Z74</f>
        <v>18.231000000000002</v>
      </c>
      <c r="F74" s="128">
        <f>G74+H74+I74</f>
        <v>0</v>
      </c>
      <c r="G74" s="158">
        <v>0</v>
      </c>
      <c r="H74" s="158">
        <v>0</v>
      </c>
      <c r="I74" s="158">
        <v>0</v>
      </c>
      <c r="J74" s="158">
        <v>15.459999999999999</v>
      </c>
      <c r="K74" s="158">
        <v>0.90100000000000002</v>
      </c>
      <c r="L74" s="128">
        <f>SUM(M74:O74)</f>
        <v>0</v>
      </c>
      <c r="M74" s="158">
        <v>0</v>
      </c>
      <c r="N74" s="158">
        <v>0</v>
      </c>
      <c r="O74" s="158">
        <v>0</v>
      </c>
      <c r="P74" s="128">
        <f>SUM(Q74:S74)</f>
        <v>0</v>
      </c>
      <c r="Q74" s="158">
        <v>0</v>
      </c>
      <c r="R74" s="158">
        <v>0</v>
      </c>
      <c r="S74" s="158">
        <v>0</v>
      </c>
      <c r="T74" s="128">
        <f t="shared" si="37"/>
        <v>0</v>
      </c>
      <c r="U74" s="158">
        <v>0</v>
      </c>
      <c r="V74" s="158">
        <v>0</v>
      </c>
      <c r="W74" s="158">
        <v>0</v>
      </c>
      <c r="X74" s="158">
        <v>1.55</v>
      </c>
      <c r="Y74" s="158">
        <v>0</v>
      </c>
      <c r="Z74" s="158">
        <v>0.31999999999999995</v>
      </c>
      <c r="AA74" s="128">
        <f>SUM(AB74:AK74)+SUM(BB74:BO74)</f>
        <v>94.437999999999988</v>
      </c>
      <c r="AB74" s="158">
        <v>0</v>
      </c>
      <c r="AC74" s="158">
        <v>0.47</v>
      </c>
      <c r="AD74" s="158">
        <v>0</v>
      </c>
      <c r="AE74" s="158">
        <v>0</v>
      </c>
      <c r="AF74" s="158">
        <v>0.65</v>
      </c>
      <c r="AG74" s="158">
        <v>0</v>
      </c>
      <c r="AH74" s="158">
        <v>4.01</v>
      </c>
      <c r="AI74" s="158">
        <v>4.2</v>
      </c>
      <c r="AJ74" s="158">
        <v>0</v>
      </c>
      <c r="AK74" s="128">
        <f>SUM(AL74:BA74)</f>
        <v>49.284999999999997</v>
      </c>
      <c r="AL74" s="158">
        <v>21.047999999999995</v>
      </c>
      <c r="AM74" s="158">
        <v>2.6070000000000002</v>
      </c>
      <c r="AN74" s="158">
        <v>0.48899999999999999</v>
      </c>
      <c r="AO74" s="158">
        <v>0</v>
      </c>
      <c r="AP74" s="158">
        <v>0</v>
      </c>
      <c r="AQ74" s="158">
        <v>0.1</v>
      </c>
      <c r="AR74" s="158">
        <v>11.440999999999997</v>
      </c>
      <c r="AS74" s="158">
        <v>0</v>
      </c>
      <c r="AT74" s="158">
        <v>0</v>
      </c>
      <c r="AU74" s="158">
        <v>13.6</v>
      </c>
      <c r="AV74" s="158">
        <v>0</v>
      </c>
      <c r="AW74" s="158">
        <v>0</v>
      </c>
      <c r="AX74" s="158">
        <v>0</v>
      </c>
      <c r="AY74" s="158">
        <v>0</v>
      </c>
      <c r="AZ74" s="158">
        <v>0</v>
      </c>
      <c r="BA74" s="158">
        <v>0</v>
      </c>
      <c r="BB74" s="158">
        <v>24.22</v>
      </c>
      <c r="BC74" s="158">
        <v>0</v>
      </c>
      <c r="BD74" s="158">
        <v>5.6400000000000006</v>
      </c>
      <c r="BE74" s="158">
        <v>1.0229999999999999</v>
      </c>
      <c r="BF74" s="158">
        <v>3.94</v>
      </c>
      <c r="BG74" s="158">
        <v>0</v>
      </c>
      <c r="BH74" s="158">
        <v>0</v>
      </c>
      <c r="BI74" s="158">
        <v>0</v>
      </c>
      <c r="BJ74" s="158">
        <v>0</v>
      </c>
      <c r="BK74" s="158">
        <v>0</v>
      </c>
      <c r="BL74" s="158">
        <v>0</v>
      </c>
      <c r="BM74" s="158">
        <v>1</v>
      </c>
      <c r="BN74" s="158">
        <v>0</v>
      </c>
      <c r="BO74" s="158">
        <v>0</v>
      </c>
      <c r="BP74" s="171">
        <f>$D74-$BQ74</f>
        <v>583.0018</v>
      </c>
      <c r="BQ74" s="131">
        <f>AA74+E74</f>
        <v>112.66899999999998</v>
      </c>
      <c r="BR74" s="128">
        <f>BP$75-$BQ74</f>
        <v>-112.66899999999998</v>
      </c>
      <c r="BS74" s="133">
        <f t="shared" si="34"/>
        <v>583.0018</v>
      </c>
    </row>
    <row r="75" spans="1:71" s="93" customFormat="1" ht="18" customHeight="1">
      <c r="A75" s="172"/>
      <c r="B75" s="173" t="s">
        <v>286</v>
      </c>
      <c r="C75" s="173"/>
      <c r="D75" s="80"/>
      <c r="E75" s="118">
        <f>E74+E31</f>
        <v>55.830999999999996</v>
      </c>
      <c r="F75" s="118">
        <f t="shared" ref="F75:Z75" si="40">F74+F31+F8</f>
        <v>0</v>
      </c>
      <c r="G75" s="118">
        <f t="shared" si="40"/>
        <v>0</v>
      </c>
      <c r="H75" s="118">
        <f t="shared" si="40"/>
        <v>0</v>
      </c>
      <c r="I75" s="118">
        <f t="shared" si="40"/>
        <v>0</v>
      </c>
      <c r="J75" s="118">
        <f t="shared" si="40"/>
        <v>36.4</v>
      </c>
      <c r="K75" s="118">
        <f t="shared" si="40"/>
        <v>75.663659999999993</v>
      </c>
      <c r="L75" s="118">
        <f t="shared" si="40"/>
        <v>0</v>
      </c>
      <c r="M75" s="118">
        <f t="shared" si="40"/>
        <v>0</v>
      </c>
      <c r="N75" s="118">
        <f t="shared" si="40"/>
        <v>0</v>
      </c>
      <c r="O75" s="118">
        <f t="shared" si="40"/>
        <v>0</v>
      </c>
      <c r="P75" s="118">
        <f t="shared" si="40"/>
        <v>0</v>
      </c>
      <c r="Q75" s="118">
        <f t="shared" si="40"/>
        <v>0</v>
      </c>
      <c r="R75" s="118">
        <f t="shared" si="40"/>
        <v>0</v>
      </c>
      <c r="S75" s="118">
        <f t="shared" si="40"/>
        <v>0</v>
      </c>
      <c r="T75" s="118">
        <f t="shared" si="40"/>
        <v>1341.88</v>
      </c>
      <c r="U75" s="118">
        <f t="shared" si="40"/>
        <v>0</v>
      </c>
      <c r="V75" s="118">
        <f t="shared" si="40"/>
        <v>1341.88</v>
      </c>
      <c r="W75" s="118">
        <f t="shared" si="40"/>
        <v>0</v>
      </c>
      <c r="X75" s="118">
        <f t="shared" si="40"/>
        <v>44.344999999999992</v>
      </c>
      <c r="Y75" s="118">
        <f t="shared" si="40"/>
        <v>0</v>
      </c>
      <c r="Z75" s="118">
        <f t="shared" si="40"/>
        <v>366.02041000000008</v>
      </c>
      <c r="AA75" s="118">
        <f>AA74+AA8</f>
        <v>1349.0517499999996</v>
      </c>
      <c r="AB75" s="118">
        <f t="shared" ref="AB75:BO75" si="41">AB74+AB31+AB8</f>
        <v>249.35499999999996</v>
      </c>
      <c r="AC75" s="118">
        <f t="shared" si="41"/>
        <v>3.1000000000000005</v>
      </c>
      <c r="AD75" s="118">
        <f t="shared" si="41"/>
        <v>0</v>
      </c>
      <c r="AE75" s="118">
        <f t="shared" si="41"/>
        <v>0</v>
      </c>
      <c r="AF75" s="118">
        <f t="shared" si="41"/>
        <v>40.000100000000003</v>
      </c>
      <c r="AG75" s="118">
        <f t="shared" si="41"/>
        <v>41.808</v>
      </c>
      <c r="AH75" s="118">
        <f t="shared" si="41"/>
        <v>21.769999999999996</v>
      </c>
      <c r="AI75" s="118">
        <f t="shared" si="41"/>
        <v>45.7</v>
      </c>
      <c r="AJ75" s="118">
        <f t="shared" si="41"/>
        <v>0</v>
      </c>
      <c r="AK75" s="118">
        <f t="shared" si="41"/>
        <v>616.11521999999991</v>
      </c>
      <c r="AL75" s="118">
        <f t="shared" si="41"/>
        <v>263.97949999999997</v>
      </c>
      <c r="AM75" s="118">
        <f t="shared" si="41"/>
        <v>124.77285000000001</v>
      </c>
      <c r="AN75" s="118">
        <f t="shared" si="41"/>
        <v>11.323359999999999</v>
      </c>
      <c r="AO75" s="118">
        <f t="shared" si="41"/>
        <v>0.98</v>
      </c>
      <c r="AP75" s="118">
        <f t="shared" si="41"/>
        <v>9.6499999999999986</v>
      </c>
      <c r="AQ75" s="118">
        <f t="shared" si="41"/>
        <v>6.6638999999999999</v>
      </c>
      <c r="AR75" s="118">
        <f t="shared" si="41"/>
        <v>148.29531</v>
      </c>
      <c r="AS75" s="118">
        <f t="shared" si="41"/>
        <v>0.94530000000000025</v>
      </c>
      <c r="AT75" s="118">
        <f t="shared" si="41"/>
        <v>0</v>
      </c>
      <c r="AU75" s="118">
        <f t="shared" si="41"/>
        <v>20</v>
      </c>
      <c r="AV75" s="118">
        <f t="shared" si="41"/>
        <v>8.73</v>
      </c>
      <c r="AW75" s="118">
        <f t="shared" si="41"/>
        <v>0</v>
      </c>
      <c r="AX75" s="118">
        <f t="shared" si="41"/>
        <v>17.54</v>
      </c>
      <c r="AY75" s="118">
        <f t="shared" si="41"/>
        <v>0</v>
      </c>
      <c r="AZ75" s="118">
        <f t="shared" si="41"/>
        <v>0</v>
      </c>
      <c r="BA75" s="118">
        <f t="shared" si="41"/>
        <v>7.5600000000000005</v>
      </c>
      <c r="BB75" s="118">
        <f t="shared" si="41"/>
        <v>73.72999999999999</v>
      </c>
      <c r="BC75" s="118">
        <f t="shared" si="41"/>
        <v>0</v>
      </c>
      <c r="BD75" s="118">
        <f t="shared" si="41"/>
        <v>7.9300000000000006</v>
      </c>
      <c r="BE75" s="118">
        <f t="shared" si="41"/>
        <v>265.24723</v>
      </c>
      <c r="BF75" s="118">
        <f t="shared" si="41"/>
        <v>23.291699999999995</v>
      </c>
      <c r="BG75" s="118">
        <f t="shared" si="41"/>
        <v>4.5803299999999991</v>
      </c>
      <c r="BH75" s="118">
        <f t="shared" si="41"/>
        <v>1.05</v>
      </c>
      <c r="BI75" s="118">
        <f t="shared" si="41"/>
        <v>0</v>
      </c>
      <c r="BJ75" s="118">
        <f t="shared" si="41"/>
        <v>2</v>
      </c>
      <c r="BK75" s="118">
        <f t="shared" si="41"/>
        <v>0</v>
      </c>
      <c r="BL75" s="118">
        <f t="shared" si="41"/>
        <v>0</v>
      </c>
      <c r="BM75" s="118">
        <f t="shared" si="41"/>
        <v>33.519999999999996</v>
      </c>
      <c r="BN75" s="118">
        <f t="shared" si="41"/>
        <v>0</v>
      </c>
      <c r="BO75" s="118">
        <f t="shared" si="41"/>
        <v>0</v>
      </c>
      <c r="BP75" s="118">
        <f>+BP8+BP31</f>
        <v>0</v>
      </c>
      <c r="BQ75" s="118"/>
      <c r="BR75" s="118"/>
      <c r="BS75" s="118"/>
    </row>
    <row r="76" spans="1:71" s="93" customFormat="1" ht="18" customHeight="1" thickBot="1">
      <c r="A76" s="174"/>
      <c r="B76" s="175" t="s">
        <v>287</v>
      </c>
      <c r="C76" s="175"/>
      <c r="D76" s="176"/>
      <c r="E76" s="177">
        <f>E8+$E75</f>
        <v>80958.773849999998</v>
      </c>
      <c r="F76" s="178">
        <f>F10+F75</f>
        <v>2720.99811</v>
      </c>
      <c r="G76" s="178">
        <f>G11+G75</f>
        <v>1688.9994799999997</v>
      </c>
      <c r="H76" s="178">
        <f>H12+H75</f>
        <v>1031.99863</v>
      </c>
      <c r="I76" s="178">
        <f>I13+I75</f>
        <v>0</v>
      </c>
      <c r="J76" s="178">
        <f>J14+J75</f>
        <v>3120.4809</v>
      </c>
      <c r="K76" s="178">
        <f>K15+K75</f>
        <v>1520.9996599999999</v>
      </c>
      <c r="L76" s="178">
        <f>L16+L75</f>
        <v>6474.9999999999991</v>
      </c>
      <c r="M76" s="178">
        <f>M75+M17</f>
        <v>6148.0499999999993</v>
      </c>
      <c r="N76" s="178">
        <f>N75+N18</f>
        <v>38.679999999999993</v>
      </c>
      <c r="O76" s="178">
        <f>O75+O19</f>
        <v>288.27</v>
      </c>
      <c r="P76" s="178">
        <f>P20+P75</f>
        <v>9659.9999999999982</v>
      </c>
      <c r="Q76" s="178">
        <f>Q75+Q21</f>
        <v>9119.98</v>
      </c>
      <c r="R76" s="178">
        <f>R75+R22</f>
        <v>313.84000000000003</v>
      </c>
      <c r="S76" s="178">
        <f>S75+S23</f>
        <v>226.18</v>
      </c>
      <c r="T76" s="178">
        <f>T24+T75</f>
        <v>56681.004969999987</v>
      </c>
      <c r="U76" s="178">
        <f>U25+U75</f>
        <v>34556.999999999993</v>
      </c>
      <c r="V76" s="178">
        <f>V26+V75</f>
        <v>12620.634969999999</v>
      </c>
      <c r="W76" s="178">
        <f>W27+W75</f>
        <v>9503.3700000000008</v>
      </c>
      <c r="X76" s="178">
        <f>X28+X75</f>
        <v>394.26119999999992</v>
      </c>
      <c r="Y76" s="178">
        <f>Y29+Y75</f>
        <v>0</v>
      </c>
      <c r="Z76" s="178">
        <f>Z30+Z75</f>
        <v>386.02901000000008</v>
      </c>
      <c r="AA76" s="178">
        <f>AA31+AA75</f>
        <v>3845.8703499999997</v>
      </c>
      <c r="AB76" s="178">
        <f>AB33+AB75</f>
        <v>283.99499999999995</v>
      </c>
      <c r="AC76" s="178">
        <f>AC34+AC75</f>
        <v>4.9986800000000002</v>
      </c>
      <c r="AD76" s="178">
        <f>AD35+AD75</f>
        <v>0</v>
      </c>
      <c r="AE76" s="178">
        <f>AE36+AE75</f>
        <v>0</v>
      </c>
      <c r="AF76" s="178">
        <f>AF37+AF75</f>
        <v>40.000100000000003</v>
      </c>
      <c r="AG76" s="178">
        <f>AG38+AG75</f>
        <v>45.997999999999998</v>
      </c>
      <c r="AH76" s="178">
        <f>AH75+AH39</f>
        <v>24.999999999999996</v>
      </c>
      <c r="AI76" s="178">
        <f>AI40+AI75</f>
        <v>70</v>
      </c>
      <c r="AJ76" s="178">
        <f>AJ41+AJ75</f>
        <v>19.510000000000002</v>
      </c>
      <c r="AK76" s="178">
        <f>AK42+AK75</f>
        <v>1775.5167099999999</v>
      </c>
      <c r="AL76" s="178">
        <f>AL44+AL75</f>
        <v>1152.0047</v>
      </c>
      <c r="AM76" s="178">
        <f>AM75+AM45</f>
        <v>181.99825000000001</v>
      </c>
      <c r="AN76" s="178">
        <f>AN75+AN46</f>
        <v>23.003360000000001</v>
      </c>
      <c r="AO76" s="178">
        <f>AO75+AO47</f>
        <v>8</v>
      </c>
      <c r="AP76" s="178">
        <f>AP75+AP48</f>
        <v>53.998989999999999</v>
      </c>
      <c r="AQ76" s="178">
        <f>AQ75+AQ49</f>
        <v>12.0039</v>
      </c>
      <c r="AR76" s="178">
        <f>AR75+AR50</f>
        <v>238.00220999999999</v>
      </c>
      <c r="AS76" s="178">
        <f>AS75+AS51</f>
        <v>2.9953000000000003</v>
      </c>
      <c r="AT76" s="178">
        <f>AT75+AT52</f>
        <v>0</v>
      </c>
      <c r="AU76" s="178">
        <f>AU75+AU53</f>
        <v>20</v>
      </c>
      <c r="AV76" s="178">
        <f>AV75+AV54</f>
        <v>19</v>
      </c>
      <c r="AW76" s="178">
        <f>AW75+AW55</f>
        <v>0</v>
      </c>
      <c r="AX76" s="178">
        <f>AX75+AX56</f>
        <v>52.999999999999993</v>
      </c>
      <c r="AY76" s="178">
        <f>AY75+AY57</f>
        <v>0</v>
      </c>
      <c r="AZ76" s="178">
        <f>AZ75+AZ58</f>
        <v>0</v>
      </c>
      <c r="BA76" s="178">
        <f>BA59+BA75</f>
        <v>11.510000000000002</v>
      </c>
      <c r="BB76" s="178">
        <f>BB60+BB75</f>
        <v>111</v>
      </c>
      <c r="BC76" s="178">
        <f>BC61+BC75</f>
        <v>0</v>
      </c>
      <c r="BD76" s="178">
        <f>BD75+BD62</f>
        <v>7.9300000000000006</v>
      </c>
      <c r="BE76" s="178">
        <f>BE75+BE63</f>
        <v>565.00053000000003</v>
      </c>
      <c r="BF76" s="178">
        <f>BF75+BF64</f>
        <v>51.999899999999997</v>
      </c>
      <c r="BG76" s="178">
        <f>BG75+BG65</f>
        <v>16.003229999999999</v>
      </c>
      <c r="BH76" s="178">
        <f>BH75+BH66</f>
        <v>2</v>
      </c>
      <c r="BI76" s="178">
        <f>BI75+BI67</f>
        <v>0</v>
      </c>
      <c r="BJ76" s="178">
        <f>BJ75+BJ68</f>
        <v>2</v>
      </c>
      <c r="BK76" s="178">
        <f>BK75+BK69</f>
        <v>746.95820000000015</v>
      </c>
      <c r="BL76" s="178">
        <f>BL75+BL70</f>
        <v>44.440000000000005</v>
      </c>
      <c r="BM76" s="178">
        <f>BM75+BM71</f>
        <v>33.519999999999996</v>
      </c>
      <c r="BN76" s="178">
        <f>BN75+BN72</f>
        <v>0</v>
      </c>
      <c r="BO76" s="178">
        <f>BO75+BO73</f>
        <v>0</v>
      </c>
      <c r="BP76" s="179">
        <f>BP75+BP74</f>
        <v>583.0018</v>
      </c>
      <c r="BQ76" s="180"/>
      <c r="BR76" s="178"/>
      <c r="BS76" s="181"/>
    </row>
    <row r="77" spans="1:71" s="148" customFormat="1" ht="18" customHeight="1">
      <c r="A77" s="98"/>
      <c r="B77" s="182"/>
      <c r="C77" s="182"/>
      <c r="D77" s="81"/>
      <c r="E77" s="183"/>
      <c r="F77" s="182"/>
      <c r="G77" s="182"/>
      <c r="H77" s="182"/>
      <c r="I77" s="182"/>
      <c r="J77" s="182"/>
      <c r="K77" s="182"/>
      <c r="L77" s="182"/>
      <c r="M77" s="182"/>
      <c r="N77" s="182"/>
      <c r="O77" s="182"/>
      <c r="P77" s="182"/>
      <c r="Q77" s="182"/>
      <c r="R77" s="182"/>
      <c r="S77" s="182"/>
      <c r="T77" s="182"/>
      <c r="U77" s="182"/>
      <c r="V77" s="182"/>
      <c r="W77" s="182"/>
      <c r="X77" s="182"/>
      <c r="Y77" s="182"/>
      <c r="Z77" s="182"/>
      <c r="AA77" s="183"/>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3"/>
      <c r="BQ77" s="182"/>
      <c r="BR77" s="184"/>
      <c r="BS77" s="185"/>
    </row>
  </sheetData>
  <mergeCells count="11">
    <mergeCell ref="BS4:BS5"/>
    <mergeCell ref="A1:B1"/>
    <mergeCell ref="A2:BS2"/>
    <mergeCell ref="BQ3:BS3"/>
    <mergeCell ref="A4:A5"/>
    <mergeCell ref="B4:B5"/>
    <mergeCell ref="C4:C5"/>
    <mergeCell ref="D4:D5"/>
    <mergeCell ref="E4:BP4"/>
    <mergeCell ref="BQ4:BQ5"/>
    <mergeCell ref="BR4:BR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90"/>
  <sheetViews>
    <sheetView showZeros="0" topLeftCell="B5" zoomScale="85" zoomScaleNormal="85" workbookViewId="0">
      <pane ySplit="1" topLeftCell="A6" activePane="bottomLeft" state="frozen"/>
      <selection activeCell="A5" sqref="A5"/>
      <selection pane="bottomLeft" activeCell="H9" sqref="H9"/>
    </sheetView>
  </sheetViews>
  <sheetFormatPr defaultColWidth="6.85546875" defaultRowHeight="15"/>
  <cols>
    <col min="1" max="1" width="5.42578125" style="933" customWidth="1"/>
    <col min="2" max="2" width="29.5703125" style="935" customWidth="1"/>
    <col min="3" max="3" width="6" style="848" customWidth="1"/>
    <col min="4" max="4" width="13.42578125" style="1017" customWidth="1"/>
    <col min="5" max="5" width="12.5703125" style="848" customWidth="1"/>
    <col min="6" max="6" width="10.28515625" style="849" customWidth="1"/>
    <col min="7" max="7" width="12.28515625" style="848" customWidth="1"/>
    <col min="8" max="8" width="9.42578125" style="963" customWidth="1"/>
    <col min="9" max="9" width="9.42578125" style="1002" customWidth="1"/>
    <col min="10" max="10" width="8.42578125" style="848" customWidth="1"/>
    <col min="11" max="27" width="8.85546875" style="848" customWidth="1"/>
    <col min="28" max="33" width="8.85546875" style="848" hidden="1" customWidth="1"/>
    <col min="34" max="34" width="10.140625" style="848" customWidth="1"/>
    <col min="35" max="35" width="9.5703125" style="848" bestFit="1" customWidth="1"/>
    <col min="36" max="36" width="9.28515625" style="848" customWidth="1"/>
    <col min="37" max="244" width="6.85546875" style="848"/>
    <col min="245" max="245" width="4.85546875" style="848" customWidth="1"/>
    <col min="246" max="246" width="37.5703125" style="848" bestFit="1" customWidth="1"/>
    <col min="247" max="247" width="5.28515625" style="848" customWidth="1"/>
    <col min="248" max="248" width="9.85546875" style="848" customWidth="1"/>
    <col min="249" max="249" width="12.42578125" style="848" customWidth="1"/>
    <col min="250" max="250" width="7.7109375" style="848" customWidth="1"/>
    <col min="251" max="251" width="6.42578125" style="848" customWidth="1"/>
    <col min="252" max="252" width="8.42578125" style="848" customWidth="1"/>
    <col min="253" max="263" width="7.28515625" style="848" customWidth="1"/>
    <col min="264" max="264" width="8.7109375" style="848" customWidth="1"/>
    <col min="265" max="285" width="7.28515625" style="848" customWidth="1"/>
    <col min="286" max="286" width="6.85546875" style="848"/>
    <col min="287" max="287" width="9" style="848" bestFit="1" customWidth="1"/>
    <col min="288" max="288" width="7.85546875" style="848" bestFit="1" customWidth="1"/>
    <col min="289" max="500" width="6.85546875" style="848"/>
    <col min="501" max="501" width="4.85546875" style="848" customWidth="1"/>
    <col min="502" max="502" width="37.5703125" style="848" bestFit="1" customWidth="1"/>
    <col min="503" max="503" width="5.28515625" style="848" customWidth="1"/>
    <col min="504" max="504" width="9.85546875" style="848" customWidth="1"/>
    <col min="505" max="505" width="12.42578125" style="848" customWidth="1"/>
    <col min="506" max="506" width="7.7109375" style="848" customWidth="1"/>
    <col min="507" max="507" width="6.42578125" style="848" customWidth="1"/>
    <col min="508" max="508" width="8.42578125" style="848" customWidth="1"/>
    <col min="509" max="519" width="7.28515625" style="848" customWidth="1"/>
    <col min="520" max="520" width="8.7109375" style="848" customWidth="1"/>
    <col min="521" max="541" width="7.28515625" style="848" customWidth="1"/>
    <col min="542" max="542" width="6.85546875" style="848"/>
    <col min="543" max="543" width="9" style="848" bestFit="1" customWidth="1"/>
    <col min="544" max="544" width="7.85546875" style="848" bestFit="1" customWidth="1"/>
    <col min="545" max="756" width="6.85546875" style="848"/>
    <col min="757" max="757" width="4.85546875" style="848" customWidth="1"/>
    <col min="758" max="758" width="37.5703125" style="848" bestFit="1" customWidth="1"/>
    <col min="759" max="759" width="5.28515625" style="848" customWidth="1"/>
    <col min="760" max="760" width="9.85546875" style="848" customWidth="1"/>
    <col min="761" max="761" width="12.42578125" style="848" customWidth="1"/>
    <col min="762" max="762" width="7.7109375" style="848" customWidth="1"/>
    <col min="763" max="763" width="6.42578125" style="848" customWidth="1"/>
    <col min="764" max="764" width="8.42578125" style="848" customWidth="1"/>
    <col min="765" max="775" width="7.28515625" style="848" customWidth="1"/>
    <col min="776" max="776" width="8.7109375" style="848" customWidth="1"/>
    <col min="777" max="797" width="7.28515625" style="848" customWidth="1"/>
    <col min="798" max="798" width="6.85546875" style="848"/>
    <col min="799" max="799" width="9" style="848" bestFit="1" customWidth="1"/>
    <col min="800" max="800" width="7.85546875" style="848" bestFit="1" customWidth="1"/>
    <col min="801" max="1012" width="6.85546875" style="848"/>
    <col min="1013" max="1013" width="4.85546875" style="848" customWidth="1"/>
    <col min="1014" max="1014" width="37.5703125" style="848" bestFit="1" customWidth="1"/>
    <col min="1015" max="1015" width="5.28515625" style="848" customWidth="1"/>
    <col min="1016" max="1016" width="9.85546875" style="848" customWidth="1"/>
    <col min="1017" max="1017" width="12.42578125" style="848" customWidth="1"/>
    <col min="1018" max="1018" width="7.7109375" style="848" customWidth="1"/>
    <col min="1019" max="1019" width="6.42578125" style="848" customWidth="1"/>
    <col min="1020" max="1020" width="8.42578125" style="848" customWidth="1"/>
    <col min="1021" max="1031" width="7.28515625" style="848" customWidth="1"/>
    <col min="1032" max="1032" width="8.7109375" style="848" customWidth="1"/>
    <col min="1033" max="1053" width="7.28515625" style="848" customWidth="1"/>
    <col min="1054" max="1054" width="6.85546875" style="848"/>
    <col min="1055" max="1055" width="9" style="848" bestFit="1" customWidth="1"/>
    <col min="1056" max="1056" width="7.85546875" style="848" bestFit="1" customWidth="1"/>
    <col min="1057" max="1268" width="6.85546875" style="848"/>
    <col min="1269" max="1269" width="4.85546875" style="848" customWidth="1"/>
    <col min="1270" max="1270" width="37.5703125" style="848" bestFit="1" customWidth="1"/>
    <col min="1271" max="1271" width="5.28515625" style="848" customWidth="1"/>
    <col min="1272" max="1272" width="9.85546875" style="848" customWidth="1"/>
    <col min="1273" max="1273" width="12.42578125" style="848" customWidth="1"/>
    <col min="1274" max="1274" width="7.7109375" style="848" customWidth="1"/>
    <col min="1275" max="1275" width="6.42578125" style="848" customWidth="1"/>
    <col min="1276" max="1276" width="8.42578125" style="848" customWidth="1"/>
    <col min="1277" max="1287" width="7.28515625" style="848" customWidth="1"/>
    <col min="1288" max="1288" width="8.7109375" style="848" customWidth="1"/>
    <col min="1289" max="1309" width="7.28515625" style="848" customWidth="1"/>
    <col min="1310" max="1310" width="6.85546875" style="848"/>
    <col min="1311" max="1311" width="9" style="848" bestFit="1" customWidth="1"/>
    <col min="1312" max="1312" width="7.85546875" style="848" bestFit="1" customWidth="1"/>
    <col min="1313" max="1524" width="6.85546875" style="848"/>
    <col min="1525" max="1525" width="4.85546875" style="848" customWidth="1"/>
    <col min="1526" max="1526" width="37.5703125" style="848" bestFit="1" customWidth="1"/>
    <col min="1527" max="1527" width="5.28515625" style="848" customWidth="1"/>
    <col min="1528" max="1528" width="9.85546875" style="848" customWidth="1"/>
    <col min="1529" max="1529" width="12.42578125" style="848" customWidth="1"/>
    <col min="1530" max="1530" width="7.7109375" style="848" customWidth="1"/>
    <col min="1531" max="1531" width="6.42578125" style="848" customWidth="1"/>
    <col min="1532" max="1532" width="8.42578125" style="848" customWidth="1"/>
    <col min="1533" max="1543" width="7.28515625" style="848" customWidth="1"/>
    <col min="1544" max="1544" width="8.7109375" style="848" customWidth="1"/>
    <col min="1545" max="1565" width="7.28515625" style="848" customWidth="1"/>
    <col min="1566" max="1566" width="6.85546875" style="848"/>
    <col min="1567" max="1567" width="9" style="848" bestFit="1" customWidth="1"/>
    <col min="1568" max="1568" width="7.85546875" style="848" bestFit="1" customWidth="1"/>
    <col min="1569" max="1780" width="6.85546875" style="848"/>
    <col min="1781" max="1781" width="4.85546875" style="848" customWidth="1"/>
    <col min="1782" max="1782" width="37.5703125" style="848" bestFit="1" customWidth="1"/>
    <col min="1783" max="1783" width="5.28515625" style="848" customWidth="1"/>
    <col min="1784" max="1784" width="9.85546875" style="848" customWidth="1"/>
    <col min="1785" max="1785" width="12.42578125" style="848" customWidth="1"/>
    <col min="1786" max="1786" width="7.7109375" style="848" customWidth="1"/>
    <col min="1787" max="1787" width="6.42578125" style="848" customWidth="1"/>
    <col min="1788" max="1788" width="8.42578125" style="848" customWidth="1"/>
    <col min="1789" max="1799" width="7.28515625" style="848" customWidth="1"/>
    <col min="1800" max="1800" width="8.7109375" style="848" customWidth="1"/>
    <col min="1801" max="1821" width="7.28515625" style="848" customWidth="1"/>
    <col min="1822" max="1822" width="6.85546875" style="848"/>
    <col min="1823" max="1823" width="9" style="848" bestFit="1" customWidth="1"/>
    <col min="1824" max="1824" width="7.85546875" style="848" bestFit="1" customWidth="1"/>
    <col min="1825" max="2036" width="6.85546875" style="848"/>
    <col min="2037" max="2037" width="4.85546875" style="848" customWidth="1"/>
    <col min="2038" max="2038" width="37.5703125" style="848" bestFit="1" customWidth="1"/>
    <col min="2039" max="2039" width="5.28515625" style="848" customWidth="1"/>
    <col min="2040" max="2040" width="9.85546875" style="848" customWidth="1"/>
    <col min="2041" max="2041" width="12.42578125" style="848" customWidth="1"/>
    <col min="2042" max="2042" width="7.7109375" style="848" customWidth="1"/>
    <col min="2043" max="2043" width="6.42578125" style="848" customWidth="1"/>
    <col min="2044" max="2044" width="8.42578125" style="848" customWidth="1"/>
    <col min="2045" max="2055" width="7.28515625" style="848" customWidth="1"/>
    <col min="2056" max="2056" width="8.7109375" style="848" customWidth="1"/>
    <col min="2057" max="2077" width="7.28515625" style="848" customWidth="1"/>
    <col min="2078" max="2078" width="6.85546875" style="848"/>
    <col min="2079" max="2079" width="9" style="848" bestFit="1" customWidth="1"/>
    <col min="2080" max="2080" width="7.85546875" style="848" bestFit="1" customWidth="1"/>
    <col min="2081" max="2292" width="6.85546875" style="848"/>
    <col min="2293" max="2293" width="4.85546875" style="848" customWidth="1"/>
    <col min="2294" max="2294" width="37.5703125" style="848" bestFit="1" customWidth="1"/>
    <col min="2295" max="2295" width="5.28515625" style="848" customWidth="1"/>
    <col min="2296" max="2296" width="9.85546875" style="848" customWidth="1"/>
    <col min="2297" max="2297" width="12.42578125" style="848" customWidth="1"/>
    <col min="2298" max="2298" width="7.7109375" style="848" customWidth="1"/>
    <col min="2299" max="2299" width="6.42578125" style="848" customWidth="1"/>
    <col min="2300" max="2300" width="8.42578125" style="848" customWidth="1"/>
    <col min="2301" max="2311" width="7.28515625" style="848" customWidth="1"/>
    <col min="2312" max="2312" width="8.7109375" style="848" customWidth="1"/>
    <col min="2313" max="2333" width="7.28515625" style="848" customWidth="1"/>
    <col min="2334" max="2334" width="6.85546875" style="848"/>
    <col min="2335" max="2335" width="9" style="848" bestFit="1" customWidth="1"/>
    <col min="2336" max="2336" width="7.85546875" style="848" bestFit="1" customWidth="1"/>
    <col min="2337" max="2548" width="6.85546875" style="848"/>
    <col min="2549" max="2549" width="4.85546875" style="848" customWidth="1"/>
    <col min="2550" max="2550" width="37.5703125" style="848" bestFit="1" customWidth="1"/>
    <col min="2551" max="2551" width="5.28515625" style="848" customWidth="1"/>
    <col min="2552" max="2552" width="9.85546875" style="848" customWidth="1"/>
    <col min="2553" max="2553" width="12.42578125" style="848" customWidth="1"/>
    <col min="2554" max="2554" width="7.7109375" style="848" customWidth="1"/>
    <col min="2555" max="2555" width="6.42578125" style="848" customWidth="1"/>
    <col min="2556" max="2556" width="8.42578125" style="848" customWidth="1"/>
    <col min="2557" max="2567" width="7.28515625" style="848" customWidth="1"/>
    <col min="2568" max="2568" width="8.7109375" style="848" customWidth="1"/>
    <col min="2569" max="2589" width="7.28515625" style="848" customWidth="1"/>
    <col min="2590" max="2590" width="6.85546875" style="848"/>
    <col min="2591" max="2591" width="9" style="848" bestFit="1" customWidth="1"/>
    <col min="2592" max="2592" width="7.85546875" style="848" bestFit="1" customWidth="1"/>
    <col min="2593" max="2804" width="6.85546875" style="848"/>
    <col min="2805" max="2805" width="4.85546875" style="848" customWidth="1"/>
    <col min="2806" max="2806" width="37.5703125" style="848" bestFit="1" customWidth="1"/>
    <col min="2807" max="2807" width="5.28515625" style="848" customWidth="1"/>
    <col min="2808" max="2808" width="9.85546875" style="848" customWidth="1"/>
    <col min="2809" max="2809" width="12.42578125" style="848" customWidth="1"/>
    <col min="2810" max="2810" width="7.7109375" style="848" customWidth="1"/>
    <col min="2811" max="2811" width="6.42578125" style="848" customWidth="1"/>
    <col min="2812" max="2812" width="8.42578125" style="848" customWidth="1"/>
    <col min="2813" max="2823" width="7.28515625" style="848" customWidth="1"/>
    <col min="2824" max="2824" width="8.7109375" style="848" customWidth="1"/>
    <col min="2825" max="2845" width="7.28515625" style="848" customWidth="1"/>
    <col min="2846" max="2846" width="6.85546875" style="848"/>
    <col min="2847" max="2847" width="9" style="848" bestFit="1" customWidth="1"/>
    <col min="2848" max="2848" width="7.85546875" style="848" bestFit="1" customWidth="1"/>
    <col min="2849" max="3060" width="6.85546875" style="848"/>
    <col min="3061" max="3061" width="4.85546875" style="848" customWidth="1"/>
    <col min="3062" max="3062" width="37.5703125" style="848" bestFit="1" customWidth="1"/>
    <col min="3063" max="3063" width="5.28515625" style="848" customWidth="1"/>
    <col min="3064" max="3064" width="9.85546875" style="848" customWidth="1"/>
    <col min="3065" max="3065" width="12.42578125" style="848" customWidth="1"/>
    <col min="3066" max="3066" width="7.7109375" style="848" customWidth="1"/>
    <col min="3067" max="3067" width="6.42578125" style="848" customWidth="1"/>
    <col min="3068" max="3068" width="8.42578125" style="848" customWidth="1"/>
    <col min="3069" max="3079" width="7.28515625" style="848" customWidth="1"/>
    <col min="3080" max="3080" width="8.7109375" style="848" customWidth="1"/>
    <col min="3081" max="3101" width="7.28515625" style="848" customWidth="1"/>
    <col min="3102" max="3102" width="6.85546875" style="848"/>
    <col min="3103" max="3103" width="9" style="848" bestFit="1" customWidth="1"/>
    <col min="3104" max="3104" width="7.85546875" style="848" bestFit="1" customWidth="1"/>
    <col min="3105" max="3316" width="6.85546875" style="848"/>
    <col min="3317" max="3317" width="4.85546875" style="848" customWidth="1"/>
    <col min="3318" max="3318" width="37.5703125" style="848" bestFit="1" customWidth="1"/>
    <col min="3319" max="3319" width="5.28515625" style="848" customWidth="1"/>
    <col min="3320" max="3320" width="9.85546875" style="848" customWidth="1"/>
    <col min="3321" max="3321" width="12.42578125" style="848" customWidth="1"/>
    <col min="3322" max="3322" width="7.7109375" style="848" customWidth="1"/>
    <col min="3323" max="3323" width="6.42578125" style="848" customWidth="1"/>
    <col min="3324" max="3324" width="8.42578125" style="848" customWidth="1"/>
    <col min="3325" max="3335" width="7.28515625" style="848" customWidth="1"/>
    <col min="3336" max="3336" width="8.7109375" style="848" customWidth="1"/>
    <col min="3337" max="3357" width="7.28515625" style="848" customWidth="1"/>
    <col min="3358" max="3358" width="6.85546875" style="848"/>
    <col min="3359" max="3359" width="9" style="848" bestFit="1" customWidth="1"/>
    <col min="3360" max="3360" width="7.85546875" style="848" bestFit="1" customWidth="1"/>
    <col min="3361" max="3572" width="6.85546875" style="848"/>
    <col min="3573" max="3573" width="4.85546875" style="848" customWidth="1"/>
    <col min="3574" max="3574" width="37.5703125" style="848" bestFit="1" customWidth="1"/>
    <col min="3575" max="3575" width="5.28515625" style="848" customWidth="1"/>
    <col min="3576" max="3576" width="9.85546875" style="848" customWidth="1"/>
    <col min="3577" max="3577" width="12.42578125" style="848" customWidth="1"/>
    <col min="3578" max="3578" width="7.7109375" style="848" customWidth="1"/>
    <col min="3579" max="3579" width="6.42578125" style="848" customWidth="1"/>
    <col min="3580" max="3580" width="8.42578125" style="848" customWidth="1"/>
    <col min="3581" max="3591" width="7.28515625" style="848" customWidth="1"/>
    <col min="3592" max="3592" width="8.7109375" style="848" customWidth="1"/>
    <col min="3593" max="3613" width="7.28515625" style="848" customWidth="1"/>
    <col min="3614" max="3614" width="6.85546875" style="848"/>
    <col min="3615" max="3615" width="9" style="848" bestFit="1" customWidth="1"/>
    <col min="3616" max="3616" width="7.85546875" style="848" bestFit="1" customWidth="1"/>
    <col min="3617" max="3828" width="6.85546875" style="848"/>
    <col min="3829" max="3829" width="4.85546875" style="848" customWidth="1"/>
    <col min="3830" max="3830" width="37.5703125" style="848" bestFit="1" customWidth="1"/>
    <col min="3831" max="3831" width="5.28515625" style="848" customWidth="1"/>
    <col min="3832" max="3832" width="9.85546875" style="848" customWidth="1"/>
    <col min="3833" max="3833" width="12.42578125" style="848" customWidth="1"/>
    <col min="3834" max="3834" width="7.7109375" style="848" customWidth="1"/>
    <col min="3835" max="3835" width="6.42578125" style="848" customWidth="1"/>
    <col min="3836" max="3836" width="8.42578125" style="848" customWidth="1"/>
    <col min="3837" max="3847" width="7.28515625" style="848" customWidth="1"/>
    <col min="3848" max="3848" width="8.7109375" style="848" customWidth="1"/>
    <col min="3849" max="3869" width="7.28515625" style="848" customWidth="1"/>
    <col min="3870" max="3870" width="6.85546875" style="848"/>
    <col min="3871" max="3871" width="9" style="848" bestFit="1" customWidth="1"/>
    <col min="3872" max="3872" width="7.85546875" style="848" bestFit="1" customWidth="1"/>
    <col min="3873" max="4084" width="6.85546875" style="848"/>
    <col min="4085" max="4085" width="4.85546875" style="848" customWidth="1"/>
    <col min="4086" max="4086" width="37.5703125" style="848" bestFit="1" customWidth="1"/>
    <col min="4087" max="4087" width="5.28515625" style="848" customWidth="1"/>
    <col min="4088" max="4088" width="9.85546875" style="848" customWidth="1"/>
    <col min="4089" max="4089" width="12.42578125" style="848" customWidth="1"/>
    <col min="4090" max="4090" width="7.7109375" style="848" customWidth="1"/>
    <col min="4091" max="4091" width="6.42578125" style="848" customWidth="1"/>
    <col min="4092" max="4092" width="8.42578125" style="848" customWidth="1"/>
    <col min="4093" max="4103" width="7.28515625" style="848" customWidth="1"/>
    <col min="4104" max="4104" width="8.7109375" style="848" customWidth="1"/>
    <col min="4105" max="4125" width="7.28515625" style="848" customWidth="1"/>
    <col min="4126" max="4126" width="6.85546875" style="848"/>
    <col min="4127" max="4127" width="9" style="848" bestFit="1" customWidth="1"/>
    <col min="4128" max="4128" width="7.85546875" style="848" bestFit="1" customWidth="1"/>
    <col min="4129" max="4340" width="6.85546875" style="848"/>
    <col min="4341" max="4341" width="4.85546875" style="848" customWidth="1"/>
    <col min="4342" max="4342" width="37.5703125" style="848" bestFit="1" customWidth="1"/>
    <col min="4343" max="4343" width="5.28515625" style="848" customWidth="1"/>
    <col min="4344" max="4344" width="9.85546875" style="848" customWidth="1"/>
    <col min="4345" max="4345" width="12.42578125" style="848" customWidth="1"/>
    <col min="4346" max="4346" width="7.7109375" style="848" customWidth="1"/>
    <col min="4347" max="4347" width="6.42578125" style="848" customWidth="1"/>
    <col min="4348" max="4348" width="8.42578125" style="848" customWidth="1"/>
    <col min="4349" max="4359" width="7.28515625" style="848" customWidth="1"/>
    <col min="4360" max="4360" width="8.7109375" style="848" customWidth="1"/>
    <col min="4361" max="4381" width="7.28515625" style="848" customWidth="1"/>
    <col min="4382" max="4382" width="6.85546875" style="848"/>
    <col min="4383" max="4383" width="9" style="848" bestFit="1" customWidth="1"/>
    <col min="4384" max="4384" width="7.85546875" style="848" bestFit="1" customWidth="1"/>
    <col min="4385" max="4596" width="6.85546875" style="848"/>
    <col min="4597" max="4597" width="4.85546875" style="848" customWidth="1"/>
    <col min="4598" max="4598" width="37.5703125" style="848" bestFit="1" customWidth="1"/>
    <col min="4599" max="4599" width="5.28515625" style="848" customWidth="1"/>
    <col min="4600" max="4600" width="9.85546875" style="848" customWidth="1"/>
    <col min="4601" max="4601" width="12.42578125" style="848" customWidth="1"/>
    <col min="4602" max="4602" width="7.7109375" style="848" customWidth="1"/>
    <col min="4603" max="4603" width="6.42578125" style="848" customWidth="1"/>
    <col min="4604" max="4604" width="8.42578125" style="848" customWidth="1"/>
    <col min="4605" max="4615" width="7.28515625" style="848" customWidth="1"/>
    <col min="4616" max="4616" width="8.7109375" style="848" customWidth="1"/>
    <col min="4617" max="4637" width="7.28515625" style="848" customWidth="1"/>
    <col min="4638" max="4638" width="6.85546875" style="848"/>
    <col min="4639" max="4639" width="9" style="848" bestFit="1" customWidth="1"/>
    <col min="4640" max="4640" width="7.85546875" style="848" bestFit="1" customWidth="1"/>
    <col min="4641" max="4852" width="6.85546875" style="848"/>
    <col min="4853" max="4853" width="4.85546875" style="848" customWidth="1"/>
    <col min="4854" max="4854" width="37.5703125" style="848" bestFit="1" customWidth="1"/>
    <col min="4855" max="4855" width="5.28515625" style="848" customWidth="1"/>
    <col min="4856" max="4856" width="9.85546875" style="848" customWidth="1"/>
    <col min="4857" max="4857" width="12.42578125" style="848" customWidth="1"/>
    <col min="4858" max="4858" width="7.7109375" style="848" customWidth="1"/>
    <col min="4859" max="4859" width="6.42578125" style="848" customWidth="1"/>
    <col min="4860" max="4860" width="8.42578125" style="848" customWidth="1"/>
    <col min="4861" max="4871" width="7.28515625" style="848" customWidth="1"/>
    <col min="4872" max="4872" width="8.7109375" style="848" customWidth="1"/>
    <col min="4873" max="4893" width="7.28515625" style="848" customWidth="1"/>
    <col min="4894" max="4894" width="6.85546875" style="848"/>
    <col min="4895" max="4895" width="9" style="848" bestFit="1" customWidth="1"/>
    <col min="4896" max="4896" width="7.85546875" style="848" bestFit="1" customWidth="1"/>
    <col min="4897" max="5108" width="6.85546875" style="848"/>
    <col min="5109" max="5109" width="4.85546875" style="848" customWidth="1"/>
    <col min="5110" max="5110" width="37.5703125" style="848" bestFit="1" customWidth="1"/>
    <col min="5111" max="5111" width="5.28515625" style="848" customWidth="1"/>
    <col min="5112" max="5112" width="9.85546875" style="848" customWidth="1"/>
    <col min="5113" max="5113" width="12.42578125" style="848" customWidth="1"/>
    <col min="5114" max="5114" width="7.7109375" style="848" customWidth="1"/>
    <col min="5115" max="5115" width="6.42578125" style="848" customWidth="1"/>
    <col min="5116" max="5116" width="8.42578125" style="848" customWidth="1"/>
    <col min="5117" max="5127" width="7.28515625" style="848" customWidth="1"/>
    <col min="5128" max="5128" width="8.7109375" style="848" customWidth="1"/>
    <col min="5129" max="5149" width="7.28515625" style="848" customWidth="1"/>
    <col min="5150" max="5150" width="6.85546875" style="848"/>
    <col min="5151" max="5151" width="9" style="848" bestFit="1" customWidth="1"/>
    <col min="5152" max="5152" width="7.85546875" style="848" bestFit="1" customWidth="1"/>
    <col min="5153" max="5364" width="6.85546875" style="848"/>
    <col min="5365" max="5365" width="4.85546875" style="848" customWidth="1"/>
    <col min="5366" max="5366" width="37.5703125" style="848" bestFit="1" customWidth="1"/>
    <col min="5367" max="5367" width="5.28515625" style="848" customWidth="1"/>
    <col min="5368" max="5368" width="9.85546875" style="848" customWidth="1"/>
    <col min="5369" max="5369" width="12.42578125" style="848" customWidth="1"/>
    <col min="5370" max="5370" width="7.7109375" style="848" customWidth="1"/>
    <col min="5371" max="5371" width="6.42578125" style="848" customWidth="1"/>
    <col min="5372" max="5372" width="8.42578125" style="848" customWidth="1"/>
    <col min="5373" max="5383" width="7.28515625" style="848" customWidth="1"/>
    <col min="5384" max="5384" width="8.7109375" style="848" customWidth="1"/>
    <col min="5385" max="5405" width="7.28515625" style="848" customWidth="1"/>
    <col min="5406" max="5406" width="6.85546875" style="848"/>
    <col min="5407" max="5407" width="9" style="848" bestFit="1" customWidth="1"/>
    <col min="5408" max="5408" width="7.85546875" style="848" bestFit="1" customWidth="1"/>
    <col min="5409" max="5620" width="6.85546875" style="848"/>
    <col min="5621" max="5621" width="4.85546875" style="848" customWidth="1"/>
    <col min="5622" max="5622" width="37.5703125" style="848" bestFit="1" customWidth="1"/>
    <col min="5623" max="5623" width="5.28515625" style="848" customWidth="1"/>
    <col min="5624" max="5624" width="9.85546875" style="848" customWidth="1"/>
    <col min="5625" max="5625" width="12.42578125" style="848" customWidth="1"/>
    <col min="5626" max="5626" width="7.7109375" style="848" customWidth="1"/>
    <col min="5627" max="5627" width="6.42578125" style="848" customWidth="1"/>
    <col min="5628" max="5628" width="8.42578125" style="848" customWidth="1"/>
    <col min="5629" max="5639" width="7.28515625" style="848" customWidth="1"/>
    <col min="5640" max="5640" width="8.7109375" style="848" customWidth="1"/>
    <col min="5641" max="5661" width="7.28515625" style="848" customWidth="1"/>
    <col min="5662" max="5662" width="6.85546875" style="848"/>
    <col min="5663" max="5663" width="9" style="848" bestFit="1" customWidth="1"/>
    <col min="5664" max="5664" width="7.85546875" style="848" bestFit="1" customWidth="1"/>
    <col min="5665" max="5876" width="6.85546875" style="848"/>
    <col min="5877" max="5877" width="4.85546875" style="848" customWidth="1"/>
    <col min="5878" max="5878" width="37.5703125" style="848" bestFit="1" customWidth="1"/>
    <col min="5879" max="5879" width="5.28515625" style="848" customWidth="1"/>
    <col min="5880" max="5880" width="9.85546875" style="848" customWidth="1"/>
    <col min="5881" max="5881" width="12.42578125" style="848" customWidth="1"/>
    <col min="5882" max="5882" width="7.7109375" style="848" customWidth="1"/>
    <col min="5883" max="5883" width="6.42578125" style="848" customWidth="1"/>
    <col min="5884" max="5884" width="8.42578125" style="848" customWidth="1"/>
    <col min="5885" max="5895" width="7.28515625" style="848" customWidth="1"/>
    <col min="5896" max="5896" width="8.7109375" style="848" customWidth="1"/>
    <col min="5897" max="5917" width="7.28515625" style="848" customWidth="1"/>
    <col min="5918" max="5918" width="6.85546875" style="848"/>
    <col min="5919" max="5919" width="9" style="848" bestFit="1" customWidth="1"/>
    <col min="5920" max="5920" width="7.85546875" style="848" bestFit="1" customWidth="1"/>
    <col min="5921" max="6132" width="6.85546875" style="848"/>
    <col min="6133" max="6133" width="4.85546875" style="848" customWidth="1"/>
    <col min="6134" max="6134" width="37.5703125" style="848" bestFit="1" customWidth="1"/>
    <col min="6135" max="6135" width="5.28515625" style="848" customWidth="1"/>
    <col min="6136" max="6136" width="9.85546875" style="848" customWidth="1"/>
    <col min="6137" max="6137" width="12.42578125" style="848" customWidth="1"/>
    <col min="6138" max="6138" width="7.7109375" style="848" customWidth="1"/>
    <col min="6139" max="6139" width="6.42578125" style="848" customWidth="1"/>
    <col min="6140" max="6140" width="8.42578125" style="848" customWidth="1"/>
    <col min="6141" max="6151" width="7.28515625" style="848" customWidth="1"/>
    <col min="6152" max="6152" width="8.7109375" style="848" customWidth="1"/>
    <col min="6153" max="6173" width="7.28515625" style="848" customWidth="1"/>
    <col min="6174" max="6174" width="6.85546875" style="848"/>
    <col min="6175" max="6175" width="9" style="848" bestFit="1" customWidth="1"/>
    <col min="6176" max="6176" width="7.85546875" style="848" bestFit="1" customWidth="1"/>
    <col min="6177" max="6388" width="6.85546875" style="848"/>
    <col min="6389" max="6389" width="4.85546875" style="848" customWidth="1"/>
    <col min="6390" max="6390" width="37.5703125" style="848" bestFit="1" customWidth="1"/>
    <col min="6391" max="6391" width="5.28515625" style="848" customWidth="1"/>
    <col min="6392" max="6392" width="9.85546875" style="848" customWidth="1"/>
    <col min="6393" max="6393" width="12.42578125" style="848" customWidth="1"/>
    <col min="6394" max="6394" width="7.7109375" style="848" customWidth="1"/>
    <col min="6395" max="6395" width="6.42578125" style="848" customWidth="1"/>
    <col min="6396" max="6396" width="8.42578125" style="848" customWidth="1"/>
    <col min="6397" max="6407" width="7.28515625" style="848" customWidth="1"/>
    <col min="6408" max="6408" width="8.7109375" style="848" customWidth="1"/>
    <col min="6409" max="6429" width="7.28515625" style="848" customWidth="1"/>
    <col min="6430" max="6430" width="6.85546875" style="848"/>
    <col min="6431" max="6431" width="9" style="848" bestFit="1" customWidth="1"/>
    <col min="6432" max="6432" width="7.85546875" style="848" bestFit="1" customWidth="1"/>
    <col min="6433" max="6644" width="6.85546875" style="848"/>
    <col min="6645" max="6645" width="4.85546875" style="848" customWidth="1"/>
    <col min="6646" max="6646" width="37.5703125" style="848" bestFit="1" customWidth="1"/>
    <col min="6647" max="6647" width="5.28515625" style="848" customWidth="1"/>
    <col min="6648" max="6648" width="9.85546875" style="848" customWidth="1"/>
    <col min="6649" max="6649" width="12.42578125" style="848" customWidth="1"/>
    <col min="6650" max="6650" width="7.7109375" style="848" customWidth="1"/>
    <col min="6651" max="6651" width="6.42578125" style="848" customWidth="1"/>
    <col min="6652" max="6652" width="8.42578125" style="848" customWidth="1"/>
    <col min="6653" max="6663" width="7.28515625" style="848" customWidth="1"/>
    <col min="6664" max="6664" width="8.7109375" style="848" customWidth="1"/>
    <col min="6665" max="6685" width="7.28515625" style="848" customWidth="1"/>
    <col min="6686" max="6686" width="6.85546875" style="848"/>
    <col min="6687" max="6687" width="9" style="848" bestFit="1" customWidth="1"/>
    <col min="6688" max="6688" width="7.85546875" style="848" bestFit="1" customWidth="1"/>
    <col min="6689" max="6900" width="6.85546875" style="848"/>
    <col min="6901" max="6901" width="4.85546875" style="848" customWidth="1"/>
    <col min="6902" max="6902" width="37.5703125" style="848" bestFit="1" customWidth="1"/>
    <col min="6903" max="6903" width="5.28515625" style="848" customWidth="1"/>
    <col min="6904" max="6904" width="9.85546875" style="848" customWidth="1"/>
    <col min="6905" max="6905" width="12.42578125" style="848" customWidth="1"/>
    <col min="6906" max="6906" width="7.7109375" style="848" customWidth="1"/>
    <col min="6907" max="6907" width="6.42578125" style="848" customWidth="1"/>
    <col min="6908" max="6908" width="8.42578125" style="848" customWidth="1"/>
    <col min="6909" max="6919" width="7.28515625" style="848" customWidth="1"/>
    <col min="6920" max="6920" width="8.7109375" style="848" customWidth="1"/>
    <col min="6921" max="6941" width="7.28515625" style="848" customWidth="1"/>
    <col min="6942" max="6942" width="6.85546875" style="848"/>
    <col min="6943" max="6943" width="9" style="848" bestFit="1" customWidth="1"/>
    <col min="6944" max="6944" width="7.85546875" style="848" bestFit="1" customWidth="1"/>
    <col min="6945" max="7156" width="6.85546875" style="848"/>
    <col min="7157" max="7157" width="4.85546875" style="848" customWidth="1"/>
    <col min="7158" max="7158" width="37.5703125" style="848" bestFit="1" customWidth="1"/>
    <col min="7159" max="7159" width="5.28515625" style="848" customWidth="1"/>
    <col min="7160" max="7160" width="9.85546875" style="848" customWidth="1"/>
    <col min="7161" max="7161" width="12.42578125" style="848" customWidth="1"/>
    <col min="7162" max="7162" width="7.7109375" style="848" customWidth="1"/>
    <col min="7163" max="7163" width="6.42578125" style="848" customWidth="1"/>
    <col min="7164" max="7164" width="8.42578125" style="848" customWidth="1"/>
    <col min="7165" max="7175" width="7.28515625" style="848" customWidth="1"/>
    <col min="7176" max="7176" width="8.7109375" style="848" customWidth="1"/>
    <col min="7177" max="7197" width="7.28515625" style="848" customWidth="1"/>
    <col min="7198" max="7198" width="6.85546875" style="848"/>
    <col min="7199" max="7199" width="9" style="848" bestFit="1" customWidth="1"/>
    <col min="7200" max="7200" width="7.85546875" style="848" bestFit="1" customWidth="1"/>
    <col min="7201" max="7412" width="6.85546875" style="848"/>
    <col min="7413" max="7413" width="4.85546875" style="848" customWidth="1"/>
    <col min="7414" max="7414" width="37.5703125" style="848" bestFit="1" customWidth="1"/>
    <col min="7415" max="7415" width="5.28515625" style="848" customWidth="1"/>
    <col min="7416" max="7416" width="9.85546875" style="848" customWidth="1"/>
    <col min="7417" max="7417" width="12.42578125" style="848" customWidth="1"/>
    <col min="7418" max="7418" width="7.7109375" style="848" customWidth="1"/>
    <col min="7419" max="7419" width="6.42578125" style="848" customWidth="1"/>
    <col min="7420" max="7420" width="8.42578125" style="848" customWidth="1"/>
    <col min="7421" max="7431" width="7.28515625" style="848" customWidth="1"/>
    <col min="7432" max="7432" width="8.7109375" style="848" customWidth="1"/>
    <col min="7433" max="7453" width="7.28515625" style="848" customWidth="1"/>
    <col min="7454" max="7454" width="6.85546875" style="848"/>
    <col min="7455" max="7455" width="9" style="848" bestFit="1" customWidth="1"/>
    <col min="7456" max="7456" width="7.85546875" style="848" bestFit="1" customWidth="1"/>
    <col min="7457" max="7668" width="6.85546875" style="848"/>
    <col min="7669" max="7669" width="4.85546875" style="848" customWidth="1"/>
    <col min="7670" max="7670" width="37.5703125" style="848" bestFit="1" customWidth="1"/>
    <col min="7671" max="7671" width="5.28515625" style="848" customWidth="1"/>
    <col min="7672" max="7672" width="9.85546875" style="848" customWidth="1"/>
    <col min="7673" max="7673" width="12.42578125" style="848" customWidth="1"/>
    <col min="7674" max="7674" width="7.7109375" style="848" customWidth="1"/>
    <col min="7675" max="7675" width="6.42578125" style="848" customWidth="1"/>
    <col min="7676" max="7676" width="8.42578125" style="848" customWidth="1"/>
    <col min="7677" max="7687" width="7.28515625" style="848" customWidth="1"/>
    <col min="7688" max="7688" width="8.7109375" style="848" customWidth="1"/>
    <col min="7689" max="7709" width="7.28515625" style="848" customWidth="1"/>
    <col min="7710" max="7710" width="6.85546875" style="848"/>
    <col min="7711" max="7711" width="9" style="848" bestFit="1" customWidth="1"/>
    <col min="7712" max="7712" width="7.85546875" style="848" bestFit="1" customWidth="1"/>
    <col min="7713" max="7924" width="6.85546875" style="848"/>
    <col min="7925" max="7925" width="4.85546875" style="848" customWidth="1"/>
    <col min="7926" max="7926" width="37.5703125" style="848" bestFit="1" customWidth="1"/>
    <col min="7927" max="7927" width="5.28515625" style="848" customWidth="1"/>
    <col min="7928" max="7928" width="9.85546875" style="848" customWidth="1"/>
    <col min="7929" max="7929" width="12.42578125" style="848" customWidth="1"/>
    <col min="7930" max="7930" width="7.7109375" style="848" customWidth="1"/>
    <col min="7931" max="7931" width="6.42578125" style="848" customWidth="1"/>
    <col min="7932" max="7932" width="8.42578125" style="848" customWidth="1"/>
    <col min="7933" max="7943" width="7.28515625" style="848" customWidth="1"/>
    <col min="7944" max="7944" width="8.7109375" style="848" customWidth="1"/>
    <col min="7945" max="7965" width="7.28515625" style="848" customWidth="1"/>
    <col min="7966" max="7966" width="6.85546875" style="848"/>
    <col min="7967" max="7967" width="9" style="848" bestFit="1" customWidth="1"/>
    <col min="7968" max="7968" width="7.85546875" style="848" bestFit="1" customWidth="1"/>
    <col min="7969" max="8180" width="6.85546875" style="848"/>
    <col min="8181" max="8181" width="4.85546875" style="848" customWidth="1"/>
    <col min="8182" max="8182" width="37.5703125" style="848" bestFit="1" customWidth="1"/>
    <col min="8183" max="8183" width="5.28515625" style="848" customWidth="1"/>
    <col min="8184" max="8184" width="9.85546875" style="848" customWidth="1"/>
    <col min="8185" max="8185" width="12.42578125" style="848" customWidth="1"/>
    <col min="8186" max="8186" width="7.7109375" style="848" customWidth="1"/>
    <col min="8187" max="8187" width="6.42578125" style="848" customWidth="1"/>
    <col min="8188" max="8188" width="8.42578125" style="848" customWidth="1"/>
    <col min="8189" max="8199" width="7.28515625" style="848" customWidth="1"/>
    <col min="8200" max="8200" width="8.7109375" style="848" customWidth="1"/>
    <col min="8201" max="8221" width="7.28515625" style="848" customWidth="1"/>
    <col min="8222" max="8222" width="6.85546875" style="848"/>
    <col min="8223" max="8223" width="9" style="848" bestFit="1" customWidth="1"/>
    <col min="8224" max="8224" width="7.85546875" style="848" bestFit="1" customWidth="1"/>
    <col min="8225" max="8436" width="6.85546875" style="848"/>
    <col min="8437" max="8437" width="4.85546875" style="848" customWidth="1"/>
    <col min="8438" max="8438" width="37.5703125" style="848" bestFit="1" customWidth="1"/>
    <col min="8439" max="8439" width="5.28515625" style="848" customWidth="1"/>
    <col min="8440" max="8440" width="9.85546875" style="848" customWidth="1"/>
    <col min="8441" max="8441" width="12.42578125" style="848" customWidth="1"/>
    <col min="8442" max="8442" width="7.7109375" style="848" customWidth="1"/>
    <col min="8443" max="8443" width="6.42578125" style="848" customWidth="1"/>
    <col min="8444" max="8444" width="8.42578125" style="848" customWidth="1"/>
    <col min="8445" max="8455" width="7.28515625" style="848" customWidth="1"/>
    <col min="8456" max="8456" width="8.7109375" style="848" customWidth="1"/>
    <col min="8457" max="8477" width="7.28515625" style="848" customWidth="1"/>
    <col min="8478" max="8478" width="6.85546875" style="848"/>
    <col min="8479" max="8479" width="9" style="848" bestFit="1" customWidth="1"/>
    <col min="8480" max="8480" width="7.85546875" style="848" bestFit="1" customWidth="1"/>
    <col min="8481" max="8692" width="6.85546875" style="848"/>
    <col min="8693" max="8693" width="4.85546875" style="848" customWidth="1"/>
    <col min="8694" max="8694" width="37.5703125" style="848" bestFit="1" customWidth="1"/>
    <col min="8695" max="8695" width="5.28515625" style="848" customWidth="1"/>
    <col min="8696" max="8696" width="9.85546875" style="848" customWidth="1"/>
    <col min="8697" max="8697" width="12.42578125" style="848" customWidth="1"/>
    <col min="8698" max="8698" width="7.7109375" style="848" customWidth="1"/>
    <col min="8699" max="8699" width="6.42578125" style="848" customWidth="1"/>
    <col min="8700" max="8700" width="8.42578125" style="848" customWidth="1"/>
    <col min="8701" max="8711" width="7.28515625" style="848" customWidth="1"/>
    <col min="8712" max="8712" width="8.7109375" style="848" customWidth="1"/>
    <col min="8713" max="8733" width="7.28515625" style="848" customWidth="1"/>
    <col min="8734" max="8734" width="6.85546875" style="848"/>
    <col min="8735" max="8735" width="9" style="848" bestFit="1" customWidth="1"/>
    <col min="8736" max="8736" width="7.85546875" style="848" bestFit="1" customWidth="1"/>
    <col min="8737" max="8948" width="6.85546875" style="848"/>
    <col min="8949" max="8949" width="4.85546875" style="848" customWidth="1"/>
    <col min="8950" max="8950" width="37.5703125" style="848" bestFit="1" customWidth="1"/>
    <col min="8951" max="8951" width="5.28515625" style="848" customWidth="1"/>
    <col min="8952" max="8952" width="9.85546875" style="848" customWidth="1"/>
    <col min="8953" max="8953" width="12.42578125" style="848" customWidth="1"/>
    <col min="8954" max="8954" width="7.7109375" style="848" customWidth="1"/>
    <col min="8955" max="8955" width="6.42578125" style="848" customWidth="1"/>
    <col min="8956" max="8956" width="8.42578125" style="848" customWidth="1"/>
    <col min="8957" max="8967" width="7.28515625" style="848" customWidth="1"/>
    <col min="8968" max="8968" width="8.7109375" style="848" customWidth="1"/>
    <col min="8969" max="8989" width="7.28515625" style="848" customWidth="1"/>
    <col min="8990" max="8990" width="6.85546875" style="848"/>
    <col min="8991" max="8991" width="9" style="848" bestFit="1" customWidth="1"/>
    <col min="8992" max="8992" width="7.85546875" style="848" bestFit="1" customWidth="1"/>
    <col min="8993" max="9204" width="6.85546875" style="848"/>
    <col min="9205" max="9205" width="4.85546875" style="848" customWidth="1"/>
    <col min="9206" max="9206" width="37.5703125" style="848" bestFit="1" customWidth="1"/>
    <col min="9207" max="9207" width="5.28515625" style="848" customWidth="1"/>
    <col min="9208" max="9208" width="9.85546875" style="848" customWidth="1"/>
    <col min="9209" max="9209" width="12.42578125" style="848" customWidth="1"/>
    <col min="9210" max="9210" width="7.7109375" style="848" customWidth="1"/>
    <col min="9211" max="9211" width="6.42578125" style="848" customWidth="1"/>
    <col min="9212" max="9212" width="8.42578125" style="848" customWidth="1"/>
    <col min="9213" max="9223" width="7.28515625" style="848" customWidth="1"/>
    <col min="9224" max="9224" width="8.7109375" style="848" customWidth="1"/>
    <col min="9225" max="9245" width="7.28515625" style="848" customWidth="1"/>
    <col min="9246" max="9246" width="6.85546875" style="848"/>
    <col min="9247" max="9247" width="9" style="848" bestFit="1" customWidth="1"/>
    <col min="9248" max="9248" width="7.85546875" style="848" bestFit="1" customWidth="1"/>
    <col min="9249" max="9460" width="6.85546875" style="848"/>
    <col min="9461" max="9461" width="4.85546875" style="848" customWidth="1"/>
    <col min="9462" max="9462" width="37.5703125" style="848" bestFit="1" customWidth="1"/>
    <col min="9463" max="9463" width="5.28515625" style="848" customWidth="1"/>
    <col min="9464" max="9464" width="9.85546875" style="848" customWidth="1"/>
    <col min="9465" max="9465" width="12.42578125" style="848" customWidth="1"/>
    <col min="9466" max="9466" width="7.7109375" style="848" customWidth="1"/>
    <col min="9467" max="9467" width="6.42578125" style="848" customWidth="1"/>
    <col min="9468" max="9468" width="8.42578125" style="848" customWidth="1"/>
    <col min="9469" max="9479" width="7.28515625" style="848" customWidth="1"/>
    <col min="9480" max="9480" width="8.7109375" style="848" customWidth="1"/>
    <col min="9481" max="9501" width="7.28515625" style="848" customWidth="1"/>
    <col min="9502" max="9502" width="6.85546875" style="848"/>
    <col min="9503" max="9503" width="9" style="848" bestFit="1" customWidth="1"/>
    <col min="9504" max="9504" width="7.85546875" style="848" bestFit="1" customWidth="1"/>
    <col min="9505" max="9716" width="6.85546875" style="848"/>
    <col min="9717" max="9717" width="4.85546875" style="848" customWidth="1"/>
    <col min="9718" max="9718" width="37.5703125" style="848" bestFit="1" customWidth="1"/>
    <col min="9719" max="9719" width="5.28515625" style="848" customWidth="1"/>
    <col min="9720" max="9720" width="9.85546875" style="848" customWidth="1"/>
    <col min="9721" max="9721" width="12.42578125" style="848" customWidth="1"/>
    <col min="9722" max="9722" width="7.7109375" style="848" customWidth="1"/>
    <col min="9723" max="9723" width="6.42578125" style="848" customWidth="1"/>
    <col min="9724" max="9724" width="8.42578125" style="848" customWidth="1"/>
    <col min="9725" max="9735" width="7.28515625" style="848" customWidth="1"/>
    <col min="9736" max="9736" width="8.7109375" style="848" customWidth="1"/>
    <col min="9737" max="9757" width="7.28515625" style="848" customWidth="1"/>
    <col min="9758" max="9758" width="6.85546875" style="848"/>
    <col min="9759" max="9759" width="9" style="848" bestFit="1" customWidth="1"/>
    <col min="9760" max="9760" width="7.85546875" style="848" bestFit="1" customWidth="1"/>
    <col min="9761" max="9972" width="6.85546875" style="848"/>
    <col min="9973" max="9973" width="4.85546875" style="848" customWidth="1"/>
    <col min="9974" max="9974" width="37.5703125" style="848" bestFit="1" customWidth="1"/>
    <col min="9975" max="9975" width="5.28515625" style="848" customWidth="1"/>
    <col min="9976" max="9976" width="9.85546875" style="848" customWidth="1"/>
    <col min="9977" max="9977" width="12.42578125" style="848" customWidth="1"/>
    <col min="9978" max="9978" width="7.7109375" style="848" customWidth="1"/>
    <col min="9979" max="9979" width="6.42578125" style="848" customWidth="1"/>
    <col min="9980" max="9980" width="8.42578125" style="848" customWidth="1"/>
    <col min="9981" max="9991" width="7.28515625" style="848" customWidth="1"/>
    <col min="9992" max="9992" width="8.7109375" style="848" customWidth="1"/>
    <col min="9993" max="10013" width="7.28515625" style="848" customWidth="1"/>
    <col min="10014" max="10014" width="6.85546875" style="848"/>
    <col min="10015" max="10015" width="9" style="848" bestFit="1" customWidth="1"/>
    <col min="10016" max="10016" width="7.85546875" style="848" bestFit="1" customWidth="1"/>
    <col min="10017" max="10228" width="6.85546875" style="848"/>
    <col min="10229" max="10229" width="4.85546875" style="848" customWidth="1"/>
    <col min="10230" max="10230" width="37.5703125" style="848" bestFit="1" customWidth="1"/>
    <col min="10231" max="10231" width="5.28515625" style="848" customWidth="1"/>
    <col min="10232" max="10232" width="9.85546875" style="848" customWidth="1"/>
    <col min="10233" max="10233" width="12.42578125" style="848" customWidth="1"/>
    <col min="10234" max="10234" width="7.7109375" style="848" customWidth="1"/>
    <col min="10235" max="10235" width="6.42578125" style="848" customWidth="1"/>
    <col min="10236" max="10236" width="8.42578125" style="848" customWidth="1"/>
    <col min="10237" max="10247" width="7.28515625" style="848" customWidth="1"/>
    <col min="10248" max="10248" width="8.7109375" style="848" customWidth="1"/>
    <col min="10249" max="10269" width="7.28515625" style="848" customWidth="1"/>
    <col min="10270" max="10270" width="6.85546875" style="848"/>
    <col min="10271" max="10271" width="9" style="848" bestFit="1" customWidth="1"/>
    <col min="10272" max="10272" width="7.85546875" style="848" bestFit="1" customWidth="1"/>
    <col min="10273" max="10484" width="6.85546875" style="848"/>
    <col min="10485" max="10485" width="4.85546875" style="848" customWidth="1"/>
    <col min="10486" max="10486" width="37.5703125" style="848" bestFit="1" customWidth="1"/>
    <col min="10487" max="10487" width="5.28515625" style="848" customWidth="1"/>
    <col min="10488" max="10488" width="9.85546875" style="848" customWidth="1"/>
    <col min="10489" max="10489" width="12.42578125" style="848" customWidth="1"/>
    <col min="10490" max="10490" width="7.7109375" style="848" customWidth="1"/>
    <col min="10491" max="10491" width="6.42578125" style="848" customWidth="1"/>
    <col min="10492" max="10492" width="8.42578125" style="848" customWidth="1"/>
    <col min="10493" max="10503" width="7.28515625" style="848" customWidth="1"/>
    <col min="10504" max="10504" width="8.7109375" style="848" customWidth="1"/>
    <col min="10505" max="10525" width="7.28515625" style="848" customWidth="1"/>
    <col min="10526" max="10526" width="6.85546875" style="848"/>
    <col min="10527" max="10527" width="9" style="848" bestFit="1" customWidth="1"/>
    <col min="10528" max="10528" width="7.85546875" style="848" bestFit="1" customWidth="1"/>
    <col min="10529" max="10740" width="6.85546875" style="848"/>
    <col min="10741" max="10741" width="4.85546875" style="848" customWidth="1"/>
    <col min="10742" max="10742" width="37.5703125" style="848" bestFit="1" customWidth="1"/>
    <col min="10743" max="10743" width="5.28515625" style="848" customWidth="1"/>
    <col min="10744" max="10744" width="9.85546875" style="848" customWidth="1"/>
    <col min="10745" max="10745" width="12.42578125" style="848" customWidth="1"/>
    <col min="10746" max="10746" width="7.7109375" style="848" customWidth="1"/>
    <col min="10747" max="10747" width="6.42578125" style="848" customWidth="1"/>
    <col min="10748" max="10748" width="8.42578125" style="848" customWidth="1"/>
    <col min="10749" max="10759" width="7.28515625" style="848" customWidth="1"/>
    <col min="10760" max="10760" width="8.7109375" style="848" customWidth="1"/>
    <col min="10761" max="10781" width="7.28515625" style="848" customWidth="1"/>
    <col min="10782" max="10782" width="6.85546875" style="848"/>
    <col min="10783" max="10783" width="9" style="848" bestFit="1" customWidth="1"/>
    <col min="10784" max="10784" width="7.85546875" style="848" bestFit="1" customWidth="1"/>
    <col min="10785" max="10996" width="6.85546875" style="848"/>
    <col min="10997" max="10997" width="4.85546875" style="848" customWidth="1"/>
    <col min="10998" max="10998" width="37.5703125" style="848" bestFit="1" customWidth="1"/>
    <col min="10999" max="10999" width="5.28515625" style="848" customWidth="1"/>
    <col min="11000" max="11000" width="9.85546875" style="848" customWidth="1"/>
    <col min="11001" max="11001" width="12.42578125" style="848" customWidth="1"/>
    <col min="11002" max="11002" width="7.7109375" style="848" customWidth="1"/>
    <col min="11003" max="11003" width="6.42578125" style="848" customWidth="1"/>
    <col min="11004" max="11004" width="8.42578125" style="848" customWidth="1"/>
    <col min="11005" max="11015" width="7.28515625" style="848" customWidth="1"/>
    <col min="11016" max="11016" width="8.7109375" style="848" customWidth="1"/>
    <col min="11017" max="11037" width="7.28515625" style="848" customWidth="1"/>
    <col min="11038" max="11038" width="6.85546875" style="848"/>
    <col min="11039" max="11039" width="9" style="848" bestFit="1" customWidth="1"/>
    <col min="11040" max="11040" width="7.85546875" style="848" bestFit="1" customWidth="1"/>
    <col min="11041" max="11252" width="6.85546875" style="848"/>
    <col min="11253" max="11253" width="4.85546875" style="848" customWidth="1"/>
    <col min="11254" max="11254" width="37.5703125" style="848" bestFit="1" customWidth="1"/>
    <col min="11255" max="11255" width="5.28515625" style="848" customWidth="1"/>
    <col min="11256" max="11256" width="9.85546875" style="848" customWidth="1"/>
    <col min="11257" max="11257" width="12.42578125" style="848" customWidth="1"/>
    <col min="11258" max="11258" width="7.7109375" style="848" customWidth="1"/>
    <col min="11259" max="11259" width="6.42578125" style="848" customWidth="1"/>
    <col min="11260" max="11260" width="8.42578125" style="848" customWidth="1"/>
    <col min="11261" max="11271" width="7.28515625" style="848" customWidth="1"/>
    <col min="11272" max="11272" width="8.7109375" style="848" customWidth="1"/>
    <col min="11273" max="11293" width="7.28515625" style="848" customWidth="1"/>
    <col min="11294" max="11294" width="6.85546875" style="848"/>
    <col min="11295" max="11295" width="9" style="848" bestFit="1" customWidth="1"/>
    <col min="11296" max="11296" width="7.85546875" style="848" bestFit="1" customWidth="1"/>
    <col min="11297" max="11508" width="6.85546875" style="848"/>
    <col min="11509" max="11509" width="4.85546875" style="848" customWidth="1"/>
    <col min="11510" max="11510" width="37.5703125" style="848" bestFit="1" customWidth="1"/>
    <col min="11511" max="11511" width="5.28515625" style="848" customWidth="1"/>
    <col min="11512" max="11512" width="9.85546875" style="848" customWidth="1"/>
    <col min="11513" max="11513" width="12.42578125" style="848" customWidth="1"/>
    <col min="11514" max="11514" width="7.7109375" style="848" customWidth="1"/>
    <col min="11515" max="11515" width="6.42578125" style="848" customWidth="1"/>
    <col min="11516" max="11516" width="8.42578125" style="848" customWidth="1"/>
    <col min="11517" max="11527" width="7.28515625" style="848" customWidth="1"/>
    <col min="11528" max="11528" width="8.7109375" style="848" customWidth="1"/>
    <col min="11529" max="11549" width="7.28515625" style="848" customWidth="1"/>
    <col min="11550" max="11550" width="6.85546875" style="848"/>
    <col min="11551" max="11551" width="9" style="848" bestFit="1" customWidth="1"/>
    <col min="11552" max="11552" width="7.85546875" style="848" bestFit="1" customWidth="1"/>
    <col min="11553" max="11764" width="6.85546875" style="848"/>
    <col min="11765" max="11765" width="4.85546875" style="848" customWidth="1"/>
    <col min="11766" max="11766" width="37.5703125" style="848" bestFit="1" customWidth="1"/>
    <col min="11767" max="11767" width="5.28515625" style="848" customWidth="1"/>
    <col min="11768" max="11768" width="9.85546875" style="848" customWidth="1"/>
    <col min="11769" max="11769" width="12.42578125" style="848" customWidth="1"/>
    <col min="11770" max="11770" width="7.7109375" style="848" customWidth="1"/>
    <col min="11771" max="11771" width="6.42578125" style="848" customWidth="1"/>
    <col min="11772" max="11772" width="8.42578125" style="848" customWidth="1"/>
    <col min="11773" max="11783" width="7.28515625" style="848" customWidth="1"/>
    <col min="11784" max="11784" width="8.7109375" style="848" customWidth="1"/>
    <col min="11785" max="11805" width="7.28515625" style="848" customWidth="1"/>
    <col min="11806" max="11806" width="6.85546875" style="848"/>
    <col min="11807" max="11807" width="9" style="848" bestFit="1" customWidth="1"/>
    <col min="11808" max="11808" width="7.85546875" style="848" bestFit="1" customWidth="1"/>
    <col min="11809" max="12020" width="6.85546875" style="848"/>
    <col min="12021" max="12021" width="4.85546875" style="848" customWidth="1"/>
    <col min="12022" max="12022" width="37.5703125" style="848" bestFit="1" customWidth="1"/>
    <col min="12023" max="12023" width="5.28515625" style="848" customWidth="1"/>
    <col min="12024" max="12024" width="9.85546875" style="848" customWidth="1"/>
    <col min="12025" max="12025" width="12.42578125" style="848" customWidth="1"/>
    <col min="12026" max="12026" width="7.7109375" style="848" customWidth="1"/>
    <col min="12027" max="12027" width="6.42578125" style="848" customWidth="1"/>
    <col min="12028" max="12028" width="8.42578125" style="848" customWidth="1"/>
    <col min="12029" max="12039" width="7.28515625" style="848" customWidth="1"/>
    <col min="12040" max="12040" width="8.7109375" style="848" customWidth="1"/>
    <col min="12041" max="12061" width="7.28515625" style="848" customWidth="1"/>
    <col min="12062" max="12062" width="6.85546875" style="848"/>
    <col min="12063" max="12063" width="9" style="848" bestFit="1" customWidth="1"/>
    <col min="12064" max="12064" width="7.85546875" style="848" bestFit="1" customWidth="1"/>
    <col min="12065" max="12276" width="6.85546875" style="848"/>
    <col min="12277" max="12277" width="4.85546875" style="848" customWidth="1"/>
    <col min="12278" max="12278" width="37.5703125" style="848" bestFit="1" customWidth="1"/>
    <col min="12279" max="12279" width="5.28515625" style="848" customWidth="1"/>
    <col min="12280" max="12280" width="9.85546875" style="848" customWidth="1"/>
    <col min="12281" max="12281" width="12.42578125" style="848" customWidth="1"/>
    <col min="12282" max="12282" width="7.7109375" style="848" customWidth="1"/>
    <col min="12283" max="12283" width="6.42578125" style="848" customWidth="1"/>
    <col min="12284" max="12284" width="8.42578125" style="848" customWidth="1"/>
    <col min="12285" max="12295" width="7.28515625" style="848" customWidth="1"/>
    <col min="12296" max="12296" width="8.7109375" style="848" customWidth="1"/>
    <col min="12297" max="12317" width="7.28515625" style="848" customWidth="1"/>
    <col min="12318" max="12318" width="6.85546875" style="848"/>
    <col min="12319" max="12319" width="9" style="848" bestFit="1" customWidth="1"/>
    <col min="12320" max="12320" width="7.85546875" style="848" bestFit="1" customWidth="1"/>
    <col min="12321" max="12532" width="6.85546875" style="848"/>
    <col min="12533" max="12533" width="4.85546875" style="848" customWidth="1"/>
    <col min="12534" max="12534" width="37.5703125" style="848" bestFit="1" customWidth="1"/>
    <col min="12535" max="12535" width="5.28515625" style="848" customWidth="1"/>
    <col min="12536" max="12536" width="9.85546875" style="848" customWidth="1"/>
    <col min="12537" max="12537" width="12.42578125" style="848" customWidth="1"/>
    <col min="12538" max="12538" width="7.7109375" style="848" customWidth="1"/>
    <col min="12539" max="12539" width="6.42578125" style="848" customWidth="1"/>
    <col min="12540" max="12540" width="8.42578125" style="848" customWidth="1"/>
    <col min="12541" max="12551" width="7.28515625" style="848" customWidth="1"/>
    <col min="12552" max="12552" width="8.7109375" style="848" customWidth="1"/>
    <col min="12553" max="12573" width="7.28515625" style="848" customWidth="1"/>
    <col min="12574" max="12574" width="6.85546875" style="848"/>
    <col min="12575" max="12575" width="9" style="848" bestFit="1" customWidth="1"/>
    <col min="12576" max="12576" width="7.85546875" style="848" bestFit="1" customWidth="1"/>
    <col min="12577" max="12788" width="6.85546875" style="848"/>
    <col min="12789" max="12789" width="4.85546875" style="848" customWidth="1"/>
    <col min="12790" max="12790" width="37.5703125" style="848" bestFit="1" customWidth="1"/>
    <col min="12791" max="12791" width="5.28515625" style="848" customWidth="1"/>
    <col min="12792" max="12792" width="9.85546875" style="848" customWidth="1"/>
    <col min="12793" max="12793" width="12.42578125" style="848" customWidth="1"/>
    <col min="12794" max="12794" width="7.7109375" style="848" customWidth="1"/>
    <col min="12795" max="12795" width="6.42578125" style="848" customWidth="1"/>
    <col min="12796" max="12796" width="8.42578125" style="848" customWidth="1"/>
    <col min="12797" max="12807" width="7.28515625" style="848" customWidth="1"/>
    <col min="12808" max="12808" width="8.7109375" style="848" customWidth="1"/>
    <col min="12809" max="12829" width="7.28515625" style="848" customWidth="1"/>
    <col min="12830" max="12830" width="6.85546875" style="848"/>
    <col min="12831" max="12831" width="9" style="848" bestFit="1" customWidth="1"/>
    <col min="12832" max="12832" width="7.85546875" style="848" bestFit="1" customWidth="1"/>
    <col min="12833" max="13044" width="6.85546875" style="848"/>
    <col min="13045" max="13045" width="4.85546875" style="848" customWidth="1"/>
    <col min="13046" max="13046" width="37.5703125" style="848" bestFit="1" customWidth="1"/>
    <col min="13047" max="13047" width="5.28515625" style="848" customWidth="1"/>
    <col min="13048" max="13048" width="9.85546875" style="848" customWidth="1"/>
    <col min="13049" max="13049" width="12.42578125" style="848" customWidth="1"/>
    <col min="13050" max="13050" width="7.7109375" style="848" customWidth="1"/>
    <col min="13051" max="13051" width="6.42578125" style="848" customWidth="1"/>
    <col min="13052" max="13052" width="8.42578125" style="848" customWidth="1"/>
    <col min="13053" max="13063" width="7.28515625" style="848" customWidth="1"/>
    <col min="13064" max="13064" width="8.7109375" style="848" customWidth="1"/>
    <col min="13065" max="13085" width="7.28515625" style="848" customWidth="1"/>
    <col min="13086" max="13086" width="6.85546875" style="848"/>
    <col min="13087" max="13087" width="9" style="848" bestFit="1" customWidth="1"/>
    <col min="13088" max="13088" width="7.85546875" style="848" bestFit="1" customWidth="1"/>
    <col min="13089" max="13300" width="6.85546875" style="848"/>
    <col min="13301" max="13301" width="4.85546875" style="848" customWidth="1"/>
    <col min="13302" max="13302" width="37.5703125" style="848" bestFit="1" customWidth="1"/>
    <col min="13303" max="13303" width="5.28515625" style="848" customWidth="1"/>
    <col min="13304" max="13304" width="9.85546875" style="848" customWidth="1"/>
    <col min="13305" max="13305" width="12.42578125" style="848" customWidth="1"/>
    <col min="13306" max="13306" width="7.7109375" style="848" customWidth="1"/>
    <col min="13307" max="13307" width="6.42578125" style="848" customWidth="1"/>
    <col min="13308" max="13308" width="8.42578125" style="848" customWidth="1"/>
    <col min="13309" max="13319" width="7.28515625" style="848" customWidth="1"/>
    <col min="13320" max="13320" width="8.7109375" style="848" customWidth="1"/>
    <col min="13321" max="13341" width="7.28515625" style="848" customWidth="1"/>
    <col min="13342" max="13342" width="6.85546875" style="848"/>
    <col min="13343" max="13343" width="9" style="848" bestFit="1" customWidth="1"/>
    <col min="13344" max="13344" width="7.85546875" style="848" bestFit="1" customWidth="1"/>
    <col min="13345" max="13556" width="6.85546875" style="848"/>
    <col min="13557" max="13557" width="4.85546875" style="848" customWidth="1"/>
    <col min="13558" max="13558" width="37.5703125" style="848" bestFit="1" customWidth="1"/>
    <col min="13559" max="13559" width="5.28515625" style="848" customWidth="1"/>
    <col min="13560" max="13560" width="9.85546875" style="848" customWidth="1"/>
    <col min="13561" max="13561" width="12.42578125" style="848" customWidth="1"/>
    <col min="13562" max="13562" width="7.7109375" style="848" customWidth="1"/>
    <col min="13563" max="13563" width="6.42578125" style="848" customWidth="1"/>
    <col min="13564" max="13564" width="8.42578125" style="848" customWidth="1"/>
    <col min="13565" max="13575" width="7.28515625" style="848" customWidth="1"/>
    <col min="13576" max="13576" width="8.7109375" style="848" customWidth="1"/>
    <col min="13577" max="13597" width="7.28515625" style="848" customWidth="1"/>
    <col min="13598" max="13598" width="6.85546875" style="848"/>
    <col min="13599" max="13599" width="9" style="848" bestFit="1" customWidth="1"/>
    <col min="13600" max="13600" width="7.85546875" style="848" bestFit="1" customWidth="1"/>
    <col min="13601" max="13812" width="6.85546875" style="848"/>
    <col min="13813" max="13813" width="4.85546875" style="848" customWidth="1"/>
    <col min="13814" max="13814" width="37.5703125" style="848" bestFit="1" customWidth="1"/>
    <col min="13815" max="13815" width="5.28515625" style="848" customWidth="1"/>
    <col min="13816" max="13816" width="9.85546875" style="848" customWidth="1"/>
    <col min="13817" max="13817" width="12.42578125" style="848" customWidth="1"/>
    <col min="13818" max="13818" width="7.7109375" style="848" customWidth="1"/>
    <col min="13819" max="13819" width="6.42578125" style="848" customWidth="1"/>
    <col min="13820" max="13820" width="8.42578125" style="848" customWidth="1"/>
    <col min="13821" max="13831" width="7.28515625" style="848" customWidth="1"/>
    <col min="13832" max="13832" width="8.7109375" style="848" customWidth="1"/>
    <col min="13833" max="13853" width="7.28515625" style="848" customWidth="1"/>
    <col min="13854" max="13854" width="6.85546875" style="848"/>
    <col min="13855" max="13855" width="9" style="848" bestFit="1" customWidth="1"/>
    <col min="13856" max="13856" width="7.85546875" style="848" bestFit="1" customWidth="1"/>
    <col min="13857" max="14068" width="6.85546875" style="848"/>
    <col min="14069" max="14069" width="4.85546875" style="848" customWidth="1"/>
    <col min="14070" max="14070" width="37.5703125" style="848" bestFit="1" customWidth="1"/>
    <col min="14071" max="14071" width="5.28515625" style="848" customWidth="1"/>
    <col min="14072" max="14072" width="9.85546875" style="848" customWidth="1"/>
    <col min="14073" max="14073" width="12.42578125" style="848" customWidth="1"/>
    <col min="14074" max="14074" width="7.7109375" style="848" customWidth="1"/>
    <col min="14075" max="14075" width="6.42578125" style="848" customWidth="1"/>
    <col min="14076" max="14076" width="8.42578125" style="848" customWidth="1"/>
    <col min="14077" max="14087" width="7.28515625" style="848" customWidth="1"/>
    <col min="14088" max="14088" width="8.7109375" style="848" customWidth="1"/>
    <col min="14089" max="14109" width="7.28515625" style="848" customWidth="1"/>
    <col min="14110" max="14110" width="6.85546875" style="848"/>
    <col min="14111" max="14111" width="9" style="848" bestFit="1" customWidth="1"/>
    <col min="14112" max="14112" width="7.85546875" style="848" bestFit="1" customWidth="1"/>
    <col min="14113" max="14324" width="6.85546875" style="848"/>
    <col min="14325" max="14325" width="4.85546875" style="848" customWidth="1"/>
    <col min="14326" max="14326" width="37.5703125" style="848" bestFit="1" customWidth="1"/>
    <col min="14327" max="14327" width="5.28515625" style="848" customWidth="1"/>
    <col min="14328" max="14328" width="9.85546875" style="848" customWidth="1"/>
    <col min="14329" max="14329" width="12.42578125" style="848" customWidth="1"/>
    <col min="14330" max="14330" width="7.7109375" style="848" customWidth="1"/>
    <col min="14331" max="14331" width="6.42578125" style="848" customWidth="1"/>
    <col min="14332" max="14332" width="8.42578125" style="848" customWidth="1"/>
    <col min="14333" max="14343" width="7.28515625" style="848" customWidth="1"/>
    <col min="14344" max="14344" width="8.7109375" style="848" customWidth="1"/>
    <col min="14345" max="14365" width="7.28515625" style="848" customWidth="1"/>
    <col min="14366" max="14366" width="6.85546875" style="848"/>
    <col min="14367" max="14367" width="9" style="848" bestFit="1" customWidth="1"/>
    <col min="14368" max="14368" width="7.85546875" style="848" bestFit="1" customWidth="1"/>
    <col min="14369" max="14580" width="6.85546875" style="848"/>
    <col min="14581" max="14581" width="4.85546875" style="848" customWidth="1"/>
    <col min="14582" max="14582" width="37.5703125" style="848" bestFit="1" customWidth="1"/>
    <col min="14583" max="14583" width="5.28515625" style="848" customWidth="1"/>
    <col min="14584" max="14584" width="9.85546875" style="848" customWidth="1"/>
    <col min="14585" max="14585" width="12.42578125" style="848" customWidth="1"/>
    <col min="14586" max="14586" width="7.7109375" style="848" customWidth="1"/>
    <col min="14587" max="14587" width="6.42578125" style="848" customWidth="1"/>
    <col min="14588" max="14588" width="8.42578125" style="848" customWidth="1"/>
    <col min="14589" max="14599" width="7.28515625" style="848" customWidth="1"/>
    <col min="14600" max="14600" width="8.7109375" style="848" customWidth="1"/>
    <col min="14601" max="14621" width="7.28515625" style="848" customWidth="1"/>
    <col min="14622" max="14622" width="6.85546875" style="848"/>
    <col min="14623" max="14623" width="9" style="848" bestFit="1" customWidth="1"/>
    <col min="14624" max="14624" width="7.85546875" style="848" bestFit="1" customWidth="1"/>
    <col min="14625" max="14836" width="6.85546875" style="848"/>
    <col min="14837" max="14837" width="4.85546875" style="848" customWidth="1"/>
    <col min="14838" max="14838" width="37.5703125" style="848" bestFit="1" customWidth="1"/>
    <col min="14839" max="14839" width="5.28515625" style="848" customWidth="1"/>
    <col min="14840" max="14840" width="9.85546875" style="848" customWidth="1"/>
    <col min="14841" max="14841" width="12.42578125" style="848" customWidth="1"/>
    <col min="14842" max="14842" width="7.7109375" style="848" customWidth="1"/>
    <col min="14843" max="14843" width="6.42578125" style="848" customWidth="1"/>
    <col min="14844" max="14844" width="8.42578125" style="848" customWidth="1"/>
    <col min="14845" max="14855" width="7.28515625" style="848" customWidth="1"/>
    <col min="14856" max="14856" width="8.7109375" style="848" customWidth="1"/>
    <col min="14857" max="14877" width="7.28515625" style="848" customWidth="1"/>
    <col min="14878" max="14878" width="6.85546875" style="848"/>
    <col min="14879" max="14879" width="9" style="848" bestFit="1" customWidth="1"/>
    <col min="14880" max="14880" width="7.85546875" style="848" bestFit="1" customWidth="1"/>
    <col min="14881" max="15092" width="6.85546875" style="848"/>
    <col min="15093" max="15093" width="4.85546875" style="848" customWidth="1"/>
    <col min="15094" max="15094" width="37.5703125" style="848" bestFit="1" customWidth="1"/>
    <col min="15095" max="15095" width="5.28515625" style="848" customWidth="1"/>
    <col min="15096" max="15096" width="9.85546875" style="848" customWidth="1"/>
    <col min="15097" max="15097" width="12.42578125" style="848" customWidth="1"/>
    <col min="15098" max="15098" width="7.7109375" style="848" customWidth="1"/>
    <col min="15099" max="15099" width="6.42578125" style="848" customWidth="1"/>
    <col min="15100" max="15100" width="8.42578125" style="848" customWidth="1"/>
    <col min="15101" max="15111" width="7.28515625" style="848" customWidth="1"/>
    <col min="15112" max="15112" width="8.7109375" style="848" customWidth="1"/>
    <col min="15113" max="15133" width="7.28515625" style="848" customWidth="1"/>
    <col min="15134" max="15134" width="6.85546875" style="848"/>
    <col min="15135" max="15135" width="9" style="848" bestFit="1" customWidth="1"/>
    <col min="15136" max="15136" width="7.85546875" style="848" bestFit="1" customWidth="1"/>
    <col min="15137" max="15348" width="6.85546875" style="848"/>
    <col min="15349" max="15349" width="4.85546875" style="848" customWidth="1"/>
    <col min="15350" max="15350" width="37.5703125" style="848" bestFit="1" customWidth="1"/>
    <col min="15351" max="15351" width="5.28515625" style="848" customWidth="1"/>
    <col min="15352" max="15352" width="9.85546875" style="848" customWidth="1"/>
    <col min="15353" max="15353" width="12.42578125" style="848" customWidth="1"/>
    <col min="15354" max="15354" width="7.7109375" style="848" customWidth="1"/>
    <col min="15355" max="15355" width="6.42578125" style="848" customWidth="1"/>
    <col min="15356" max="15356" width="8.42578125" style="848" customWidth="1"/>
    <col min="15357" max="15367" width="7.28515625" style="848" customWidth="1"/>
    <col min="15368" max="15368" width="8.7109375" style="848" customWidth="1"/>
    <col min="15369" max="15389" width="7.28515625" style="848" customWidth="1"/>
    <col min="15390" max="15390" width="6.85546875" style="848"/>
    <col min="15391" max="15391" width="9" style="848" bestFit="1" customWidth="1"/>
    <col min="15392" max="15392" width="7.85546875" style="848" bestFit="1" customWidth="1"/>
    <col min="15393" max="15604" width="6.85546875" style="848"/>
    <col min="15605" max="15605" width="4.85546875" style="848" customWidth="1"/>
    <col min="15606" max="15606" width="37.5703125" style="848" bestFit="1" customWidth="1"/>
    <col min="15607" max="15607" width="5.28515625" style="848" customWidth="1"/>
    <col min="15608" max="15608" width="9.85546875" style="848" customWidth="1"/>
    <col min="15609" max="15609" width="12.42578125" style="848" customWidth="1"/>
    <col min="15610" max="15610" width="7.7109375" style="848" customWidth="1"/>
    <col min="15611" max="15611" width="6.42578125" style="848" customWidth="1"/>
    <col min="15612" max="15612" width="8.42578125" style="848" customWidth="1"/>
    <col min="15613" max="15623" width="7.28515625" style="848" customWidth="1"/>
    <col min="15624" max="15624" width="8.7109375" style="848" customWidth="1"/>
    <col min="15625" max="15645" width="7.28515625" style="848" customWidth="1"/>
    <col min="15646" max="15646" width="6.85546875" style="848"/>
    <col min="15647" max="15647" width="9" style="848" bestFit="1" customWidth="1"/>
    <col min="15648" max="15648" width="7.85546875" style="848" bestFit="1" customWidth="1"/>
    <col min="15649" max="15860" width="6.85546875" style="848"/>
    <col min="15861" max="15861" width="4.85546875" style="848" customWidth="1"/>
    <col min="15862" max="15862" width="37.5703125" style="848" bestFit="1" customWidth="1"/>
    <col min="15863" max="15863" width="5.28515625" style="848" customWidth="1"/>
    <col min="15864" max="15864" width="9.85546875" style="848" customWidth="1"/>
    <col min="15865" max="15865" width="12.42578125" style="848" customWidth="1"/>
    <col min="15866" max="15866" width="7.7109375" style="848" customWidth="1"/>
    <col min="15867" max="15867" width="6.42578125" style="848" customWidth="1"/>
    <col min="15868" max="15868" width="8.42578125" style="848" customWidth="1"/>
    <col min="15869" max="15879" width="7.28515625" style="848" customWidth="1"/>
    <col min="15880" max="15880" width="8.7109375" style="848" customWidth="1"/>
    <col min="15881" max="15901" width="7.28515625" style="848" customWidth="1"/>
    <col min="15902" max="15902" width="6.85546875" style="848"/>
    <col min="15903" max="15903" width="9" style="848" bestFit="1" customWidth="1"/>
    <col min="15904" max="15904" width="7.85546875" style="848" bestFit="1" customWidth="1"/>
    <col min="15905" max="16116" width="6.85546875" style="848"/>
    <col min="16117" max="16117" width="4.85546875" style="848" customWidth="1"/>
    <col min="16118" max="16118" width="37.5703125" style="848" bestFit="1" customWidth="1"/>
    <col min="16119" max="16119" width="5.28515625" style="848" customWidth="1"/>
    <col min="16120" max="16120" width="9.85546875" style="848" customWidth="1"/>
    <col min="16121" max="16121" width="12.42578125" style="848" customWidth="1"/>
    <col min="16122" max="16122" width="7.7109375" style="848" customWidth="1"/>
    <col min="16123" max="16123" width="6.42578125" style="848" customWidth="1"/>
    <col min="16124" max="16124" width="8.42578125" style="848" customWidth="1"/>
    <col min="16125" max="16135" width="7.28515625" style="848" customWidth="1"/>
    <col min="16136" max="16136" width="8.7109375" style="848" customWidth="1"/>
    <col min="16137" max="16157" width="7.28515625" style="848" customWidth="1"/>
    <col min="16158" max="16158" width="6.85546875" style="848"/>
    <col min="16159" max="16159" width="9" style="848" bestFit="1" customWidth="1"/>
    <col min="16160" max="16160" width="7.85546875" style="848" bestFit="1" customWidth="1"/>
    <col min="16161" max="16384" width="6.85546875" style="848"/>
  </cols>
  <sheetData>
    <row r="1" spans="1:36" ht="18" hidden="1" customHeight="1">
      <c r="A1" s="1565" t="s">
        <v>294</v>
      </c>
      <c r="B1" s="1565"/>
      <c r="N1" s="848">
        <f>L1/H8*100</f>
        <v>0</v>
      </c>
    </row>
    <row r="2" spans="1:36" ht="15" hidden="1" customHeight="1">
      <c r="A2" s="1566" t="s">
        <v>497</v>
      </c>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row>
    <row r="3" spans="1:36" ht="22.5" hidden="1" customHeight="1">
      <c r="A3" s="850"/>
      <c r="B3" s="850" t="s">
        <v>475</v>
      </c>
      <c r="C3" s="851" t="s">
        <v>475</v>
      </c>
      <c r="D3" s="849"/>
      <c r="E3" s="851"/>
      <c r="F3" s="849" t="s">
        <v>475</v>
      </c>
      <c r="G3" s="851"/>
      <c r="H3" s="964" t="s">
        <v>474</v>
      </c>
      <c r="I3" s="1043"/>
      <c r="J3" s="851"/>
      <c r="K3" s="1567" t="s">
        <v>1</v>
      </c>
      <c r="L3" s="1567"/>
      <c r="M3" s="1567"/>
      <c r="N3" s="1567"/>
      <c r="O3" s="1567"/>
      <c r="P3" s="1567"/>
      <c r="Q3" s="1567"/>
      <c r="R3" s="1567"/>
      <c r="S3" s="1567"/>
      <c r="T3" s="1567"/>
      <c r="U3" s="1567"/>
      <c r="V3" s="1567"/>
      <c r="W3" s="1567"/>
      <c r="X3" s="1567"/>
      <c r="Y3" s="1567"/>
      <c r="Z3" s="1567"/>
      <c r="AA3" s="1567"/>
      <c r="AB3" s="1567"/>
      <c r="AC3" s="1567"/>
      <c r="AD3" s="1567"/>
      <c r="AE3" s="1567"/>
      <c r="AF3" s="1567"/>
      <c r="AG3" s="1567"/>
    </row>
    <row r="4" spans="1:36" s="855" customFormat="1" ht="18" hidden="1" customHeight="1">
      <c r="A4" s="1568" t="s">
        <v>2</v>
      </c>
      <c r="B4" s="1564" t="s">
        <v>178</v>
      </c>
      <c r="C4" s="1564" t="s">
        <v>3</v>
      </c>
      <c r="D4" s="1018"/>
      <c r="E4" s="854"/>
      <c r="F4" s="1569" t="s">
        <v>295</v>
      </c>
      <c r="G4" s="1569" t="s">
        <v>296</v>
      </c>
      <c r="H4" s="1571" t="s">
        <v>4</v>
      </c>
      <c r="I4" s="1007"/>
      <c r="J4" s="1564" t="s">
        <v>191</v>
      </c>
      <c r="K4" s="1561" t="s">
        <v>5</v>
      </c>
      <c r="L4" s="1562"/>
      <c r="M4" s="1562"/>
      <c r="N4" s="1562"/>
      <c r="O4" s="1562"/>
      <c r="P4" s="1562"/>
      <c r="Q4" s="1562"/>
      <c r="R4" s="1562"/>
      <c r="S4" s="1562"/>
      <c r="T4" s="1562"/>
      <c r="U4" s="1562"/>
      <c r="V4" s="1562"/>
      <c r="W4" s="1562"/>
      <c r="X4" s="1562"/>
      <c r="Y4" s="1562"/>
      <c r="Z4" s="1562"/>
      <c r="AA4" s="1562"/>
      <c r="AB4" s="1563"/>
      <c r="AC4" s="1564" t="s">
        <v>5</v>
      </c>
      <c r="AD4" s="1564"/>
      <c r="AE4" s="1564"/>
      <c r="AF4" s="1564"/>
      <c r="AG4" s="1564"/>
    </row>
    <row r="5" spans="1:36" s="855" customFormat="1" ht="66" customHeight="1">
      <c r="A5" s="1568"/>
      <c r="B5" s="1564"/>
      <c r="C5" s="1564"/>
      <c r="D5" s="856" t="s">
        <v>553</v>
      </c>
      <c r="E5" s="856" t="s">
        <v>548</v>
      </c>
      <c r="F5" s="1570"/>
      <c r="G5" s="1570"/>
      <c r="H5" s="1571"/>
      <c r="I5" s="1007" t="s">
        <v>549</v>
      </c>
      <c r="J5" s="1564"/>
      <c r="K5" s="857" t="s">
        <v>478</v>
      </c>
      <c r="L5" s="857" t="s">
        <v>479</v>
      </c>
      <c r="M5" s="857" t="s">
        <v>480</v>
      </c>
      <c r="N5" s="857" t="s">
        <v>481</v>
      </c>
      <c r="O5" s="857" t="s">
        <v>482</v>
      </c>
      <c r="P5" s="857" t="s">
        <v>483</v>
      </c>
      <c r="Q5" s="857" t="s">
        <v>484</v>
      </c>
      <c r="R5" s="857" t="s">
        <v>485</v>
      </c>
      <c r="S5" s="857" t="s">
        <v>486</v>
      </c>
      <c r="T5" s="857" t="s">
        <v>487</v>
      </c>
      <c r="U5" s="857" t="s">
        <v>488</v>
      </c>
      <c r="V5" s="857" t="s">
        <v>489</v>
      </c>
      <c r="W5" s="857" t="s">
        <v>490</v>
      </c>
      <c r="X5" s="857" t="s">
        <v>491</v>
      </c>
      <c r="Y5" s="857" t="s">
        <v>492</v>
      </c>
      <c r="Z5" s="857" t="s">
        <v>493</v>
      </c>
      <c r="AA5" s="857" t="s">
        <v>494</v>
      </c>
      <c r="AB5" s="858" t="s">
        <v>324</v>
      </c>
      <c r="AC5" s="858" t="s">
        <v>325</v>
      </c>
      <c r="AD5" s="858" t="s">
        <v>326</v>
      </c>
      <c r="AE5" s="858" t="s">
        <v>327</v>
      </c>
      <c r="AF5" s="858" t="s">
        <v>328</v>
      </c>
      <c r="AG5" s="858" t="s">
        <v>329</v>
      </c>
    </row>
    <row r="6" spans="1:36" s="862" customFormat="1" ht="19.5" customHeight="1">
      <c r="A6" s="859" t="s">
        <v>183</v>
      </c>
      <c r="B6" s="859" t="s">
        <v>499</v>
      </c>
      <c r="C6" s="859" t="s">
        <v>192</v>
      </c>
      <c r="D6" s="1019"/>
      <c r="E6" s="859"/>
      <c r="F6" s="860" t="s">
        <v>224</v>
      </c>
      <c r="G6" s="859" t="s">
        <v>259</v>
      </c>
      <c r="H6" s="966" t="s">
        <v>260</v>
      </c>
      <c r="I6" s="1044"/>
      <c r="J6" s="859" t="s">
        <v>261</v>
      </c>
      <c r="K6" s="859" t="s">
        <v>262</v>
      </c>
      <c r="L6" s="859" t="s">
        <v>263</v>
      </c>
      <c r="M6" s="859" t="s">
        <v>264</v>
      </c>
      <c r="N6" s="859" t="s">
        <v>265</v>
      </c>
      <c r="O6" s="859" t="s">
        <v>266</v>
      </c>
      <c r="P6" s="859" t="s">
        <v>500</v>
      </c>
      <c r="Q6" s="859" t="s">
        <v>501</v>
      </c>
      <c r="R6" s="859" t="s">
        <v>502</v>
      </c>
      <c r="S6" s="859" t="s">
        <v>503</v>
      </c>
      <c r="T6" s="859" t="s">
        <v>504</v>
      </c>
      <c r="U6" s="859" t="s">
        <v>505</v>
      </c>
      <c r="V6" s="859" t="s">
        <v>506</v>
      </c>
      <c r="W6" s="859" t="s">
        <v>507</v>
      </c>
      <c r="X6" s="859" t="s">
        <v>508</v>
      </c>
      <c r="Y6" s="859" t="s">
        <v>509</v>
      </c>
      <c r="Z6" s="859" t="s">
        <v>510</v>
      </c>
      <c r="AA6" s="859" t="s">
        <v>511</v>
      </c>
      <c r="AB6" s="861">
        <v>-24</v>
      </c>
      <c r="AC6" s="861">
        <v>-25</v>
      </c>
      <c r="AD6" s="861">
        <v>-26</v>
      </c>
      <c r="AE6" s="861">
        <v>-27</v>
      </c>
      <c r="AF6" s="861">
        <v>-28</v>
      </c>
      <c r="AG6" s="861">
        <v>-29</v>
      </c>
    </row>
    <row r="7" spans="1:36" s="866" customFormat="1" ht="15" customHeight="1">
      <c r="A7" s="863" t="s">
        <v>193</v>
      </c>
      <c r="B7" s="864" t="s">
        <v>194</v>
      </c>
      <c r="C7" s="863"/>
      <c r="D7" s="1020"/>
      <c r="E7" s="863"/>
      <c r="F7" s="865"/>
      <c r="G7" s="853"/>
      <c r="H7" s="965"/>
      <c r="I7" s="1007"/>
      <c r="J7" s="853"/>
      <c r="K7" s="853"/>
      <c r="L7" s="853"/>
      <c r="M7" s="853"/>
      <c r="N7" s="853"/>
      <c r="O7" s="853"/>
      <c r="P7" s="853"/>
      <c r="Q7" s="853"/>
      <c r="R7" s="853"/>
      <c r="S7" s="853"/>
      <c r="T7" s="853"/>
      <c r="U7" s="853"/>
      <c r="V7" s="853"/>
      <c r="W7" s="853"/>
      <c r="X7" s="853"/>
      <c r="Y7" s="853"/>
      <c r="Z7" s="853"/>
      <c r="AA7" s="853"/>
      <c r="AB7" s="853"/>
      <c r="AC7" s="853"/>
      <c r="AD7" s="853"/>
      <c r="AE7" s="853"/>
      <c r="AF7" s="853"/>
      <c r="AG7" s="853"/>
    </row>
    <row r="8" spans="1:36" s="855" customFormat="1" ht="20.25" customHeight="1">
      <c r="A8" s="852"/>
      <c r="B8" s="867" t="s">
        <v>7</v>
      </c>
      <c r="C8" s="852"/>
      <c r="D8" s="1021">
        <f>'01CH'!D7</f>
        <v>85387.646000000008</v>
      </c>
      <c r="E8" s="1022">
        <f>'02CH'!D7</f>
        <v>85299.77</v>
      </c>
      <c r="F8" s="868">
        <f>F9+F32+F75</f>
        <v>85300</v>
      </c>
      <c r="G8" s="868">
        <f>H8-F8</f>
        <v>87.645999999978812</v>
      </c>
      <c r="H8" s="967">
        <f>H9+H32+H75</f>
        <v>85387.645999999979</v>
      </c>
      <c r="I8" s="1045"/>
      <c r="J8" s="869">
        <v>100</v>
      </c>
      <c r="K8" s="869">
        <f>K9+K32+K75</f>
        <v>1749.49</v>
      </c>
      <c r="L8" s="869">
        <f t="shared" ref="L8:AG8" si="0">L9+L32+L75</f>
        <v>6371.6799999999994</v>
      </c>
      <c r="M8" s="869">
        <f>M9+M32+M75</f>
        <v>6013.4000000000005</v>
      </c>
      <c r="N8" s="869">
        <f t="shared" si="0"/>
        <v>2837.08</v>
      </c>
      <c r="O8" s="869">
        <f t="shared" si="0"/>
        <v>3749.9800000000005</v>
      </c>
      <c r="P8" s="869">
        <f t="shared" si="0"/>
        <v>7878.9699999999993</v>
      </c>
      <c r="Q8" s="869">
        <f t="shared" si="0"/>
        <v>7623.5639999999985</v>
      </c>
      <c r="R8" s="869">
        <f t="shared" si="0"/>
        <v>5508.7599999999993</v>
      </c>
      <c r="S8" s="869">
        <f t="shared" si="0"/>
        <v>4567.3000000000011</v>
      </c>
      <c r="T8" s="869">
        <f t="shared" si="0"/>
        <v>3854.5940000000001</v>
      </c>
      <c r="U8" s="869">
        <f t="shared" si="0"/>
        <v>4504.1799999999994</v>
      </c>
      <c r="V8" s="869">
        <f t="shared" si="0"/>
        <v>4014.2899999999995</v>
      </c>
      <c r="W8" s="869">
        <f t="shared" si="0"/>
        <v>4699.5</v>
      </c>
      <c r="X8" s="869">
        <f t="shared" si="0"/>
        <v>5681.1840000000002</v>
      </c>
      <c r="Y8" s="869">
        <f t="shared" si="0"/>
        <v>3816.6440000000002</v>
      </c>
      <c r="Z8" s="869">
        <f t="shared" si="0"/>
        <v>8947.84</v>
      </c>
      <c r="AA8" s="869">
        <f t="shared" si="0"/>
        <v>3569.1899999999996</v>
      </c>
      <c r="AB8" s="869" t="e">
        <f t="shared" si="0"/>
        <v>#REF!</v>
      </c>
      <c r="AC8" s="869" t="e">
        <f t="shared" si="0"/>
        <v>#REF!</v>
      </c>
      <c r="AD8" s="869" t="e">
        <f t="shared" si="0"/>
        <v>#REF!</v>
      </c>
      <c r="AE8" s="869" t="e">
        <f>AE9+AE32+AE75</f>
        <v>#REF!</v>
      </c>
      <c r="AF8" s="869" t="e">
        <f t="shared" si="0"/>
        <v>#REF!</v>
      </c>
      <c r="AG8" s="869" t="e">
        <f t="shared" si="0"/>
        <v>#REF!</v>
      </c>
    </row>
    <row r="9" spans="1:36" s="855" customFormat="1" ht="20.25" customHeight="1">
      <c r="A9" s="852" t="s">
        <v>8</v>
      </c>
      <c r="B9" s="867" t="s">
        <v>9</v>
      </c>
      <c r="C9" s="853" t="s">
        <v>10</v>
      </c>
      <c r="D9" s="1022">
        <f>'01CH'!D9</f>
        <v>82157.556599999996</v>
      </c>
      <c r="E9" s="1022">
        <f>'02CH'!D8</f>
        <v>80269.460000000006</v>
      </c>
      <c r="F9" s="870">
        <v>80890</v>
      </c>
      <c r="G9" s="871">
        <f>H9-F9</f>
        <v>68.773849999983213</v>
      </c>
      <c r="H9" s="967">
        <f>H11+H15+H16+H17+H21+H25+H29+H31</f>
        <v>80958.773849999983</v>
      </c>
      <c r="I9" s="1046">
        <f>H9-D9</f>
        <v>-1198.782750000013</v>
      </c>
      <c r="J9" s="869">
        <f>H9/H$8*100</f>
        <v>94.813216715214281</v>
      </c>
      <c r="K9" s="869">
        <f>K11+K15+K16+K17+K21+K25+K29+K30+K31+K14</f>
        <v>1440.8569599999998</v>
      </c>
      <c r="L9" s="869">
        <f>L11+L15+L16+L17+L21+L25+L29+L30+L31+L14</f>
        <v>6061.9185099999995</v>
      </c>
      <c r="M9" s="869">
        <f t="shared" ref="M9:AG9" si="1">M11+M15+M16+M17+M21+M25+M29+M30+M31+M14</f>
        <v>5804.5360000000001</v>
      </c>
      <c r="N9" s="869">
        <f t="shared" si="1"/>
        <v>2643.1196</v>
      </c>
      <c r="O9" s="869">
        <f t="shared" si="1"/>
        <v>3579.5074000000004</v>
      </c>
      <c r="P9" s="869">
        <f t="shared" si="1"/>
        <v>7624.7861999999996</v>
      </c>
      <c r="Q9" s="869">
        <f t="shared" si="1"/>
        <v>7401.371799999999</v>
      </c>
      <c r="R9" s="869">
        <f t="shared" si="1"/>
        <v>5199.2749999999996</v>
      </c>
      <c r="S9" s="869">
        <f t="shared" si="1"/>
        <v>4401.3901000000005</v>
      </c>
      <c r="T9" s="869">
        <f t="shared" si="1"/>
        <v>3631.4735999999998</v>
      </c>
      <c r="U9" s="869">
        <f t="shared" si="1"/>
        <v>4296.8240999999998</v>
      </c>
      <c r="V9" s="869">
        <f t="shared" si="1"/>
        <v>3664.1948899999998</v>
      </c>
      <c r="W9" s="869">
        <f t="shared" si="1"/>
        <v>4303.1634899999999</v>
      </c>
      <c r="X9" s="869">
        <f t="shared" si="1"/>
        <v>5318.1468999999997</v>
      </c>
      <c r="Y9" s="869">
        <f t="shared" si="1"/>
        <v>3579.6067000000003</v>
      </c>
      <c r="Z9" s="869">
        <f t="shared" si="1"/>
        <v>8675.6368999999995</v>
      </c>
      <c r="AA9" s="869">
        <f t="shared" si="1"/>
        <v>3332.9656999999997</v>
      </c>
      <c r="AB9" s="869" t="e">
        <f t="shared" si="1"/>
        <v>#REF!</v>
      </c>
      <c r="AC9" s="869" t="e">
        <f t="shared" si="1"/>
        <v>#REF!</v>
      </c>
      <c r="AD9" s="869" t="e">
        <f t="shared" si="1"/>
        <v>#REF!</v>
      </c>
      <c r="AE9" s="869" t="e">
        <f t="shared" si="1"/>
        <v>#REF!</v>
      </c>
      <c r="AF9" s="869" t="e">
        <f t="shared" si="1"/>
        <v>#REF!</v>
      </c>
      <c r="AG9" s="869" t="e">
        <f t="shared" si="1"/>
        <v>#REF!</v>
      </c>
    </row>
    <row r="10" spans="1:36" s="878" customFormat="1" ht="20.25" customHeight="1">
      <c r="A10" s="872"/>
      <c r="B10" s="873" t="s">
        <v>65</v>
      </c>
      <c r="C10" s="874"/>
      <c r="D10" s="1023">
        <f>'01CH'!D10</f>
        <v>0</v>
      </c>
      <c r="E10" s="1023">
        <f>'02CH'!D9</f>
        <v>0</v>
      </c>
      <c r="F10" s="875"/>
      <c r="G10" s="876">
        <f t="shared" ref="G10:G73" si="2">H10-F10</f>
        <v>0</v>
      </c>
      <c r="H10" s="968"/>
      <c r="I10" s="1047">
        <f t="shared" ref="I10:I73" si="3">H10-D10</f>
        <v>0</v>
      </c>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J10" s="855"/>
    </row>
    <row r="11" spans="1:36" ht="20.25" customHeight="1">
      <c r="A11" s="879" t="s">
        <v>11</v>
      </c>
      <c r="B11" s="880" t="s">
        <v>12</v>
      </c>
      <c r="C11" s="881" t="s">
        <v>13</v>
      </c>
      <c r="D11" s="1023">
        <f>'01CH'!D11</f>
        <v>2932.5295999999998</v>
      </c>
      <c r="E11" s="1023">
        <f>'02CH'!D10</f>
        <v>2725.77</v>
      </c>
      <c r="F11" s="882">
        <v>2721</v>
      </c>
      <c r="G11" s="883">
        <f t="shared" si="2"/>
        <v>-1.8900000004578033E-3</v>
      </c>
      <c r="H11" s="969">
        <f>SUM(K11:AA11)</f>
        <v>2720.9981099999995</v>
      </c>
      <c r="I11" s="1047">
        <f t="shared" si="3"/>
        <v>-211.5314900000003</v>
      </c>
      <c r="J11" s="884">
        <f>H11/H$8*100</f>
        <v>3.1866414375681469</v>
      </c>
      <c r="K11" s="885">
        <f t="shared" ref="K11:AG11" si="4">K12+K13+K14</f>
        <v>77.548699999999997</v>
      </c>
      <c r="L11" s="885">
        <f t="shared" si="4"/>
        <v>150.58359999999999</v>
      </c>
      <c r="M11" s="885">
        <f t="shared" si="4"/>
        <v>150.78489999999999</v>
      </c>
      <c r="N11" s="885">
        <f t="shared" si="4"/>
        <v>210.04900000000001</v>
      </c>
      <c r="O11" s="885">
        <f t="shared" si="4"/>
        <v>180.24688999999998</v>
      </c>
      <c r="P11" s="885">
        <f t="shared" si="4"/>
        <v>211.01058999999998</v>
      </c>
      <c r="Q11" s="885">
        <f t="shared" si="4"/>
        <v>140.31400000000002</v>
      </c>
      <c r="R11" s="885">
        <f t="shared" si="4"/>
        <v>208.49639999999999</v>
      </c>
      <c r="S11" s="885">
        <f t="shared" si="4"/>
        <v>127.48000000000002</v>
      </c>
      <c r="T11" s="885">
        <f t="shared" si="4"/>
        <v>78.344600000000014</v>
      </c>
      <c r="U11" s="885">
        <f t="shared" si="4"/>
        <v>128.93299999999999</v>
      </c>
      <c r="V11" s="885">
        <f t="shared" si="4"/>
        <v>187.46755000000002</v>
      </c>
      <c r="W11" s="885">
        <f t="shared" si="4"/>
        <v>194.95078000000001</v>
      </c>
      <c r="X11" s="885">
        <f t="shared" si="4"/>
        <v>176.52379999999999</v>
      </c>
      <c r="Y11" s="885">
        <f t="shared" si="4"/>
        <v>78.378800000000012</v>
      </c>
      <c r="Z11" s="885">
        <f t="shared" si="4"/>
        <v>230.98599999999999</v>
      </c>
      <c r="AA11" s="885">
        <f t="shared" si="4"/>
        <v>188.89950000000002</v>
      </c>
      <c r="AB11" s="885" t="e">
        <f t="shared" si="4"/>
        <v>#REF!</v>
      </c>
      <c r="AC11" s="885" t="e">
        <f t="shared" si="4"/>
        <v>#REF!</v>
      </c>
      <c r="AD11" s="885" t="e">
        <f t="shared" si="4"/>
        <v>#REF!</v>
      </c>
      <c r="AE11" s="885" t="e">
        <f t="shared" si="4"/>
        <v>#REF!</v>
      </c>
      <c r="AF11" s="885" t="e">
        <f t="shared" si="4"/>
        <v>#REF!</v>
      </c>
      <c r="AG11" s="885" t="e">
        <f t="shared" si="4"/>
        <v>#REF!</v>
      </c>
      <c r="AJ11" s="855"/>
    </row>
    <row r="12" spans="1:36" s="893" customFormat="1" ht="30" customHeight="1">
      <c r="A12" s="886"/>
      <c r="B12" s="887" t="s">
        <v>14</v>
      </c>
      <c r="C12" s="888" t="s">
        <v>15</v>
      </c>
      <c r="D12" s="1023">
        <f>'01CH'!D12</f>
        <v>1693.1194999999998</v>
      </c>
      <c r="E12" s="1023">
        <f>'02CH'!D11</f>
        <v>1575.33</v>
      </c>
      <c r="F12" s="889">
        <v>1689</v>
      </c>
      <c r="G12" s="890">
        <f t="shared" si="2"/>
        <v>-5.2000000027874194E-4</v>
      </c>
      <c r="H12" s="969">
        <f t="shared" ref="H12:H24" si="5">SUM(K12:AA12)</f>
        <v>1688.9994799999997</v>
      </c>
      <c r="I12" s="1047">
        <f t="shared" si="3"/>
        <v>-4.1200200000000677</v>
      </c>
      <c r="J12" s="891">
        <f t="shared" ref="J12:J20" si="6">H12/H$8*100</f>
        <v>1.9780372912493689</v>
      </c>
      <c r="K12" s="892">
        <v>59.0139</v>
      </c>
      <c r="L12" s="892">
        <v>48.01</v>
      </c>
      <c r="M12" s="892">
        <v>89.445900000000009</v>
      </c>
      <c r="N12" s="892">
        <v>100.12</v>
      </c>
      <c r="O12" s="892">
        <v>49.26</v>
      </c>
      <c r="P12" s="892">
        <v>72.64</v>
      </c>
      <c r="Q12" s="892">
        <v>102.86000000000001</v>
      </c>
      <c r="R12" s="892">
        <v>137.4</v>
      </c>
      <c r="S12" s="892">
        <v>88.038000000000011</v>
      </c>
      <c r="T12" s="892">
        <v>79.51400000000001</v>
      </c>
      <c r="U12" s="892">
        <v>92.910000000000011</v>
      </c>
      <c r="V12" s="892">
        <v>146.67298000000002</v>
      </c>
      <c r="W12" s="892">
        <v>109.42490000000001</v>
      </c>
      <c r="X12" s="892">
        <v>144.31</v>
      </c>
      <c r="Y12" s="892">
        <v>76.159800000000004</v>
      </c>
      <c r="Z12" s="892">
        <v>222.04</v>
      </c>
      <c r="AA12" s="892">
        <v>71.180000000000007</v>
      </c>
      <c r="AB12" s="892" t="e">
        <f>#REF!</f>
        <v>#REF!</v>
      </c>
      <c r="AC12" s="892" t="e">
        <f>#REF!</f>
        <v>#REF!</v>
      </c>
      <c r="AD12" s="892" t="e">
        <f>#REF!</f>
        <v>#REF!</v>
      </c>
      <c r="AE12" s="892" t="e">
        <f>#REF!</f>
        <v>#REF!</v>
      </c>
      <c r="AF12" s="892" t="e">
        <f>#REF!</f>
        <v>#REF!</v>
      </c>
      <c r="AG12" s="892" t="e">
        <f>#REF!</f>
        <v>#REF!</v>
      </c>
      <c r="AJ12" s="855"/>
    </row>
    <row r="13" spans="1:36" s="893" customFormat="1" ht="20.25" hidden="1" customHeight="1">
      <c r="A13" s="886"/>
      <c r="B13" s="887" t="s">
        <v>16</v>
      </c>
      <c r="C13" s="888" t="s">
        <v>17</v>
      </c>
      <c r="D13" s="1023">
        <f>'01CH'!D13</f>
        <v>1239.4101000000001</v>
      </c>
      <c r="E13" s="1023">
        <f>'02CH'!D12</f>
        <v>0</v>
      </c>
      <c r="F13" s="889"/>
      <c r="G13" s="890">
        <f t="shared" si="2"/>
        <v>1031.99863</v>
      </c>
      <c r="H13" s="969">
        <f t="shared" si="5"/>
        <v>1031.99863</v>
      </c>
      <c r="I13" s="1047">
        <f t="shared" si="3"/>
        <v>-207.41147000000001</v>
      </c>
      <c r="J13" s="891">
        <f t="shared" si="6"/>
        <v>1.2086041463187782</v>
      </c>
      <c r="K13" s="892">
        <v>18.534800000000004</v>
      </c>
      <c r="L13" s="892">
        <v>102.5736</v>
      </c>
      <c r="M13" s="892">
        <v>61.338999999999999</v>
      </c>
      <c r="N13" s="892">
        <v>109.929</v>
      </c>
      <c r="O13" s="892">
        <v>130.98688999999999</v>
      </c>
      <c r="P13" s="892">
        <v>138.37058999999999</v>
      </c>
      <c r="Q13" s="892">
        <v>37.454000000000001</v>
      </c>
      <c r="R13" s="892">
        <v>71.096400000000003</v>
      </c>
      <c r="S13" s="892">
        <v>39.442</v>
      </c>
      <c r="T13" s="892">
        <v>-1.1693999999999996</v>
      </c>
      <c r="U13" s="892">
        <v>36.022999999999996</v>
      </c>
      <c r="V13" s="892">
        <v>40.794570000000007</v>
      </c>
      <c r="W13" s="892">
        <v>85.525880000000001</v>
      </c>
      <c r="X13" s="892">
        <v>32.213800000000006</v>
      </c>
      <c r="Y13" s="892">
        <v>2.2190000000000012</v>
      </c>
      <c r="Z13" s="892">
        <v>8.9460000000000033</v>
      </c>
      <c r="AA13" s="892">
        <v>117.71950000000001</v>
      </c>
      <c r="AB13" s="892" t="e">
        <f>#REF!</f>
        <v>#REF!</v>
      </c>
      <c r="AC13" s="892" t="e">
        <f>#REF!</f>
        <v>#REF!</v>
      </c>
      <c r="AD13" s="892" t="e">
        <f>#REF!</f>
        <v>#REF!</v>
      </c>
      <c r="AE13" s="892" t="e">
        <f>#REF!</f>
        <v>#REF!</v>
      </c>
      <c r="AF13" s="892" t="e">
        <f>#REF!</f>
        <v>#REF!</v>
      </c>
      <c r="AG13" s="892" t="e">
        <f>#REF!</f>
        <v>#REF!</v>
      </c>
      <c r="AJ13" s="855"/>
    </row>
    <row r="14" spans="1:36" s="893" customFormat="1" ht="20.25" hidden="1" customHeight="1">
      <c r="A14" s="886"/>
      <c r="B14" s="873" t="s">
        <v>18</v>
      </c>
      <c r="C14" s="888" t="s">
        <v>19</v>
      </c>
      <c r="D14" s="1023">
        <f>'01CH'!D14</f>
        <v>0</v>
      </c>
      <c r="E14" s="1023">
        <f>'02CH'!D13</f>
        <v>0</v>
      </c>
      <c r="F14" s="889"/>
      <c r="G14" s="890">
        <f t="shared" si="2"/>
        <v>0</v>
      </c>
      <c r="H14" s="969">
        <f t="shared" si="5"/>
        <v>0</v>
      </c>
      <c r="I14" s="1047">
        <f t="shared" si="3"/>
        <v>0</v>
      </c>
      <c r="J14" s="891">
        <f t="shared" si="6"/>
        <v>0</v>
      </c>
      <c r="K14" s="892">
        <v>0</v>
      </c>
      <c r="L14" s="892">
        <v>0</v>
      </c>
      <c r="M14" s="892">
        <v>0</v>
      </c>
      <c r="N14" s="892">
        <v>0</v>
      </c>
      <c r="O14" s="892">
        <v>0</v>
      </c>
      <c r="P14" s="892">
        <v>0</v>
      </c>
      <c r="Q14" s="892">
        <v>0</v>
      </c>
      <c r="R14" s="892">
        <v>0</v>
      </c>
      <c r="S14" s="892">
        <v>0</v>
      </c>
      <c r="T14" s="892">
        <v>0</v>
      </c>
      <c r="U14" s="892">
        <v>0</v>
      </c>
      <c r="V14" s="892">
        <v>0</v>
      </c>
      <c r="W14" s="892">
        <v>0</v>
      </c>
      <c r="X14" s="892">
        <v>0</v>
      </c>
      <c r="Y14" s="892">
        <v>0</v>
      </c>
      <c r="Z14" s="892">
        <v>0</v>
      </c>
      <c r="AA14" s="892">
        <v>0</v>
      </c>
      <c r="AB14" s="892" t="e">
        <f>#REF!</f>
        <v>#REF!</v>
      </c>
      <c r="AC14" s="892" t="e">
        <f>#REF!</f>
        <v>#REF!</v>
      </c>
      <c r="AD14" s="892" t="e">
        <f>#REF!</f>
        <v>#REF!</v>
      </c>
      <c r="AE14" s="892" t="e">
        <f>#REF!</f>
        <v>#REF!</v>
      </c>
      <c r="AF14" s="892" t="e">
        <f>#REF!</f>
        <v>#REF!</v>
      </c>
      <c r="AG14" s="892" t="e">
        <f>#REF!</f>
        <v>#REF!</v>
      </c>
      <c r="AJ14" s="855"/>
    </row>
    <row r="15" spans="1:36" ht="20.25" customHeight="1">
      <c r="A15" s="879" t="s">
        <v>20</v>
      </c>
      <c r="B15" s="894" t="s">
        <v>21</v>
      </c>
      <c r="C15" s="881" t="s">
        <v>22</v>
      </c>
      <c r="D15" s="1023">
        <f>'01CH'!D15</f>
        <v>3320.3932</v>
      </c>
      <c r="E15" s="1023">
        <f>'02CH'!D14</f>
        <v>3148.88</v>
      </c>
      <c r="F15" s="882"/>
      <c r="G15" s="883">
        <f t="shared" si="2"/>
        <v>3120.4808999999996</v>
      </c>
      <c r="H15" s="969">
        <f t="shared" si="5"/>
        <v>3120.4808999999996</v>
      </c>
      <c r="I15" s="1047">
        <f t="shared" si="3"/>
        <v>-199.91230000000041</v>
      </c>
      <c r="J15" s="884">
        <f t="shared" si="6"/>
        <v>3.6544875590082437</v>
      </c>
      <c r="K15" s="885">
        <v>126.25290000000003</v>
      </c>
      <c r="L15" s="885">
        <v>243.33019999999999</v>
      </c>
      <c r="M15" s="885">
        <v>92.557599999999994</v>
      </c>
      <c r="N15" s="885">
        <v>364.17509999999999</v>
      </c>
      <c r="O15" s="885">
        <v>142.07999999999998</v>
      </c>
      <c r="P15" s="885">
        <v>147.56299999999999</v>
      </c>
      <c r="Q15" s="885">
        <v>126.62400000000002</v>
      </c>
      <c r="R15" s="885">
        <v>235.86259999999999</v>
      </c>
      <c r="S15" s="885">
        <v>81.936000000000007</v>
      </c>
      <c r="T15" s="885">
        <v>106.8852</v>
      </c>
      <c r="U15" s="885">
        <v>127.25800000000001</v>
      </c>
      <c r="V15" s="885">
        <v>356.61619999999999</v>
      </c>
      <c r="W15" s="885">
        <v>254.3021</v>
      </c>
      <c r="X15" s="885">
        <v>272.91380000000004</v>
      </c>
      <c r="Y15" s="885">
        <v>93.704499999999996</v>
      </c>
      <c r="Z15" s="885">
        <v>205.72670000000002</v>
      </c>
      <c r="AA15" s="885">
        <v>142.69299999999998</v>
      </c>
      <c r="AB15" s="885" t="e">
        <f>#REF!</f>
        <v>#REF!</v>
      </c>
      <c r="AC15" s="885" t="e">
        <f>#REF!</f>
        <v>#REF!</v>
      </c>
      <c r="AD15" s="885" t="e">
        <f>#REF!</f>
        <v>#REF!</v>
      </c>
      <c r="AE15" s="885" t="e">
        <f>#REF!</f>
        <v>#REF!</v>
      </c>
      <c r="AF15" s="885" t="e">
        <f>#REF!</f>
        <v>#REF!</v>
      </c>
      <c r="AG15" s="885" t="e">
        <f>#REF!</f>
        <v>#REF!</v>
      </c>
      <c r="AJ15" s="855"/>
    </row>
    <row r="16" spans="1:36" ht="20.25" customHeight="1">
      <c r="A16" s="879" t="s">
        <v>23</v>
      </c>
      <c r="B16" s="894" t="s">
        <v>24</v>
      </c>
      <c r="C16" s="881" t="s">
        <v>25</v>
      </c>
      <c r="D16" s="1023">
        <f>'01CH'!D16</f>
        <v>1497.9554000000001</v>
      </c>
      <c r="E16" s="1023">
        <f>'02CH'!D15</f>
        <v>2167.38</v>
      </c>
      <c r="F16" s="882">
        <v>1521</v>
      </c>
      <c r="G16" s="883">
        <f t="shared" si="2"/>
        <v>-3.400000002784509E-4</v>
      </c>
      <c r="H16" s="969">
        <f t="shared" si="5"/>
        <v>1520.9996599999997</v>
      </c>
      <c r="I16" s="1047">
        <f t="shared" si="3"/>
        <v>23.044259999999667</v>
      </c>
      <c r="J16" s="884">
        <f t="shared" si="6"/>
        <v>1.7812877286721314</v>
      </c>
      <c r="K16" s="885">
        <v>86.010999999999996</v>
      </c>
      <c r="L16" s="885">
        <v>28.74</v>
      </c>
      <c r="M16" s="885">
        <v>66.422600000000003</v>
      </c>
      <c r="N16" s="885">
        <v>113.42</v>
      </c>
      <c r="O16" s="885">
        <v>105.69600000000001</v>
      </c>
      <c r="P16" s="885">
        <v>154.89140999999998</v>
      </c>
      <c r="Q16" s="885">
        <v>47.309999999999995</v>
      </c>
      <c r="R16" s="885">
        <v>121.825</v>
      </c>
      <c r="S16" s="885">
        <v>79.748000000000005</v>
      </c>
      <c r="T16" s="885">
        <v>48.307000000000002</v>
      </c>
      <c r="U16" s="885">
        <v>89.837999999999994</v>
      </c>
      <c r="V16" s="885">
        <v>104.18032999999998</v>
      </c>
      <c r="W16" s="885">
        <v>107.89131999999999</v>
      </c>
      <c r="X16" s="885">
        <v>78.375999999999991</v>
      </c>
      <c r="Y16" s="885">
        <v>84.402000000000001</v>
      </c>
      <c r="Z16" s="885">
        <v>73.513999999999996</v>
      </c>
      <c r="AA16" s="885">
        <v>130.42699999999999</v>
      </c>
      <c r="AB16" s="885" t="e">
        <f>#REF!</f>
        <v>#REF!</v>
      </c>
      <c r="AC16" s="885" t="e">
        <f>#REF!</f>
        <v>#REF!</v>
      </c>
      <c r="AD16" s="885" t="e">
        <f>#REF!</f>
        <v>#REF!</v>
      </c>
      <c r="AE16" s="885" t="e">
        <f>#REF!</f>
        <v>#REF!</v>
      </c>
      <c r="AF16" s="885" t="e">
        <f>#REF!</f>
        <v>#REF!</v>
      </c>
      <c r="AG16" s="885" t="e">
        <f>#REF!</f>
        <v>#REF!</v>
      </c>
      <c r="AJ16" s="855"/>
    </row>
    <row r="17" spans="1:36" ht="23.25" customHeight="1">
      <c r="A17" s="879" t="s">
        <v>26</v>
      </c>
      <c r="B17" s="880" t="s">
        <v>27</v>
      </c>
      <c r="C17" s="881" t="s">
        <v>28</v>
      </c>
      <c r="D17" s="1023">
        <f>'01CH'!D17</f>
        <v>6983.9299999999994</v>
      </c>
      <c r="E17" s="1023">
        <f>'02CH'!D16</f>
        <v>6216.65</v>
      </c>
      <c r="F17" s="882">
        <v>6475</v>
      </c>
      <c r="G17" s="883">
        <f t="shared" si="2"/>
        <v>0</v>
      </c>
      <c r="H17" s="969">
        <f t="shared" si="5"/>
        <v>6475</v>
      </c>
      <c r="I17" s="1047">
        <f t="shared" si="3"/>
        <v>-508.92999999999938</v>
      </c>
      <c r="J17" s="884">
        <f t="shared" si="6"/>
        <v>7.5830641823759866</v>
      </c>
      <c r="K17" s="885">
        <f t="shared" ref="K17:AG17" si="7">K18+K19+K20</f>
        <v>16.340000000000003</v>
      </c>
      <c r="L17" s="885">
        <f t="shared" si="7"/>
        <v>54.33</v>
      </c>
      <c r="M17" s="885">
        <f t="shared" si="7"/>
        <v>415.23</v>
      </c>
      <c r="N17" s="885">
        <f t="shared" si="7"/>
        <v>19.700000000000003</v>
      </c>
      <c r="O17" s="885">
        <f t="shared" si="7"/>
        <v>349.76</v>
      </c>
      <c r="P17" s="885">
        <f t="shared" si="7"/>
        <v>922.9799999999999</v>
      </c>
      <c r="Q17" s="885">
        <f t="shared" si="7"/>
        <v>0.35</v>
      </c>
      <c r="R17" s="885">
        <f t="shared" si="7"/>
        <v>928.34</v>
      </c>
      <c r="S17" s="885">
        <f t="shared" si="7"/>
        <v>984.20999999999992</v>
      </c>
      <c r="T17" s="885">
        <f t="shared" si="7"/>
        <v>2.83</v>
      </c>
      <c r="U17" s="885">
        <f t="shared" si="7"/>
        <v>1033.67</v>
      </c>
      <c r="V17" s="885">
        <f t="shared" si="7"/>
        <v>302.66999999999996</v>
      </c>
      <c r="W17" s="885">
        <f t="shared" si="7"/>
        <v>512.76</v>
      </c>
      <c r="X17" s="885">
        <f t="shared" si="7"/>
        <v>0</v>
      </c>
      <c r="Y17" s="885">
        <f t="shared" si="7"/>
        <v>32.090000000000003</v>
      </c>
      <c r="Z17" s="885">
        <f t="shared" si="7"/>
        <v>738.31999999999994</v>
      </c>
      <c r="AA17" s="885">
        <f t="shared" si="7"/>
        <v>161.42000000000002</v>
      </c>
      <c r="AB17" s="885" t="e">
        <f t="shared" si="7"/>
        <v>#REF!</v>
      </c>
      <c r="AC17" s="885" t="e">
        <f t="shared" si="7"/>
        <v>#REF!</v>
      </c>
      <c r="AD17" s="885" t="e">
        <f t="shared" si="7"/>
        <v>#REF!</v>
      </c>
      <c r="AE17" s="885" t="e">
        <f t="shared" si="7"/>
        <v>#REF!</v>
      </c>
      <c r="AF17" s="885" t="e">
        <f t="shared" si="7"/>
        <v>#REF!</v>
      </c>
      <c r="AG17" s="885" t="e">
        <f t="shared" si="7"/>
        <v>#REF!</v>
      </c>
      <c r="AJ17" s="855"/>
    </row>
    <row r="18" spans="1:36" s="893" customFormat="1" ht="30" hidden="1">
      <c r="A18" s="886"/>
      <c r="B18" s="873" t="s">
        <v>29</v>
      </c>
      <c r="C18" s="888" t="s">
        <v>30</v>
      </c>
      <c r="D18" s="1023">
        <f>'01CH'!D18</f>
        <v>6433.1999999999989</v>
      </c>
      <c r="E18" s="1023">
        <f>'02CH'!D17</f>
        <v>0</v>
      </c>
      <c r="F18" s="875"/>
      <c r="G18" s="890">
        <f t="shared" si="2"/>
        <v>6148.0499999999993</v>
      </c>
      <c r="H18" s="969">
        <f t="shared" si="5"/>
        <v>6148.0499999999993</v>
      </c>
      <c r="I18" s="1047">
        <f t="shared" si="3"/>
        <v>-285.14999999999964</v>
      </c>
      <c r="J18" s="891">
        <f>H18/H$8*100</f>
        <v>7.2001633585261278</v>
      </c>
      <c r="K18" s="892">
        <v>14.020000000000003</v>
      </c>
      <c r="L18" s="892">
        <v>53.96</v>
      </c>
      <c r="M18" s="892">
        <v>389.09</v>
      </c>
      <c r="N18" s="892">
        <v>18.810000000000002</v>
      </c>
      <c r="O18" s="892">
        <v>348.53</v>
      </c>
      <c r="P18" s="892">
        <v>896.29</v>
      </c>
      <c r="Q18" s="892">
        <v>0</v>
      </c>
      <c r="R18" s="892">
        <v>863.69</v>
      </c>
      <c r="S18" s="892">
        <v>978.28</v>
      </c>
      <c r="T18" s="892">
        <v>0</v>
      </c>
      <c r="U18" s="892">
        <v>1028.73</v>
      </c>
      <c r="V18" s="892">
        <v>291.08</v>
      </c>
      <c r="W18" s="892">
        <v>504.49</v>
      </c>
      <c r="X18" s="892">
        <v>0</v>
      </c>
      <c r="Y18" s="892">
        <v>29.240000000000002</v>
      </c>
      <c r="Z18" s="892">
        <v>572.76</v>
      </c>
      <c r="AA18" s="892">
        <v>159.08000000000001</v>
      </c>
      <c r="AB18" s="892" t="e">
        <f>#REF!</f>
        <v>#REF!</v>
      </c>
      <c r="AC18" s="892" t="e">
        <f>#REF!</f>
        <v>#REF!</v>
      </c>
      <c r="AD18" s="892" t="e">
        <f>#REF!</f>
        <v>#REF!</v>
      </c>
      <c r="AE18" s="892" t="e">
        <f>#REF!</f>
        <v>#REF!</v>
      </c>
      <c r="AF18" s="892" t="e">
        <f>#REF!</f>
        <v>#REF!</v>
      </c>
      <c r="AG18" s="892" t="e">
        <f>#REF!</f>
        <v>#REF!</v>
      </c>
      <c r="AJ18" s="855"/>
    </row>
    <row r="19" spans="1:36" s="893" customFormat="1" ht="30" hidden="1">
      <c r="A19" s="886"/>
      <c r="B19" s="873" t="s">
        <v>31</v>
      </c>
      <c r="C19" s="888" t="s">
        <v>32</v>
      </c>
      <c r="D19" s="1023">
        <f>'01CH'!D19</f>
        <v>115.67999999999999</v>
      </c>
      <c r="E19" s="1023">
        <f>'02CH'!D18</f>
        <v>0</v>
      </c>
      <c r="F19" s="875"/>
      <c r="G19" s="890">
        <f t="shared" si="2"/>
        <v>38.680000000000007</v>
      </c>
      <c r="H19" s="969">
        <f t="shared" si="5"/>
        <v>38.680000000000007</v>
      </c>
      <c r="I19" s="1047">
        <f t="shared" si="3"/>
        <v>-76.999999999999986</v>
      </c>
      <c r="J19" s="891">
        <f t="shared" si="6"/>
        <v>4.5299293061668452E-2</v>
      </c>
      <c r="K19" s="892">
        <v>1.8599999999999994</v>
      </c>
      <c r="L19" s="892">
        <v>0.14000000000000012</v>
      </c>
      <c r="M19" s="892">
        <v>2.4700000000000006</v>
      </c>
      <c r="N19" s="892">
        <v>0</v>
      </c>
      <c r="O19" s="892">
        <v>0</v>
      </c>
      <c r="P19" s="892">
        <v>17.04</v>
      </c>
      <c r="Q19" s="892">
        <v>0.35</v>
      </c>
      <c r="R19" s="892">
        <v>0.3</v>
      </c>
      <c r="S19" s="892">
        <v>0</v>
      </c>
      <c r="T19" s="892">
        <v>2.83</v>
      </c>
      <c r="U19" s="892">
        <v>0.63000000000000078</v>
      </c>
      <c r="V19" s="892">
        <v>3.0600000000000005</v>
      </c>
      <c r="W19" s="892">
        <v>0</v>
      </c>
      <c r="X19" s="892">
        <v>0</v>
      </c>
      <c r="Y19" s="892">
        <v>0</v>
      </c>
      <c r="Z19" s="892">
        <v>10</v>
      </c>
      <c r="AA19" s="892">
        <v>0</v>
      </c>
      <c r="AB19" s="892" t="e">
        <f>#REF!</f>
        <v>#REF!</v>
      </c>
      <c r="AC19" s="892" t="e">
        <f>#REF!</f>
        <v>#REF!</v>
      </c>
      <c r="AD19" s="892" t="e">
        <f>#REF!</f>
        <v>#REF!</v>
      </c>
      <c r="AE19" s="892" t="e">
        <f>#REF!</f>
        <v>#REF!</v>
      </c>
      <c r="AF19" s="892" t="e">
        <f>#REF!</f>
        <v>#REF!</v>
      </c>
      <c r="AG19" s="892" t="e">
        <f>#REF!</f>
        <v>#REF!</v>
      </c>
      <c r="AJ19" s="855"/>
    </row>
    <row r="20" spans="1:36" s="893" customFormat="1" ht="30" hidden="1">
      <c r="A20" s="886"/>
      <c r="B20" s="873" t="s">
        <v>33</v>
      </c>
      <c r="C20" s="888" t="s">
        <v>34</v>
      </c>
      <c r="D20" s="1023">
        <f>'01CH'!D20</f>
        <v>435.05</v>
      </c>
      <c r="E20" s="1023">
        <f>'02CH'!D19</f>
        <v>0</v>
      </c>
      <c r="F20" s="895"/>
      <c r="G20" s="890">
        <f t="shared" si="2"/>
        <v>288.27</v>
      </c>
      <c r="H20" s="969">
        <f t="shared" si="5"/>
        <v>288.27</v>
      </c>
      <c r="I20" s="1047">
        <f t="shared" si="3"/>
        <v>-146.78000000000003</v>
      </c>
      <c r="J20" s="891">
        <f t="shared" si="6"/>
        <v>0.33760153078818927</v>
      </c>
      <c r="K20" s="892">
        <v>0.45999999999999996</v>
      </c>
      <c r="L20" s="892">
        <v>0.23000000000000043</v>
      </c>
      <c r="M20" s="892">
        <v>23.67</v>
      </c>
      <c r="N20" s="892">
        <v>0.8899999999999999</v>
      </c>
      <c r="O20" s="892">
        <v>1.2300000000000004</v>
      </c>
      <c r="P20" s="892">
        <v>9.6499999999999986</v>
      </c>
      <c r="Q20" s="892">
        <v>0</v>
      </c>
      <c r="R20" s="892">
        <v>64.349999999999994</v>
      </c>
      <c r="S20" s="892">
        <v>5.93</v>
      </c>
      <c r="T20" s="892">
        <v>0</v>
      </c>
      <c r="U20" s="892">
        <v>4.3100000000000005</v>
      </c>
      <c r="V20" s="892">
        <v>8.5300000000000011</v>
      </c>
      <c r="W20" s="892">
        <v>8.27</v>
      </c>
      <c r="X20" s="892">
        <v>0</v>
      </c>
      <c r="Y20" s="892">
        <v>2.8499999999999996</v>
      </c>
      <c r="Z20" s="892">
        <v>155.56</v>
      </c>
      <c r="AA20" s="892">
        <v>2.34</v>
      </c>
      <c r="AB20" s="892" t="e">
        <f>#REF!</f>
        <v>#REF!</v>
      </c>
      <c r="AC20" s="892" t="e">
        <f>#REF!</f>
        <v>#REF!</v>
      </c>
      <c r="AD20" s="892" t="e">
        <f>#REF!</f>
        <v>#REF!</v>
      </c>
      <c r="AE20" s="892" t="e">
        <f>#REF!</f>
        <v>#REF!</v>
      </c>
      <c r="AF20" s="892" t="e">
        <f>#REF!</f>
        <v>#REF!</v>
      </c>
      <c r="AG20" s="892" t="e">
        <f>#REF!</f>
        <v>#REF!</v>
      </c>
      <c r="AJ20" s="855"/>
    </row>
    <row r="21" spans="1:36" ht="21.75" customHeight="1">
      <c r="A21" s="879" t="s">
        <v>35</v>
      </c>
      <c r="B21" s="880" t="s">
        <v>36</v>
      </c>
      <c r="C21" s="881" t="s">
        <v>37</v>
      </c>
      <c r="D21" s="1023">
        <f>'01CH'!D21</f>
        <v>10492.949999999999</v>
      </c>
      <c r="E21" s="1023">
        <f>'02CH'!D20</f>
        <v>9825.49</v>
      </c>
      <c r="F21" s="896">
        <v>9660</v>
      </c>
      <c r="G21" s="883">
        <f t="shared" si="2"/>
        <v>0</v>
      </c>
      <c r="H21" s="969">
        <f t="shared" si="5"/>
        <v>9660</v>
      </c>
      <c r="I21" s="1047">
        <f t="shared" si="3"/>
        <v>-832.94999999999891</v>
      </c>
      <c r="J21" s="884">
        <f>H21/H$8*100</f>
        <v>11.313111969382552</v>
      </c>
      <c r="K21" s="885">
        <f t="shared" ref="K21:AG21" si="8">K22+K23+K24</f>
        <v>0</v>
      </c>
      <c r="L21" s="885">
        <f t="shared" si="8"/>
        <v>3919.89</v>
      </c>
      <c r="M21" s="885">
        <f t="shared" si="8"/>
        <v>0</v>
      </c>
      <c r="N21" s="885">
        <f t="shared" si="8"/>
        <v>0</v>
      </c>
      <c r="O21" s="885">
        <f t="shared" si="8"/>
        <v>0</v>
      </c>
      <c r="P21" s="885">
        <f t="shared" si="8"/>
        <v>0</v>
      </c>
      <c r="Q21" s="885">
        <f t="shared" si="8"/>
        <v>3571.14</v>
      </c>
      <c r="R21" s="885">
        <f t="shared" si="8"/>
        <v>0</v>
      </c>
      <c r="S21" s="885">
        <f t="shared" si="8"/>
        <v>0</v>
      </c>
      <c r="T21" s="885">
        <f t="shared" si="8"/>
        <v>980.36</v>
      </c>
      <c r="U21" s="885">
        <f t="shared" si="8"/>
        <v>0</v>
      </c>
      <c r="V21" s="885">
        <f t="shared" si="8"/>
        <v>0</v>
      </c>
      <c r="W21" s="885">
        <f t="shared" si="8"/>
        <v>0</v>
      </c>
      <c r="X21" s="885">
        <f t="shared" si="8"/>
        <v>1188.6099999999999</v>
      </c>
      <c r="Y21" s="885">
        <f t="shared" si="8"/>
        <v>0</v>
      </c>
      <c r="Z21" s="885">
        <f t="shared" si="8"/>
        <v>0</v>
      </c>
      <c r="AA21" s="885">
        <f t="shared" si="8"/>
        <v>0</v>
      </c>
      <c r="AB21" s="885" t="e">
        <f t="shared" si="8"/>
        <v>#REF!</v>
      </c>
      <c r="AC21" s="885" t="e">
        <f t="shared" si="8"/>
        <v>#REF!</v>
      </c>
      <c r="AD21" s="885" t="e">
        <f t="shared" si="8"/>
        <v>#REF!</v>
      </c>
      <c r="AE21" s="885" t="e">
        <f t="shared" si="8"/>
        <v>#REF!</v>
      </c>
      <c r="AF21" s="885" t="e">
        <f t="shared" si="8"/>
        <v>#REF!</v>
      </c>
      <c r="AG21" s="885" t="e">
        <f t="shared" si="8"/>
        <v>#REF!</v>
      </c>
      <c r="AJ21" s="855"/>
    </row>
    <row r="22" spans="1:36" s="893" customFormat="1" ht="15" hidden="1" customHeight="1">
      <c r="A22" s="886"/>
      <c r="B22" s="873" t="s">
        <v>38</v>
      </c>
      <c r="C22" s="888" t="s">
        <v>39</v>
      </c>
      <c r="D22" s="1023">
        <f>'01CH'!D22</f>
        <v>9619.98</v>
      </c>
      <c r="E22" s="1023">
        <f>'02CH'!D21</f>
        <v>0</v>
      </c>
      <c r="F22" s="897"/>
      <c r="G22" s="890">
        <f t="shared" si="2"/>
        <v>9119.98</v>
      </c>
      <c r="H22" s="969">
        <f t="shared" si="5"/>
        <v>9119.98</v>
      </c>
      <c r="I22" s="1047">
        <f t="shared" si="3"/>
        <v>-500</v>
      </c>
      <c r="J22" s="891">
        <f>H22/H$8*100</f>
        <v>10.680678560924378</v>
      </c>
      <c r="K22" s="892">
        <v>0</v>
      </c>
      <c r="L22" s="892">
        <v>3453.85</v>
      </c>
      <c r="M22" s="892">
        <v>0</v>
      </c>
      <c r="N22" s="892">
        <v>0</v>
      </c>
      <c r="O22" s="892">
        <v>0</v>
      </c>
      <c r="P22" s="892">
        <v>0</v>
      </c>
      <c r="Q22" s="892">
        <v>3513.83</v>
      </c>
      <c r="R22" s="892">
        <v>0</v>
      </c>
      <c r="S22" s="892">
        <v>0</v>
      </c>
      <c r="T22" s="892">
        <v>968.97</v>
      </c>
      <c r="U22" s="892">
        <v>0</v>
      </c>
      <c r="V22" s="892">
        <v>0</v>
      </c>
      <c r="W22" s="892">
        <v>0</v>
      </c>
      <c r="X22" s="892">
        <v>1183.33</v>
      </c>
      <c r="Y22" s="892">
        <v>0</v>
      </c>
      <c r="Z22" s="892">
        <v>0</v>
      </c>
      <c r="AA22" s="892">
        <v>0</v>
      </c>
      <c r="AB22" s="892" t="e">
        <f>#REF!</f>
        <v>#REF!</v>
      </c>
      <c r="AC22" s="892" t="e">
        <f>#REF!</f>
        <v>#REF!</v>
      </c>
      <c r="AD22" s="892" t="e">
        <f>#REF!</f>
        <v>#REF!</v>
      </c>
      <c r="AE22" s="892" t="e">
        <f>#REF!</f>
        <v>#REF!</v>
      </c>
      <c r="AF22" s="892" t="e">
        <f>#REF!</f>
        <v>#REF!</v>
      </c>
      <c r="AG22" s="892" t="e">
        <f>#REF!</f>
        <v>#REF!</v>
      </c>
      <c r="AJ22" s="855"/>
    </row>
    <row r="23" spans="1:36" s="893" customFormat="1" ht="15" hidden="1" customHeight="1">
      <c r="A23" s="886"/>
      <c r="B23" s="873" t="s">
        <v>40</v>
      </c>
      <c r="C23" s="888" t="s">
        <v>41</v>
      </c>
      <c r="D23" s="1023">
        <f>'01CH'!D23</f>
        <v>434</v>
      </c>
      <c r="E23" s="1023">
        <f>'02CH'!D22</f>
        <v>0</v>
      </c>
      <c r="F23" s="875"/>
      <c r="G23" s="890">
        <f t="shared" si="2"/>
        <v>313.83999999999997</v>
      </c>
      <c r="H23" s="969">
        <f t="shared" si="5"/>
        <v>313.83999999999997</v>
      </c>
      <c r="I23" s="1047">
        <f t="shared" si="3"/>
        <v>-120.16000000000003</v>
      </c>
      <c r="J23" s="891">
        <f t="shared" ref="J23:J24" si="9">H23/H$8*100</f>
        <v>0.36754731474855279</v>
      </c>
      <c r="K23" s="892">
        <v>0</v>
      </c>
      <c r="L23" s="892">
        <v>309.89</v>
      </c>
      <c r="M23" s="892">
        <v>0</v>
      </c>
      <c r="N23" s="892">
        <v>0</v>
      </c>
      <c r="O23" s="892">
        <v>0</v>
      </c>
      <c r="P23" s="892">
        <v>0</v>
      </c>
      <c r="Q23" s="892">
        <v>3.9500000000000028</v>
      </c>
      <c r="R23" s="892">
        <v>0</v>
      </c>
      <c r="S23" s="892">
        <v>0</v>
      </c>
      <c r="T23" s="892">
        <v>0</v>
      </c>
      <c r="U23" s="892">
        <v>0</v>
      </c>
      <c r="V23" s="892">
        <v>0</v>
      </c>
      <c r="W23" s="892">
        <v>0</v>
      </c>
      <c r="X23" s="892">
        <v>0</v>
      </c>
      <c r="Y23" s="892">
        <v>0</v>
      </c>
      <c r="Z23" s="892">
        <v>0</v>
      </c>
      <c r="AA23" s="892">
        <v>0</v>
      </c>
      <c r="AB23" s="892" t="e">
        <f>#REF!</f>
        <v>#REF!</v>
      </c>
      <c r="AC23" s="892" t="e">
        <f>#REF!</f>
        <v>#REF!</v>
      </c>
      <c r="AD23" s="892" t="e">
        <f>#REF!</f>
        <v>#REF!</v>
      </c>
      <c r="AE23" s="892" t="e">
        <f>#REF!</f>
        <v>#REF!</v>
      </c>
      <c r="AF23" s="892" t="e">
        <f>#REF!</f>
        <v>#REF!</v>
      </c>
      <c r="AG23" s="892" t="e">
        <f>#REF!</f>
        <v>#REF!</v>
      </c>
      <c r="AJ23" s="855"/>
    </row>
    <row r="24" spans="1:36" s="893" customFormat="1" ht="30.75" hidden="1" customHeight="1">
      <c r="A24" s="886"/>
      <c r="B24" s="873" t="s">
        <v>42</v>
      </c>
      <c r="C24" s="888" t="s">
        <v>43</v>
      </c>
      <c r="D24" s="1023">
        <f>'01CH'!D24</f>
        <v>438.97</v>
      </c>
      <c r="E24" s="1023">
        <f>'02CH'!D23</f>
        <v>0</v>
      </c>
      <c r="F24" s="895"/>
      <c r="G24" s="890">
        <f t="shared" si="2"/>
        <v>226.17999999999998</v>
      </c>
      <c r="H24" s="969">
        <f t="shared" si="5"/>
        <v>226.17999999999998</v>
      </c>
      <c r="I24" s="1047">
        <f t="shared" si="3"/>
        <v>-212.79000000000005</v>
      </c>
      <c r="J24" s="891">
        <f t="shared" si="9"/>
        <v>0.26488609370962168</v>
      </c>
      <c r="K24" s="892">
        <v>0</v>
      </c>
      <c r="L24" s="892">
        <v>156.14999999999998</v>
      </c>
      <c r="M24" s="892">
        <v>0</v>
      </c>
      <c r="N24" s="892">
        <v>0</v>
      </c>
      <c r="O24" s="892">
        <v>0</v>
      </c>
      <c r="P24" s="892">
        <v>0</v>
      </c>
      <c r="Q24" s="892">
        <v>53.36</v>
      </c>
      <c r="R24" s="892">
        <v>0</v>
      </c>
      <c r="S24" s="892">
        <v>0</v>
      </c>
      <c r="T24" s="892">
        <v>11.39</v>
      </c>
      <c r="U24" s="892">
        <v>0</v>
      </c>
      <c r="V24" s="892">
        <v>0</v>
      </c>
      <c r="W24" s="892">
        <v>0</v>
      </c>
      <c r="X24" s="892">
        <v>5.2800000000000011</v>
      </c>
      <c r="Y24" s="892">
        <v>0</v>
      </c>
      <c r="Z24" s="892">
        <v>0</v>
      </c>
      <c r="AA24" s="892">
        <v>0</v>
      </c>
      <c r="AB24" s="892" t="e">
        <f>#REF!</f>
        <v>#REF!</v>
      </c>
      <c r="AC24" s="892" t="e">
        <f>#REF!</f>
        <v>#REF!</v>
      </c>
      <c r="AD24" s="892" t="e">
        <f>#REF!</f>
        <v>#REF!</v>
      </c>
      <c r="AE24" s="892" t="e">
        <f>#REF!</f>
        <v>#REF!</v>
      </c>
      <c r="AF24" s="892" t="e">
        <f>#REF!</f>
        <v>#REF!</v>
      </c>
      <c r="AG24" s="892" t="e">
        <f>#REF!</f>
        <v>#REF!</v>
      </c>
      <c r="AJ24" s="855"/>
    </row>
    <row r="25" spans="1:36" s="963" customFormat="1" ht="24" customHeight="1">
      <c r="A25" s="1028" t="s">
        <v>44</v>
      </c>
      <c r="B25" s="1029" t="s">
        <v>45</v>
      </c>
      <c r="C25" s="1030" t="s">
        <v>46</v>
      </c>
      <c r="D25" s="1031">
        <f>'01CH'!D25</f>
        <v>56520.025599999994</v>
      </c>
      <c r="E25" s="1031">
        <f>'02CH'!D24</f>
        <v>55066.29</v>
      </c>
      <c r="F25" s="1032">
        <v>56681</v>
      </c>
      <c r="G25" s="985">
        <f>H25-F25</f>
        <v>4.9700000017764978E-3</v>
      </c>
      <c r="H25" s="969">
        <f t="shared" ref="H25:H31" si="10">SUM(K25:AA25)</f>
        <v>56681.004970000002</v>
      </c>
      <c r="I25" s="1047">
        <f t="shared" si="3"/>
        <v>160.9793700000082</v>
      </c>
      <c r="J25" s="969">
        <f>H25/H$8*100</f>
        <v>66.380802873989538</v>
      </c>
      <c r="K25" s="1033">
        <f t="shared" ref="K25:AG25" si="11">K26+K27+K28</f>
        <v>1114.97586</v>
      </c>
      <c r="L25" s="1033">
        <f t="shared" si="11"/>
        <v>1638.55171</v>
      </c>
      <c r="M25" s="1033">
        <f t="shared" si="11"/>
        <v>5002.0808999999999</v>
      </c>
      <c r="N25" s="1033">
        <f t="shared" si="11"/>
        <v>1907.9345000000001</v>
      </c>
      <c r="O25" s="1033">
        <f t="shared" si="11"/>
        <v>2750.3031000000001</v>
      </c>
      <c r="P25" s="1033">
        <f t="shared" si="11"/>
        <v>6163.8692000000001</v>
      </c>
      <c r="Q25" s="1033">
        <f t="shared" si="11"/>
        <v>3475.8317999999999</v>
      </c>
      <c r="R25" s="1033">
        <f t="shared" si="11"/>
        <v>3674.0469999999996</v>
      </c>
      <c r="S25" s="1033">
        <f t="shared" si="11"/>
        <v>3106.0371000000005</v>
      </c>
      <c r="T25" s="1033">
        <f t="shared" si="11"/>
        <v>2386.8298</v>
      </c>
      <c r="U25" s="1033">
        <f t="shared" si="11"/>
        <v>2821.5090999999998</v>
      </c>
      <c r="V25" s="1033">
        <f t="shared" si="11"/>
        <v>2689.9831099999997</v>
      </c>
      <c r="W25" s="1033">
        <f t="shared" si="11"/>
        <v>3191.5456899999999</v>
      </c>
      <c r="X25" s="1033">
        <f t="shared" si="11"/>
        <v>3494.8492999999999</v>
      </c>
      <c r="Y25" s="1033">
        <f t="shared" si="11"/>
        <v>3214.9304000000002</v>
      </c>
      <c r="Z25" s="1033">
        <f t="shared" si="11"/>
        <v>7374.5632000000005</v>
      </c>
      <c r="AA25" s="1033">
        <f t="shared" si="11"/>
        <v>2673.1632</v>
      </c>
      <c r="AB25" s="1033" t="e">
        <f t="shared" si="11"/>
        <v>#REF!</v>
      </c>
      <c r="AC25" s="1033" t="e">
        <f t="shared" si="11"/>
        <v>#REF!</v>
      </c>
      <c r="AD25" s="1033" t="e">
        <f t="shared" si="11"/>
        <v>#REF!</v>
      </c>
      <c r="AE25" s="1033" t="e">
        <f t="shared" si="11"/>
        <v>#REF!</v>
      </c>
      <c r="AF25" s="1033" t="e">
        <f t="shared" si="11"/>
        <v>#REF!</v>
      </c>
      <c r="AG25" s="1033" t="e">
        <f t="shared" si="11"/>
        <v>#REF!</v>
      </c>
      <c r="AJ25" s="1034"/>
    </row>
    <row r="26" spans="1:36" s="893" customFormat="1" ht="30">
      <c r="A26" s="886"/>
      <c r="B26" s="873" t="s">
        <v>185</v>
      </c>
      <c r="C26" s="888" t="s">
        <v>48</v>
      </c>
      <c r="D26" s="1023">
        <f>'01CH'!D26</f>
        <v>34556.999999999993</v>
      </c>
      <c r="E26" s="1023">
        <f>'02CH'!D25</f>
        <v>33850.49</v>
      </c>
      <c r="F26" s="899">
        <v>34557</v>
      </c>
      <c r="G26" s="890">
        <f t="shared" si="2"/>
        <v>0</v>
      </c>
      <c r="H26" s="969">
        <f t="shared" si="10"/>
        <v>34556.999999999993</v>
      </c>
      <c r="I26" s="1047">
        <f t="shared" si="3"/>
        <v>0</v>
      </c>
      <c r="J26" s="891">
        <f>H26/H$8*100</f>
        <v>40.470725706620371</v>
      </c>
      <c r="K26" s="892">
        <v>414.88</v>
      </c>
      <c r="L26" s="892">
        <v>573.71</v>
      </c>
      <c r="M26" s="892">
        <v>2864.93</v>
      </c>
      <c r="N26" s="892">
        <v>1085.82</v>
      </c>
      <c r="O26" s="892">
        <v>1572.22</v>
      </c>
      <c r="P26" s="892">
        <v>3874.1</v>
      </c>
      <c r="Q26" s="892">
        <v>2868.47</v>
      </c>
      <c r="R26" s="892">
        <v>2651.56</v>
      </c>
      <c r="S26" s="892">
        <v>1166.6500000000001</v>
      </c>
      <c r="T26" s="892">
        <v>1600.02</v>
      </c>
      <c r="U26" s="892">
        <v>1604.35</v>
      </c>
      <c r="V26" s="892">
        <v>1485.28</v>
      </c>
      <c r="W26" s="892">
        <v>1550.29</v>
      </c>
      <c r="X26" s="892">
        <v>2637.42</v>
      </c>
      <c r="Y26" s="892">
        <v>2307.8200000000002</v>
      </c>
      <c r="Z26" s="892">
        <v>4592.3500000000004</v>
      </c>
      <c r="AA26" s="892">
        <v>1707.13</v>
      </c>
      <c r="AB26" s="892" t="e">
        <f>#REF!</f>
        <v>#REF!</v>
      </c>
      <c r="AC26" s="892" t="e">
        <f>#REF!</f>
        <v>#REF!</v>
      </c>
      <c r="AD26" s="892" t="e">
        <f>#REF!</f>
        <v>#REF!</v>
      </c>
      <c r="AE26" s="892" t="e">
        <f>#REF!</f>
        <v>#REF!</v>
      </c>
      <c r="AF26" s="892" t="e">
        <f>#REF!</f>
        <v>#REF!</v>
      </c>
      <c r="AG26" s="892" t="e">
        <f>#REF!</f>
        <v>#REF!</v>
      </c>
      <c r="AJ26" s="855"/>
    </row>
    <row r="27" spans="1:36" s="893" customFormat="1" ht="21.75" hidden="1" customHeight="1">
      <c r="A27" s="886"/>
      <c r="B27" s="873" t="s">
        <v>49</v>
      </c>
      <c r="C27" s="888" t="s">
        <v>50</v>
      </c>
      <c r="D27" s="1023">
        <f>'01CH'!D27</f>
        <v>12459.6556</v>
      </c>
      <c r="E27" s="1023">
        <f>'02CH'!D26</f>
        <v>0</v>
      </c>
      <c r="F27" s="897"/>
      <c r="G27" s="890">
        <f t="shared" si="2"/>
        <v>12620.634970000001</v>
      </c>
      <c r="H27" s="969">
        <f t="shared" si="10"/>
        <v>12620.634970000001</v>
      </c>
      <c r="I27" s="1047">
        <f t="shared" si="3"/>
        <v>160.97937000000093</v>
      </c>
      <c r="J27" s="891">
        <f t="shared" ref="J27:J75" si="12">H27/H$8*100</f>
        <v>14.780399227775881</v>
      </c>
      <c r="K27" s="892">
        <v>422.15586000000002</v>
      </c>
      <c r="L27" s="892">
        <v>898.66170999999997</v>
      </c>
      <c r="M27" s="892">
        <v>745.8809</v>
      </c>
      <c r="N27" s="892">
        <v>496.19450000000001</v>
      </c>
      <c r="O27" s="892">
        <v>683.29309999999998</v>
      </c>
      <c r="P27" s="892">
        <v>1670.9892</v>
      </c>
      <c r="Q27" s="892">
        <v>301.10179999999997</v>
      </c>
      <c r="R27" s="892">
        <v>423.11699999999996</v>
      </c>
      <c r="S27" s="892">
        <v>1426.2171000000003</v>
      </c>
      <c r="T27" s="892">
        <v>327.0598</v>
      </c>
      <c r="U27" s="892">
        <v>698.78909999999996</v>
      </c>
      <c r="V27" s="892">
        <v>640.06310999999994</v>
      </c>
      <c r="W27" s="892">
        <v>1112.5556899999999</v>
      </c>
      <c r="X27" s="892">
        <v>405.53930000000003</v>
      </c>
      <c r="Y27" s="892">
        <v>531.3904</v>
      </c>
      <c r="Z27" s="892">
        <v>1387.4731999999999</v>
      </c>
      <c r="AA27" s="892">
        <v>450.15319999999997</v>
      </c>
      <c r="AB27" s="892" t="e">
        <f>#REF!</f>
        <v>#REF!</v>
      </c>
      <c r="AC27" s="892" t="e">
        <f>#REF!</f>
        <v>#REF!</v>
      </c>
      <c r="AD27" s="892" t="e">
        <f>#REF!</f>
        <v>#REF!</v>
      </c>
      <c r="AE27" s="892" t="e">
        <f>#REF!</f>
        <v>#REF!</v>
      </c>
      <c r="AF27" s="892" t="e">
        <f>#REF!</f>
        <v>#REF!</v>
      </c>
      <c r="AG27" s="892" t="e">
        <f>#REF!</f>
        <v>#REF!</v>
      </c>
      <c r="AJ27" s="855"/>
    </row>
    <row r="28" spans="1:36" s="893" customFormat="1" ht="30" hidden="1">
      <c r="A28" s="886"/>
      <c r="B28" s="873" t="s">
        <v>51</v>
      </c>
      <c r="C28" s="888" t="s">
        <v>52</v>
      </c>
      <c r="D28" s="1023">
        <f>'01CH'!D28</f>
        <v>9503.3700000000008</v>
      </c>
      <c r="E28" s="1023">
        <f>'02CH'!D27</f>
        <v>0</v>
      </c>
      <c r="F28" s="875"/>
      <c r="G28" s="890">
        <f t="shared" si="2"/>
        <v>9503.3700000000008</v>
      </c>
      <c r="H28" s="969">
        <f t="shared" si="10"/>
        <v>9503.3700000000008</v>
      </c>
      <c r="I28" s="1047">
        <f t="shared" si="3"/>
        <v>0</v>
      </c>
      <c r="J28" s="891">
        <f t="shared" si="12"/>
        <v>11.129677939593281</v>
      </c>
      <c r="K28" s="892">
        <v>277.94</v>
      </c>
      <c r="L28" s="892">
        <v>166.18</v>
      </c>
      <c r="M28" s="892">
        <v>1391.27</v>
      </c>
      <c r="N28" s="892">
        <v>325.92</v>
      </c>
      <c r="O28" s="892">
        <v>494.79</v>
      </c>
      <c r="P28" s="892">
        <v>618.78</v>
      </c>
      <c r="Q28" s="892">
        <v>306.26</v>
      </c>
      <c r="R28" s="892">
        <v>599.37</v>
      </c>
      <c r="S28" s="892">
        <v>513.16999999999996</v>
      </c>
      <c r="T28" s="892">
        <v>459.75</v>
      </c>
      <c r="U28" s="892">
        <v>518.37</v>
      </c>
      <c r="V28" s="892">
        <v>564.64</v>
      </c>
      <c r="W28" s="892">
        <v>528.70000000000005</v>
      </c>
      <c r="X28" s="892">
        <v>451.89</v>
      </c>
      <c r="Y28" s="892">
        <v>375.72</v>
      </c>
      <c r="Z28" s="892">
        <v>1394.74</v>
      </c>
      <c r="AA28" s="892">
        <v>515.88</v>
      </c>
      <c r="AB28" s="892" t="e">
        <f>#REF!</f>
        <v>#REF!</v>
      </c>
      <c r="AC28" s="892" t="e">
        <f>#REF!</f>
        <v>#REF!</v>
      </c>
      <c r="AD28" s="892" t="e">
        <f>#REF!</f>
        <v>#REF!</v>
      </c>
      <c r="AE28" s="892" t="e">
        <f>#REF!</f>
        <v>#REF!</v>
      </c>
      <c r="AF28" s="892" t="e">
        <f>#REF!</f>
        <v>#REF!</v>
      </c>
      <c r="AG28" s="892" t="e">
        <f>#REF!</f>
        <v>#REF!</v>
      </c>
      <c r="AJ28" s="855"/>
    </row>
    <row r="29" spans="1:36" ht="21.75" customHeight="1">
      <c r="A29" s="879" t="s">
        <v>53</v>
      </c>
      <c r="B29" s="894" t="s">
        <v>54</v>
      </c>
      <c r="C29" s="881" t="s">
        <v>55</v>
      </c>
      <c r="D29" s="1023">
        <f>'01CH'!D29</f>
        <v>389.76419999999996</v>
      </c>
      <c r="E29" s="1023">
        <f>'02CH'!D28</f>
        <v>389.21</v>
      </c>
      <c r="F29" s="900"/>
      <c r="G29" s="883">
        <f t="shared" si="2"/>
        <v>394.26119999999997</v>
      </c>
      <c r="H29" s="969">
        <f t="shared" si="10"/>
        <v>394.26119999999997</v>
      </c>
      <c r="I29" s="1047">
        <f t="shared" si="3"/>
        <v>4.4970000000000141</v>
      </c>
      <c r="J29" s="884">
        <f t="shared" si="12"/>
        <v>0.4617309628139884</v>
      </c>
      <c r="K29" s="885">
        <v>13.918499999999998</v>
      </c>
      <c r="L29" s="885">
        <v>12.75</v>
      </c>
      <c r="M29" s="885">
        <v>13.46</v>
      </c>
      <c r="N29" s="885">
        <v>27.841000000000001</v>
      </c>
      <c r="O29" s="885">
        <v>25.26</v>
      </c>
      <c r="P29" s="885">
        <v>24.472000000000001</v>
      </c>
      <c r="Q29" s="885">
        <v>6.2219999999999995</v>
      </c>
      <c r="R29" s="885">
        <v>29.973999999999997</v>
      </c>
      <c r="S29" s="885">
        <v>16.317</v>
      </c>
      <c r="T29" s="885">
        <v>7.9169999999999998</v>
      </c>
      <c r="U29" s="885">
        <v>19.253999999999998</v>
      </c>
      <c r="V29" s="885">
        <v>23.065700000000003</v>
      </c>
      <c r="W29" s="885">
        <v>18.135000000000002</v>
      </c>
      <c r="X29" s="885">
        <v>71.61399999999999</v>
      </c>
      <c r="Y29" s="885">
        <v>36.100999999999999</v>
      </c>
      <c r="Z29" s="885">
        <v>32.527000000000001</v>
      </c>
      <c r="AA29" s="885">
        <v>15.433</v>
      </c>
      <c r="AB29" s="885" t="e">
        <f>#REF!</f>
        <v>#REF!</v>
      </c>
      <c r="AC29" s="885" t="e">
        <f>#REF!</f>
        <v>#REF!</v>
      </c>
      <c r="AD29" s="885" t="e">
        <f>#REF!</f>
        <v>#REF!</v>
      </c>
      <c r="AE29" s="885" t="e">
        <f>#REF!</f>
        <v>#REF!</v>
      </c>
      <c r="AF29" s="885" t="e">
        <f>#REF!</f>
        <v>#REF!</v>
      </c>
      <c r="AG29" s="885" t="e">
        <f>#REF!</f>
        <v>#REF!</v>
      </c>
      <c r="AJ29" s="855"/>
    </row>
    <row r="30" spans="1:36" ht="20.25" hidden="1" customHeight="1">
      <c r="A30" s="879" t="s">
        <v>56</v>
      </c>
      <c r="B30" s="894" t="s">
        <v>57</v>
      </c>
      <c r="C30" s="881" t="s">
        <v>58</v>
      </c>
      <c r="D30" s="1023">
        <f>'01CH'!D30</f>
        <v>0</v>
      </c>
      <c r="E30" s="1023">
        <f>'02CH'!D29</f>
        <v>0</v>
      </c>
      <c r="F30" s="900"/>
      <c r="G30" s="883">
        <f t="shared" si="2"/>
        <v>0</v>
      </c>
      <c r="H30" s="969">
        <f t="shared" si="10"/>
        <v>0</v>
      </c>
      <c r="I30" s="1047">
        <f t="shared" si="3"/>
        <v>0</v>
      </c>
      <c r="J30" s="884">
        <f t="shared" si="12"/>
        <v>0</v>
      </c>
      <c r="K30" s="885">
        <v>0</v>
      </c>
      <c r="L30" s="885">
        <v>0</v>
      </c>
      <c r="M30" s="885">
        <v>0</v>
      </c>
      <c r="N30" s="885">
        <v>0</v>
      </c>
      <c r="O30" s="885">
        <v>0</v>
      </c>
      <c r="P30" s="885">
        <v>0</v>
      </c>
      <c r="Q30" s="885">
        <v>0</v>
      </c>
      <c r="R30" s="885">
        <v>0</v>
      </c>
      <c r="S30" s="885">
        <v>0</v>
      </c>
      <c r="T30" s="885">
        <v>0</v>
      </c>
      <c r="U30" s="885">
        <v>0</v>
      </c>
      <c r="V30" s="885">
        <v>0</v>
      </c>
      <c r="W30" s="885">
        <v>0</v>
      </c>
      <c r="X30" s="885">
        <v>0</v>
      </c>
      <c r="Y30" s="885">
        <v>0</v>
      </c>
      <c r="Z30" s="885">
        <v>0</v>
      </c>
      <c r="AA30" s="885">
        <v>0</v>
      </c>
      <c r="AB30" s="885" t="e">
        <f>#REF!</f>
        <v>#REF!</v>
      </c>
      <c r="AC30" s="885" t="e">
        <f>#REF!</f>
        <v>#REF!</v>
      </c>
      <c r="AD30" s="885" t="e">
        <f>#REF!</f>
        <v>#REF!</v>
      </c>
      <c r="AE30" s="885" t="e">
        <f>#REF!</f>
        <v>#REF!</v>
      </c>
      <c r="AF30" s="885" t="e">
        <f>#REF!</f>
        <v>#REF!</v>
      </c>
      <c r="AG30" s="885" t="e">
        <f>#REF!</f>
        <v>#REF!</v>
      </c>
      <c r="AJ30" s="855"/>
    </row>
    <row r="31" spans="1:36" ht="21.75" customHeight="1">
      <c r="A31" s="879" t="s">
        <v>56</v>
      </c>
      <c r="B31" s="894" t="s">
        <v>60</v>
      </c>
      <c r="C31" s="881" t="s">
        <v>61</v>
      </c>
      <c r="D31" s="1023">
        <f>'01CH'!D31</f>
        <v>20.008600000000001</v>
      </c>
      <c r="E31" s="1023">
        <f>'02CH'!D30</f>
        <v>729.79</v>
      </c>
      <c r="F31" s="901"/>
      <c r="G31" s="883">
        <f t="shared" si="2"/>
        <v>386.02900999999997</v>
      </c>
      <c r="H31" s="969">
        <f t="shared" si="10"/>
        <v>386.02900999999997</v>
      </c>
      <c r="I31" s="1047">
        <f t="shared" si="3"/>
        <v>366.02040999999997</v>
      </c>
      <c r="J31" s="884">
        <f t="shared" si="12"/>
        <v>0.45209000140371597</v>
      </c>
      <c r="K31" s="885">
        <v>5.81</v>
      </c>
      <c r="L31" s="885">
        <v>13.742999999999999</v>
      </c>
      <c r="M31" s="885">
        <v>64</v>
      </c>
      <c r="N31" s="885">
        <v>0</v>
      </c>
      <c r="O31" s="885">
        <v>26.16141</v>
      </c>
      <c r="P31" s="885">
        <v>0</v>
      </c>
      <c r="Q31" s="885">
        <v>33.580000000000005</v>
      </c>
      <c r="R31" s="885">
        <v>0.73</v>
      </c>
      <c r="S31" s="885">
        <v>5.661999999999999</v>
      </c>
      <c r="T31" s="885">
        <v>20</v>
      </c>
      <c r="U31" s="885">
        <v>76.361999999999995</v>
      </c>
      <c r="V31" s="885">
        <v>0.21199999999999999</v>
      </c>
      <c r="W31" s="885">
        <v>23.578600000000002</v>
      </c>
      <c r="X31" s="885">
        <v>35.26</v>
      </c>
      <c r="Y31" s="885">
        <v>40</v>
      </c>
      <c r="Z31" s="885">
        <v>20</v>
      </c>
      <c r="AA31" s="885">
        <v>20.93</v>
      </c>
      <c r="AB31" s="885" t="e">
        <f>#REF!</f>
        <v>#REF!</v>
      </c>
      <c r="AC31" s="885" t="e">
        <f>#REF!</f>
        <v>#REF!</v>
      </c>
      <c r="AD31" s="885" t="e">
        <f>#REF!</f>
        <v>#REF!</v>
      </c>
      <c r="AE31" s="885" t="e">
        <f>#REF!</f>
        <v>#REF!</v>
      </c>
      <c r="AF31" s="885" t="e">
        <f>#REF!</f>
        <v>#REF!</v>
      </c>
      <c r="AG31" s="885" t="e">
        <f>#REF!</f>
        <v>#REF!</v>
      </c>
      <c r="AJ31" s="855"/>
    </row>
    <row r="32" spans="1:36" s="855" customFormat="1" ht="22.5" customHeight="1">
      <c r="A32" s="852" t="s">
        <v>62</v>
      </c>
      <c r="B32" s="867" t="s">
        <v>63</v>
      </c>
      <c r="C32" s="853" t="s">
        <v>64</v>
      </c>
      <c r="D32" s="1023">
        <f>'01CH'!D32</f>
        <v>2534.4186</v>
      </c>
      <c r="E32" s="1023">
        <f>'02CH'!D31</f>
        <v>4400.54</v>
      </c>
      <c r="F32" s="902">
        <v>3827</v>
      </c>
      <c r="G32" s="868">
        <f t="shared" si="2"/>
        <v>18.870350000000144</v>
      </c>
      <c r="H32" s="970">
        <f>SUM(H34:H43)+SUM(H61:H74)</f>
        <v>3845.8703500000001</v>
      </c>
      <c r="I32" s="1047">
        <f t="shared" si="3"/>
        <v>1311.4517500000002</v>
      </c>
      <c r="J32" s="884">
        <f t="shared" si="12"/>
        <v>4.5040126179377298</v>
      </c>
      <c r="K32" s="903">
        <f>SUM(K34:K43)+SUM(K61:K74)</f>
        <v>304.32004000000001</v>
      </c>
      <c r="L32" s="903">
        <f t="shared" ref="L32:AG32" si="13">SUM(L34:L43)+SUM(L61:L74)</f>
        <v>268.11149</v>
      </c>
      <c r="M32" s="903">
        <f>SUM(M34:M43)+SUM(M61:M74)</f>
        <v>168.27699999999999</v>
      </c>
      <c r="N32" s="903">
        <f t="shared" si="13"/>
        <v>174.94040000000001</v>
      </c>
      <c r="O32" s="903">
        <f t="shared" si="13"/>
        <v>169.20260000000002</v>
      </c>
      <c r="P32" s="903">
        <f t="shared" si="13"/>
        <v>228.98279999999997</v>
      </c>
      <c r="Q32" s="903">
        <f t="shared" si="13"/>
        <v>202.9622</v>
      </c>
      <c r="R32" s="903">
        <f t="shared" si="13"/>
        <v>286.47699999999998</v>
      </c>
      <c r="S32" s="903">
        <f t="shared" si="13"/>
        <v>154.0419</v>
      </c>
      <c r="T32" s="903">
        <f t="shared" si="13"/>
        <v>178.52639999999997</v>
      </c>
      <c r="U32" s="903">
        <f t="shared" si="13"/>
        <v>188.23590000000002</v>
      </c>
      <c r="V32" s="903">
        <f t="shared" si="13"/>
        <v>284.72511000000003</v>
      </c>
      <c r="W32" s="903">
        <f t="shared" si="13"/>
        <v>327.74751000000003</v>
      </c>
      <c r="X32" s="903">
        <f t="shared" si="13"/>
        <v>233.1071</v>
      </c>
      <c r="Y32" s="903">
        <f t="shared" si="13"/>
        <v>222.64249999999998</v>
      </c>
      <c r="Z32" s="903">
        <f t="shared" si="13"/>
        <v>231.2081</v>
      </c>
      <c r="AA32" s="903">
        <f t="shared" si="13"/>
        <v>222.36229999999995</v>
      </c>
      <c r="AB32" s="903" t="e">
        <f t="shared" si="13"/>
        <v>#REF!</v>
      </c>
      <c r="AC32" s="903" t="e">
        <f t="shared" si="13"/>
        <v>#REF!</v>
      </c>
      <c r="AD32" s="903" t="e">
        <f t="shared" si="13"/>
        <v>#REF!</v>
      </c>
      <c r="AE32" s="903" t="e">
        <f t="shared" si="13"/>
        <v>#REF!</v>
      </c>
      <c r="AF32" s="903" t="e">
        <f t="shared" si="13"/>
        <v>#REF!</v>
      </c>
      <c r="AG32" s="903" t="e">
        <f t="shared" si="13"/>
        <v>#REF!</v>
      </c>
    </row>
    <row r="33" spans="1:36" s="878" customFormat="1" ht="19.5" customHeight="1">
      <c r="A33" s="872"/>
      <c r="B33" s="873" t="s">
        <v>65</v>
      </c>
      <c r="C33" s="874"/>
      <c r="D33" s="1023">
        <f>'01CH'!D33</f>
        <v>0</v>
      </c>
      <c r="E33" s="1023">
        <f>'02CH'!D32</f>
        <v>0</v>
      </c>
      <c r="F33" s="875"/>
      <c r="G33" s="890">
        <f t="shared" si="2"/>
        <v>0</v>
      </c>
      <c r="H33" s="971"/>
      <c r="I33" s="1047">
        <f t="shared" si="3"/>
        <v>0</v>
      </c>
      <c r="J33" s="891"/>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J33" s="855"/>
    </row>
    <row r="34" spans="1:36" s="906" customFormat="1" ht="18.75" customHeight="1">
      <c r="A34" s="879" t="s">
        <v>66</v>
      </c>
      <c r="B34" s="894" t="s">
        <v>67</v>
      </c>
      <c r="C34" s="881" t="s">
        <v>68</v>
      </c>
      <c r="D34" s="1023">
        <f>'01CH'!D34</f>
        <v>34.64</v>
      </c>
      <c r="E34" s="1023">
        <f>'02CH'!D33</f>
        <v>302.52</v>
      </c>
      <c r="F34" s="905">
        <v>284</v>
      </c>
      <c r="G34" s="883">
        <f>H34-F34</f>
        <v>-4.9999999999954525E-3</v>
      </c>
      <c r="H34" s="969">
        <f>SUM(K34:AA34)</f>
        <v>283.995</v>
      </c>
      <c r="I34" s="1047">
        <f t="shared" si="3"/>
        <v>249.35500000000002</v>
      </c>
      <c r="J34" s="884">
        <f t="shared" si="12"/>
        <v>0.33259495173341591</v>
      </c>
      <c r="K34" s="885">
        <v>23.25</v>
      </c>
      <c r="L34" s="885">
        <v>80</v>
      </c>
      <c r="M34" s="885">
        <v>0</v>
      </c>
      <c r="N34" s="885">
        <v>0</v>
      </c>
      <c r="O34" s="885">
        <v>0</v>
      </c>
      <c r="P34" s="885">
        <v>0</v>
      </c>
      <c r="Q34" s="885">
        <v>73.459999999999994</v>
      </c>
      <c r="R34" s="885">
        <v>0</v>
      </c>
      <c r="S34" s="885">
        <v>0</v>
      </c>
      <c r="T34" s="885">
        <v>0.88</v>
      </c>
      <c r="U34" s="885">
        <v>0</v>
      </c>
      <c r="V34" s="885">
        <v>5.2050000000000001</v>
      </c>
      <c r="W34" s="885">
        <v>31.2</v>
      </c>
      <c r="X34" s="885">
        <v>10</v>
      </c>
      <c r="Y34" s="885">
        <v>50</v>
      </c>
      <c r="Z34" s="885">
        <v>10</v>
      </c>
      <c r="AA34" s="885">
        <v>0</v>
      </c>
      <c r="AB34" s="885" t="e">
        <f>#REF!</f>
        <v>#REF!</v>
      </c>
      <c r="AC34" s="885" t="e">
        <f>#REF!</f>
        <v>#REF!</v>
      </c>
      <c r="AD34" s="885" t="e">
        <f>#REF!</f>
        <v>#REF!</v>
      </c>
      <c r="AE34" s="885" t="e">
        <f>#REF!</f>
        <v>#REF!</v>
      </c>
      <c r="AF34" s="885" t="e">
        <f>#REF!</f>
        <v>#REF!</v>
      </c>
      <c r="AG34" s="885" t="e">
        <f>#REF!</f>
        <v>#REF!</v>
      </c>
      <c r="AJ34" s="907"/>
    </row>
    <row r="35" spans="1:36" s="906" customFormat="1" ht="18.75" customHeight="1">
      <c r="A35" s="879" t="s">
        <v>69</v>
      </c>
      <c r="B35" s="894" t="s">
        <v>70</v>
      </c>
      <c r="C35" s="881" t="s">
        <v>71</v>
      </c>
      <c r="D35" s="1023">
        <f>'01CH'!D35</f>
        <v>1.8986800000000001</v>
      </c>
      <c r="E35" s="1023">
        <f>'02CH'!D34</f>
        <v>3.21</v>
      </c>
      <c r="F35" s="905">
        <v>5</v>
      </c>
      <c r="G35" s="883">
        <f t="shared" si="2"/>
        <v>-1.3199999999997658E-3</v>
      </c>
      <c r="H35" s="969">
        <f t="shared" ref="H35:H42" si="14">SUM(K35:AA35)</f>
        <v>4.9986800000000002</v>
      </c>
      <c r="I35" s="1047">
        <f t="shared" si="3"/>
        <v>3.1</v>
      </c>
      <c r="J35" s="884">
        <f t="shared" si="12"/>
        <v>5.8541021262021927E-3</v>
      </c>
      <c r="K35" s="885">
        <v>2.8200000000000003</v>
      </c>
      <c r="L35" s="885">
        <v>0.29900000000000004</v>
      </c>
      <c r="M35" s="885">
        <v>0.37999999999999995</v>
      </c>
      <c r="N35" s="885">
        <v>0</v>
      </c>
      <c r="O35" s="885">
        <v>0</v>
      </c>
      <c r="P35" s="885">
        <v>0.19900000000000001</v>
      </c>
      <c r="Q35" s="885">
        <v>0.1</v>
      </c>
      <c r="R35" s="885">
        <v>0.15</v>
      </c>
      <c r="S35" s="885">
        <v>0.03</v>
      </c>
      <c r="T35" s="885">
        <v>0.20068000000000003</v>
      </c>
      <c r="U35" s="885">
        <v>0.1</v>
      </c>
      <c r="V35" s="885">
        <v>0.11</v>
      </c>
      <c r="W35" s="885">
        <v>0.05</v>
      </c>
      <c r="X35" s="885">
        <v>0.17</v>
      </c>
      <c r="Y35" s="885">
        <v>0.2</v>
      </c>
      <c r="Z35" s="885">
        <v>0.15</v>
      </c>
      <c r="AA35" s="885">
        <v>0.04</v>
      </c>
      <c r="AB35" s="885" t="e">
        <f>#REF!</f>
        <v>#REF!</v>
      </c>
      <c r="AC35" s="885" t="e">
        <f>#REF!</f>
        <v>#REF!</v>
      </c>
      <c r="AD35" s="885" t="e">
        <f>#REF!</f>
        <v>#REF!</v>
      </c>
      <c r="AE35" s="885" t="e">
        <f>#REF!</f>
        <v>#REF!</v>
      </c>
      <c r="AF35" s="885" t="e">
        <f>#REF!</f>
        <v>#REF!</v>
      </c>
      <c r="AG35" s="885" t="e">
        <f>#REF!</f>
        <v>#REF!</v>
      </c>
      <c r="AJ35" s="907"/>
    </row>
    <row r="36" spans="1:36" s="906" customFormat="1" ht="18.75" customHeight="1">
      <c r="A36" s="879" t="s">
        <v>72</v>
      </c>
      <c r="B36" s="894" t="s">
        <v>73</v>
      </c>
      <c r="C36" s="881" t="s">
        <v>74</v>
      </c>
      <c r="D36" s="1023">
        <f>'01CH'!D36</f>
        <v>0</v>
      </c>
      <c r="E36" s="1023">
        <f>'02CH'!D35</f>
        <v>0</v>
      </c>
      <c r="F36" s="900"/>
      <c r="G36" s="883">
        <f t="shared" si="2"/>
        <v>0</v>
      </c>
      <c r="H36" s="969">
        <f t="shared" si="14"/>
        <v>0</v>
      </c>
      <c r="I36" s="1047">
        <f t="shared" si="3"/>
        <v>0</v>
      </c>
      <c r="J36" s="884">
        <f t="shared" si="12"/>
        <v>0</v>
      </c>
      <c r="K36" s="885">
        <v>0</v>
      </c>
      <c r="L36" s="885">
        <v>0</v>
      </c>
      <c r="M36" s="885">
        <v>0</v>
      </c>
      <c r="N36" s="885">
        <v>0</v>
      </c>
      <c r="O36" s="885">
        <v>0</v>
      </c>
      <c r="P36" s="885">
        <v>0</v>
      </c>
      <c r="Q36" s="885">
        <v>0</v>
      </c>
      <c r="R36" s="885">
        <v>0</v>
      </c>
      <c r="S36" s="885">
        <v>0</v>
      </c>
      <c r="T36" s="885">
        <v>0</v>
      </c>
      <c r="U36" s="885">
        <v>0</v>
      </c>
      <c r="V36" s="885">
        <v>0</v>
      </c>
      <c r="W36" s="885">
        <v>0</v>
      </c>
      <c r="X36" s="885">
        <v>0</v>
      </c>
      <c r="Y36" s="885">
        <v>0</v>
      </c>
      <c r="Z36" s="885">
        <v>0</v>
      </c>
      <c r="AA36" s="885">
        <v>0</v>
      </c>
      <c r="AB36" s="885" t="e">
        <f>#REF!</f>
        <v>#REF!</v>
      </c>
      <c r="AC36" s="885" t="e">
        <f>#REF!</f>
        <v>#REF!</v>
      </c>
      <c r="AD36" s="885" t="e">
        <f>#REF!</f>
        <v>#REF!</v>
      </c>
      <c r="AE36" s="885" t="e">
        <f>#REF!</f>
        <v>#REF!</v>
      </c>
      <c r="AF36" s="885" t="e">
        <f>#REF!</f>
        <v>#REF!</v>
      </c>
      <c r="AG36" s="885" t="e">
        <f>#REF!</f>
        <v>#REF!</v>
      </c>
      <c r="AJ36" s="907"/>
    </row>
    <row r="37" spans="1:36" s="906" customFormat="1" ht="18.75" customHeight="1">
      <c r="A37" s="879" t="s">
        <v>75</v>
      </c>
      <c r="B37" s="880" t="s">
        <v>76</v>
      </c>
      <c r="C37" s="881" t="s">
        <v>77</v>
      </c>
      <c r="D37" s="1023">
        <f>'01CH'!D37</f>
        <v>0</v>
      </c>
      <c r="E37" s="1023">
        <f>'02CH'!D36</f>
        <v>0</v>
      </c>
      <c r="F37" s="900"/>
      <c r="G37" s="883">
        <f t="shared" si="2"/>
        <v>0</v>
      </c>
      <c r="H37" s="969">
        <f t="shared" si="14"/>
        <v>0</v>
      </c>
      <c r="I37" s="1047">
        <f t="shared" si="3"/>
        <v>0</v>
      </c>
      <c r="J37" s="884">
        <f t="shared" si="12"/>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v>0</v>
      </c>
      <c r="AB37" s="885" t="e">
        <f>#REF!</f>
        <v>#REF!</v>
      </c>
      <c r="AC37" s="885" t="e">
        <f>#REF!</f>
        <v>#REF!</v>
      </c>
      <c r="AD37" s="885" t="e">
        <f>#REF!</f>
        <v>#REF!</v>
      </c>
      <c r="AE37" s="885" t="e">
        <f>#REF!</f>
        <v>#REF!</v>
      </c>
      <c r="AF37" s="885" t="e">
        <f>#REF!</f>
        <v>#REF!</v>
      </c>
      <c r="AG37" s="885" t="e">
        <f>#REF!</f>
        <v>#REF!</v>
      </c>
      <c r="AJ37" s="907"/>
    </row>
    <row r="38" spans="1:36" s="906" customFormat="1" ht="18.75" customHeight="1">
      <c r="A38" s="879" t="s">
        <v>80</v>
      </c>
      <c r="B38" s="894" t="s">
        <v>78</v>
      </c>
      <c r="C38" s="881" t="s">
        <v>79</v>
      </c>
      <c r="D38" s="1023">
        <f>'01CH'!D38</f>
        <v>0</v>
      </c>
      <c r="E38" s="1023">
        <f>'02CH'!D37</f>
        <v>30</v>
      </c>
      <c r="F38" s="905">
        <v>40</v>
      </c>
      <c r="G38" s="883">
        <f t="shared" si="2"/>
        <v>1.0000000000331966E-4</v>
      </c>
      <c r="H38" s="969">
        <f t="shared" si="14"/>
        <v>40.000100000000003</v>
      </c>
      <c r="I38" s="1047">
        <f t="shared" si="3"/>
        <v>40.000100000000003</v>
      </c>
      <c r="J38" s="884">
        <f t="shared" si="12"/>
        <v>4.684530125119038E-2</v>
      </c>
      <c r="K38" s="885">
        <v>0</v>
      </c>
      <c r="L38" s="885">
        <v>8.8000000000000007</v>
      </c>
      <c r="M38" s="885">
        <v>0</v>
      </c>
      <c r="N38" s="885">
        <v>0</v>
      </c>
      <c r="O38" s="885">
        <v>0</v>
      </c>
      <c r="P38" s="885">
        <v>0</v>
      </c>
      <c r="Q38" s="885">
        <v>0</v>
      </c>
      <c r="R38" s="885">
        <v>15</v>
      </c>
      <c r="S38" s="885">
        <v>0</v>
      </c>
      <c r="T38" s="885">
        <v>0</v>
      </c>
      <c r="U38" s="885">
        <v>0</v>
      </c>
      <c r="V38" s="885">
        <v>0</v>
      </c>
      <c r="W38" s="885">
        <v>16.200099999999999</v>
      </c>
      <c r="X38" s="885">
        <v>0</v>
      </c>
      <c r="Y38" s="885">
        <v>0</v>
      </c>
      <c r="Z38" s="885">
        <v>0</v>
      </c>
      <c r="AA38" s="885">
        <v>0</v>
      </c>
      <c r="AB38" s="885" t="e">
        <f>#REF!</f>
        <v>#REF!</v>
      </c>
      <c r="AC38" s="885" t="e">
        <f>#REF!</f>
        <v>#REF!</v>
      </c>
      <c r="AD38" s="885" t="e">
        <f>#REF!</f>
        <v>#REF!</v>
      </c>
      <c r="AE38" s="885" t="e">
        <f>#REF!</f>
        <v>#REF!</v>
      </c>
      <c r="AF38" s="885" t="e">
        <f>#REF!</f>
        <v>#REF!</v>
      </c>
      <c r="AG38" s="885" t="e">
        <f>#REF!</f>
        <v>#REF!</v>
      </c>
      <c r="AJ38" s="907"/>
    </row>
    <row r="39" spans="1:36" s="906" customFormat="1" ht="18.75" customHeight="1">
      <c r="A39" s="879" t="s">
        <v>83</v>
      </c>
      <c r="B39" s="894" t="s">
        <v>81</v>
      </c>
      <c r="C39" s="881" t="s">
        <v>82</v>
      </c>
      <c r="D39" s="1023">
        <f>'01CH'!D39</f>
        <v>4.1900000000000004</v>
      </c>
      <c r="E39" s="1023">
        <f>'02CH'!D38</f>
        <v>4.38</v>
      </c>
      <c r="F39" s="905">
        <v>46</v>
      </c>
      <c r="G39" s="883">
        <f t="shared" si="2"/>
        <v>-2.0000000000024443E-3</v>
      </c>
      <c r="H39" s="969">
        <f t="shared" si="14"/>
        <v>45.997999999999998</v>
      </c>
      <c r="I39" s="1047">
        <f t="shared" si="3"/>
        <v>41.808</v>
      </c>
      <c r="J39" s="884">
        <f t="shared" si="12"/>
        <v>5.3869619499757618E-2</v>
      </c>
      <c r="K39" s="885">
        <v>1.43</v>
      </c>
      <c r="L39" s="885">
        <v>0.1</v>
      </c>
      <c r="M39" s="885">
        <v>0.1</v>
      </c>
      <c r="N39" s="885">
        <v>0.998</v>
      </c>
      <c r="O39" s="885">
        <v>0</v>
      </c>
      <c r="P39" s="885">
        <v>0</v>
      </c>
      <c r="Q39" s="885">
        <v>0.03</v>
      </c>
      <c r="R39" s="885">
        <v>0</v>
      </c>
      <c r="S39" s="885">
        <v>0</v>
      </c>
      <c r="T39" s="885">
        <v>7.73</v>
      </c>
      <c r="U39" s="885">
        <v>4</v>
      </c>
      <c r="V39" s="885">
        <v>5.9399999999999995</v>
      </c>
      <c r="W39" s="885">
        <v>0.36</v>
      </c>
      <c r="X39" s="885">
        <v>25.129999999999995</v>
      </c>
      <c r="Y39" s="885">
        <v>0</v>
      </c>
      <c r="Z39" s="885">
        <v>0</v>
      </c>
      <c r="AA39" s="885">
        <v>0.18</v>
      </c>
      <c r="AB39" s="885" t="e">
        <f>#REF!</f>
        <v>#REF!</v>
      </c>
      <c r="AC39" s="885" t="e">
        <f>#REF!</f>
        <v>#REF!</v>
      </c>
      <c r="AD39" s="885" t="e">
        <f>#REF!</f>
        <v>#REF!</v>
      </c>
      <c r="AE39" s="885" t="e">
        <f>#REF!</f>
        <v>#REF!</v>
      </c>
      <c r="AF39" s="885" t="e">
        <f>#REF!</f>
        <v>#REF!</v>
      </c>
      <c r="AG39" s="885" t="e">
        <f>#REF!</f>
        <v>#REF!</v>
      </c>
      <c r="AJ39" s="907"/>
    </row>
    <row r="40" spans="1:36" s="906" customFormat="1" ht="18.75" customHeight="1">
      <c r="A40" s="879" t="s">
        <v>86</v>
      </c>
      <c r="B40" s="894" t="s">
        <v>84</v>
      </c>
      <c r="C40" s="881" t="s">
        <v>85</v>
      </c>
      <c r="D40" s="1023">
        <f>'01CH'!D40</f>
        <v>6.0200000000000005</v>
      </c>
      <c r="E40" s="1023">
        <f>'02CH'!D39</f>
        <v>24.8</v>
      </c>
      <c r="F40" s="905">
        <v>25</v>
      </c>
      <c r="G40" s="883">
        <f t="shared" si="2"/>
        <v>0</v>
      </c>
      <c r="H40" s="969">
        <f t="shared" si="14"/>
        <v>25</v>
      </c>
      <c r="I40" s="1047">
        <f t="shared" si="3"/>
        <v>18.98</v>
      </c>
      <c r="J40" s="884">
        <f t="shared" si="12"/>
        <v>2.9278240086393771E-2</v>
      </c>
      <c r="K40" s="885">
        <v>7.620000000000001</v>
      </c>
      <c r="L40" s="885">
        <v>0.47</v>
      </c>
      <c r="M40" s="885">
        <v>2.5599999999999996</v>
      </c>
      <c r="N40" s="885">
        <v>0</v>
      </c>
      <c r="O40" s="885">
        <v>0</v>
      </c>
      <c r="P40" s="885">
        <v>3.3000000000000003</v>
      </c>
      <c r="Q40" s="885">
        <v>0</v>
      </c>
      <c r="R40" s="885">
        <v>2.3099999999999996</v>
      </c>
      <c r="S40" s="885">
        <v>3.35</v>
      </c>
      <c r="T40" s="885">
        <v>0</v>
      </c>
      <c r="U40" s="885">
        <v>7.0000000000000007E-2</v>
      </c>
      <c r="V40" s="885">
        <v>1.4</v>
      </c>
      <c r="W40" s="885">
        <v>3.92</v>
      </c>
      <c r="X40" s="885">
        <v>0</v>
      </c>
      <c r="Y40" s="885">
        <v>0</v>
      </c>
      <c r="Z40" s="885">
        <v>0</v>
      </c>
      <c r="AA40" s="885">
        <v>0</v>
      </c>
      <c r="AB40" s="885" t="e">
        <f>#REF!</f>
        <v>#REF!</v>
      </c>
      <c r="AC40" s="885" t="e">
        <f>#REF!</f>
        <v>#REF!</v>
      </c>
      <c r="AD40" s="885" t="e">
        <f>#REF!</f>
        <v>#REF!</v>
      </c>
      <c r="AE40" s="885" t="e">
        <f>#REF!</f>
        <v>#REF!</v>
      </c>
      <c r="AF40" s="885" t="e">
        <f>#REF!</f>
        <v>#REF!</v>
      </c>
      <c r="AG40" s="885" t="e">
        <f>#REF!</f>
        <v>#REF!</v>
      </c>
      <c r="AJ40" s="907"/>
    </row>
    <row r="41" spans="1:36" s="906" customFormat="1" ht="18.75" customHeight="1">
      <c r="A41" s="879" t="s">
        <v>89</v>
      </c>
      <c r="B41" s="894" t="s">
        <v>87</v>
      </c>
      <c r="C41" s="881" t="s">
        <v>88</v>
      </c>
      <c r="D41" s="1023">
        <f>'01CH'!D41</f>
        <v>24.3</v>
      </c>
      <c r="E41" s="1023">
        <f>'02CH'!D40</f>
        <v>3.58</v>
      </c>
      <c r="F41" s="905">
        <v>70</v>
      </c>
      <c r="G41" s="883">
        <f t="shared" si="2"/>
        <v>0</v>
      </c>
      <c r="H41" s="969">
        <f t="shared" si="14"/>
        <v>70.000000000000014</v>
      </c>
      <c r="I41" s="1047">
        <f t="shared" si="3"/>
        <v>45.700000000000017</v>
      </c>
      <c r="J41" s="884">
        <f t="shared" si="12"/>
        <v>8.1979072241902567E-2</v>
      </c>
      <c r="K41" s="885">
        <v>12.510000000000002</v>
      </c>
      <c r="L41" s="885">
        <v>0</v>
      </c>
      <c r="M41" s="885">
        <v>7.91</v>
      </c>
      <c r="N41" s="885">
        <v>4.8900000000000006</v>
      </c>
      <c r="O41" s="885">
        <v>6</v>
      </c>
      <c r="P41" s="885">
        <v>0</v>
      </c>
      <c r="Q41" s="885">
        <v>0</v>
      </c>
      <c r="R41" s="885">
        <v>0</v>
      </c>
      <c r="S41" s="885">
        <v>0</v>
      </c>
      <c r="T41" s="885">
        <v>0</v>
      </c>
      <c r="U41" s="885">
        <v>0</v>
      </c>
      <c r="V41" s="885">
        <v>27.510000000000005</v>
      </c>
      <c r="W41" s="885">
        <v>1.4200000000000002</v>
      </c>
      <c r="X41" s="885">
        <v>9.76</v>
      </c>
      <c r="Y41" s="885">
        <v>0</v>
      </c>
      <c r="Z41" s="885">
        <v>0</v>
      </c>
      <c r="AA41" s="885">
        <v>0</v>
      </c>
      <c r="AB41" s="885" t="e">
        <f>#REF!</f>
        <v>#REF!</v>
      </c>
      <c r="AC41" s="885" t="e">
        <f>#REF!</f>
        <v>#REF!</v>
      </c>
      <c r="AD41" s="885" t="e">
        <f>#REF!</f>
        <v>#REF!</v>
      </c>
      <c r="AE41" s="885" t="e">
        <f>#REF!</f>
        <v>#REF!</v>
      </c>
      <c r="AF41" s="885" t="e">
        <f>#REF!</f>
        <v>#REF!</v>
      </c>
      <c r="AG41" s="885" t="e">
        <f>#REF!</f>
        <v>#REF!</v>
      </c>
      <c r="AJ41" s="907"/>
    </row>
    <row r="42" spans="1:36" s="906" customFormat="1" ht="33" customHeight="1">
      <c r="A42" s="879" t="s">
        <v>92</v>
      </c>
      <c r="B42" s="908" t="s">
        <v>90</v>
      </c>
      <c r="C42" s="881" t="s">
        <v>91</v>
      </c>
      <c r="D42" s="1023">
        <f>'01CH'!D42</f>
        <v>19.510000000000002</v>
      </c>
      <c r="E42" s="1023">
        <f>'02CH'!D41</f>
        <v>79.91</v>
      </c>
      <c r="F42" s="909"/>
      <c r="G42" s="883">
        <f t="shared" si="2"/>
        <v>19.510000000000002</v>
      </c>
      <c r="H42" s="969">
        <f t="shared" si="14"/>
        <v>19.510000000000002</v>
      </c>
      <c r="I42" s="1047">
        <f t="shared" si="3"/>
        <v>0</v>
      </c>
      <c r="J42" s="884">
        <f>H42/H$8*100</f>
        <v>2.2848738563421702E-2</v>
      </c>
      <c r="K42" s="885">
        <v>0.5900000000000003</v>
      </c>
      <c r="L42" s="885">
        <v>0</v>
      </c>
      <c r="M42" s="885">
        <v>1.03</v>
      </c>
      <c r="N42" s="885">
        <v>0</v>
      </c>
      <c r="O42" s="885">
        <v>0</v>
      </c>
      <c r="P42" s="885">
        <v>0</v>
      </c>
      <c r="Q42" s="885">
        <v>0</v>
      </c>
      <c r="R42" s="885">
        <v>0.36</v>
      </c>
      <c r="S42" s="885">
        <v>0</v>
      </c>
      <c r="T42" s="885">
        <v>0</v>
      </c>
      <c r="U42" s="885">
        <v>0</v>
      </c>
      <c r="V42" s="885">
        <v>17.23</v>
      </c>
      <c r="W42" s="885">
        <v>0.3</v>
      </c>
      <c r="X42" s="885">
        <v>0</v>
      </c>
      <c r="Y42" s="885">
        <v>0</v>
      </c>
      <c r="Z42" s="885">
        <v>0</v>
      </c>
      <c r="AA42" s="885">
        <v>0</v>
      </c>
      <c r="AB42" s="885" t="e">
        <f>#REF!</f>
        <v>#REF!</v>
      </c>
      <c r="AC42" s="885" t="e">
        <f>#REF!</f>
        <v>#REF!</v>
      </c>
      <c r="AD42" s="885" t="e">
        <f>#REF!</f>
        <v>#REF!</v>
      </c>
      <c r="AE42" s="885" t="e">
        <f>#REF!</f>
        <v>#REF!</v>
      </c>
      <c r="AF42" s="885" t="e">
        <f>#REF!</f>
        <v>#REF!</v>
      </c>
      <c r="AG42" s="885" t="e">
        <f>#REF!</f>
        <v>#REF!</v>
      </c>
      <c r="AJ42" s="907"/>
    </row>
    <row r="43" spans="1:36" ht="30.75" customHeight="1">
      <c r="A43" s="879" t="s">
        <v>128</v>
      </c>
      <c r="B43" s="894" t="s">
        <v>93</v>
      </c>
      <c r="C43" s="881" t="s">
        <v>94</v>
      </c>
      <c r="D43" s="1023">
        <f>'01CH'!D43</f>
        <v>1162.26082</v>
      </c>
      <c r="E43" s="1023">
        <f>'02CH'!D42</f>
        <v>1988.02</v>
      </c>
      <c r="F43" s="882">
        <v>1672</v>
      </c>
      <c r="G43" s="883">
        <f t="shared" si="2"/>
        <v>103.5167100000001</v>
      </c>
      <c r="H43" s="968">
        <f t="shared" ref="H43:H61" si="15">SUM(K43:AA43)</f>
        <v>1775.5167100000001</v>
      </c>
      <c r="I43" s="1047">
        <f t="shared" si="3"/>
        <v>613.25589000000014</v>
      </c>
      <c r="J43" s="884">
        <f t="shared" si="12"/>
        <v>2.0793601805113591</v>
      </c>
      <c r="K43" s="885">
        <f>SUM(K45:K60)</f>
        <v>140.81980999999999</v>
      </c>
      <c r="L43" s="885">
        <f t="shared" ref="L43:AG43" si="16">SUM(L45:L60)</f>
        <v>83.651259999999994</v>
      </c>
      <c r="M43" s="885">
        <f>SUM(M45:M60)</f>
        <v>60.636199999999995</v>
      </c>
      <c r="N43" s="885">
        <f t="shared" si="16"/>
        <v>100.56450000000001</v>
      </c>
      <c r="O43" s="885">
        <f t="shared" si="16"/>
        <v>70.620900000000006</v>
      </c>
      <c r="P43" s="885">
        <f t="shared" si="16"/>
        <v>102.42179999999999</v>
      </c>
      <c r="Q43" s="885">
        <f t="shared" si="16"/>
        <v>61.353199999999994</v>
      </c>
      <c r="R43" s="885">
        <f t="shared" si="16"/>
        <v>140.846</v>
      </c>
      <c r="S43" s="885">
        <f t="shared" si="16"/>
        <v>60.737900000000003</v>
      </c>
      <c r="T43" s="885">
        <f t="shared" si="16"/>
        <v>93.899719999999988</v>
      </c>
      <c r="U43" s="885">
        <f t="shared" si="16"/>
        <v>114.78630000000003</v>
      </c>
      <c r="V43" s="885">
        <f t="shared" si="16"/>
        <v>148.37391000000002</v>
      </c>
      <c r="W43" s="885">
        <f t="shared" si="16"/>
        <v>136.12331</v>
      </c>
      <c r="X43" s="885">
        <f t="shared" si="16"/>
        <v>108.87910000000001</v>
      </c>
      <c r="Y43" s="885">
        <f t="shared" si="16"/>
        <v>116.82039999999999</v>
      </c>
      <c r="Z43" s="885">
        <f t="shared" si="16"/>
        <v>129.52109999999999</v>
      </c>
      <c r="AA43" s="885">
        <f t="shared" si="16"/>
        <v>105.46129999999998</v>
      </c>
      <c r="AB43" s="885" t="e">
        <f t="shared" si="16"/>
        <v>#REF!</v>
      </c>
      <c r="AC43" s="885" t="e">
        <f t="shared" si="16"/>
        <v>#REF!</v>
      </c>
      <c r="AD43" s="885" t="e">
        <f t="shared" si="16"/>
        <v>#REF!</v>
      </c>
      <c r="AE43" s="885" t="e">
        <f t="shared" si="16"/>
        <v>#REF!</v>
      </c>
      <c r="AF43" s="885" t="e">
        <f t="shared" si="16"/>
        <v>#REF!</v>
      </c>
      <c r="AG43" s="885" t="e">
        <f t="shared" si="16"/>
        <v>#REF!</v>
      </c>
      <c r="AJ43" s="855"/>
    </row>
    <row r="44" spans="1:36" s="893" customFormat="1">
      <c r="A44" s="886"/>
      <c r="B44" s="873" t="s">
        <v>65</v>
      </c>
      <c r="C44" s="888"/>
      <c r="D44" s="1023">
        <f>'01CH'!D44</f>
        <v>0</v>
      </c>
      <c r="E44" s="1023">
        <f>'02CH'!D43</f>
        <v>0</v>
      </c>
      <c r="F44" s="895"/>
      <c r="G44" s="890">
        <f t="shared" si="2"/>
        <v>0</v>
      </c>
      <c r="H44" s="972"/>
      <c r="I44" s="1047">
        <f t="shared" si="3"/>
        <v>0</v>
      </c>
      <c r="J44" s="891"/>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J44" s="855"/>
    </row>
    <row r="45" spans="1:36" s="893" customFormat="1" ht="18" customHeight="1">
      <c r="A45" s="886" t="s">
        <v>331</v>
      </c>
      <c r="B45" s="873" t="s">
        <v>96</v>
      </c>
      <c r="C45" s="888" t="s">
        <v>97</v>
      </c>
      <c r="D45" s="1023">
        <f>'01CH'!D45</f>
        <v>891.65019999999993</v>
      </c>
      <c r="E45" s="1023">
        <f>'02CH'!D44</f>
        <v>1329.89</v>
      </c>
      <c r="F45" s="898">
        <v>1152</v>
      </c>
      <c r="G45" s="890">
        <f t="shared" si="2"/>
        <v>4.7000000001844455E-3</v>
      </c>
      <c r="H45" s="972">
        <f t="shared" si="15"/>
        <v>1152.0047000000002</v>
      </c>
      <c r="I45" s="1047">
        <f t="shared" si="3"/>
        <v>260.35450000000026</v>
      </c>
      <c r="J45" s="891">
        <f t="shared" si="12"/>
        <v>1.3491468074901614</v>
      </c>
      <c r="K45" s="910">
        <v>74.650000000000006</v>
      </c>
      <c r="L45" s="910">
        <v>70.645999999999987</v>
      </c>
      <c r="M45" s="910">
        <v>44.346200000000003</v>
      </c>
      <c r="N45" s="910">
        <v>83.81</v>
      </c>
      <c r="O45" s="910">
        <v>56.230000000000004</v>
      </c>
      <c r="P45" s="910">
        <v>65.707999999999998</v>
      </c>
      <c r="Q45" s="910">
        <v>46.844000000000001</v>
      </c>
      <c r="R45" s="910">
        <v>66.055000000000007</v>
      </c>
      <c r="S45" s="910">
        <v>53.109999999999992</v>
      </c>
      <c r="T45" s="910">
        <v>31.384599999999999</v>
      </c>
      <c r="U45" s="910">
        <v>71.940400000000011</v>
      </c>
      <c r="V45" s="910">
        <v>115.15</v>
      </c>
      <c r="W45" s="910">
        <v>86.81</v>
      </c>
      <c r="X45" s="910">
        <v>71.584000000000003</v>
      </c>
      <c r="Y45" s="910">
        <v>45.108999999999995</v>
      </c>
      <c r="Z45" s="910">
        <v>85.97</v>
      </c>
      <c r="AA45" s="910">
        <v>82.657499999999999</v>
      </c>
      <c r="AB45" s="910" t="e">
        <f>#REF!</f>
        <v>#REF!</v>
      </c>
      <c r="AC45" s="910" t="e">
        <f>#REF!</f>
        <v>#REF!</v>
      </c>
      <c r="AD45" s="910" t="e">
        <f>#REF!</f>
        <v>#REF!</v>
      </c>
      <c r="AE45" s="910" t="e">
        <f>#REF!</f>
        <v>#REF!</v>
      </c>
      <c r="AF45" s="910" t="e">
        <f>#REF!</f>
        <v>#REF!</v>
      </c>
      <c r="AG45" s="910" t="e">
        <f>#REF!</f>
        <v>#REF!</v>
      </c>
      <c r="AJ45" s="855"/>
    </row>
    <row r="46" spans="1:36" s="893" customFormat="1" ht="18" customHeight="1">
      <c r="A46" s="886" t="s">
        <v>331</v>
      </c>
      <c r="B46" s="873" t="s">
        <v>98</v>
      </c>
      <c r="C46" s="888" t="s">
        <v>99</v>
      </c>
      <c r="D46" s="1023">
        <f>'01CH'!D46</f>
        <v>57.734400000000001</v>
      </c>
      <c r="E46" s="1023">
        <f>'02CH'!D45</f>
        <v>174.97</v>
      </c>
      <c r="F46" s="905">
        <v>182</v>
      </c>
      <c r="G46" s="890">
        <f t="shared" si="2"/>
        <v>-1.7499999999870397E-3</v>
      </c>
      <c r="H46" s="972">
        <f t="shared" si="15"/>
        <v>181.99825000000001</v>
      </c>
      <c r="I46" s="1047">
        <f t="shared" si="3"/>
        <v>124.26385000000002</v>
      </c>
      <c r="J46" s="891">
        <f t="shared" si="12"/>
        <v>0.21314353835214062</v>
      </c>
      <c r="K46" s="910">
        <v>7.6101400000000003</v>
      </c>
      <c r="L46" s="910">
        <v>2.3940000000000001</v>
      </c>
      <c r="M46" s="910">
        <v>9.8760000000000012</v>
      </c>
      <c r="N46" s="910">
        <v>4.7296000000000005</v>
      </c>
      <c r="O46" s="910">
        <v>3.83</v>
      </c>
      <c r="P46" s="910">
        <v>13.1</v>
      </c>
      <c r="Q46" s="910">
        <v>4</v>
      </c>
      <c r="R46" s="910">
        <v>9.8889999999999993</v>
      </c>
      <c r="S46" s="910">
        <v>1.9</v>
      </c>
      <c r="T46" s="910">
        <v>2.9591999999999996</v>
      </c>
      <c r="U46" s="910">
        <v>25.650000000000002</v>
      </c>
      <c r="V46" s="910">
        <v>3.95</v>
      </c>
      <c r="W46" s="910">
        <v>37.794409999999999</v>
      </c>
      <c r="X46" s="910">
        <v>14.559999999999995</v>
      </c>
      <c r="Y46" s="910">
        <v>3.8500000000000005</v>
      </c>
      <c r="Z46" s="910">
        <v>31.959999999999997</v>
      </c>
      <c r="AA46" s="910">
        <v>3.9459</v>
      </c>
      <c r="AB46" s="910" t="e">
        <f>#REF!</f>
        <v>#REF!</v>
      </c>
      <c r="AC46" s="910" t="e">
        <f>#REF!</f>
        <v>#REF!</v>
      </c>
      <c r="AD46" s="910" t="e">
        <f>#REF!</f>
        <v>#REF!</v>
      </c>
      <c r="AE46" s="910" t="e">
        <f>#REF!</f>
        <v>#REF!</v>
      </c>
      <c r="AF46" s="910" t="e">
        <f>#REF!</f>
        <v>#REF!</v>
      </c>
      <c r="AG46" s="910" t="e">
        <f>#REF!</f>
        <v>#REF!</v>
      </c>
      <c r="AJ46" s="855"/>
    </row>
    <row r="47" spans="1:36" s="893" customFormat="1" ht="18" customHeight="1">
      <c r="A47" s="886" t="s">
        <v>331</v>
      </c>
      <c r="B47" s="873" t="s">
        <v>100</v>
      </c>
      <c r="C47" s="888" t="s">
        <v>101</v>
      </c>
      <c r="D47" s="1023">
        <f>'01CH'!D47</f>
        <v>11.72</v>
      </c>
      <c r="E47" s="1023">
        <f>'02CH'!D46</f>
        <v>23.47</v>
      </c>
      <c r="F47" s="905">
        <v>23</v>
      </c>
      <c r="G47" s="890">
        <f>H47-F47</f>
        <v>3.3600000000006958E-3</v>
      </c>
      <c r="H47" s="972">
        <f t="shared" si="15"/>
        <v>23.003360000000001</v>
      </c>
      <c r="I47" s="1047">
        <f t="shared" si="3"/>
        <v>11.28336</v>
      </c>
      <c r="J47" s="891">
        <f>H47/H$8*100</f>
        <v>2.6939915874949882E-2</v>
      </c>
      <c r="K47" s="910">
        <v>4.92</v>
      </c>
      <c r="L47" s="910">
        <v>1.1623600000000001</v>
      </c>
      <c r="M47" s="910">
        <v>0.70100000000000007</v>
      </c>
      <c r="N47" s="910">
        <v>0.65</v>
      </c>
      <c r="O47" s="910">
        <v>1.4600000000000002</v>
      </c>
      <c r="P47" s="910">
        <v>3.12</v>
      </c>
      <c r="Q47" s="910">
        <v>0.65000000000000013</v>
      </c>
      <c r="R47" s="910">
        <v>1.08</v>
      </c>
      <c r="S47" s="910">
        <v>0.84000000000000008</v>
      </c>
      <c r="T47" s="910">
        <v>0.45999999999999996</v>
      </c>
      <c r="U47" s="910">
        <v>1.51</v>
      </c>
      <c r="V47" s="910">
        <v>1.54</v>
      </c>
      <c r="W47" s="910">
        <v>1.54</v>
      </c>
      <c r="X47" s="910">
        <v>1.29</v>
      </c>
      <c r="Y47" s="910">
        <v>0.58000000000000007</v>
      </c>
      <c r="Z47" s="910">
        <v>0.84000000000000008</v>
      </c>
      <c r="AA47" s="910">
        <v>0.66</v>
      </c>
      <c r="AB47" s="910" t="e">
        <f>#REF!</f>
        <v>#REF!</v>
      </c>
      <c r="AC47" s="910" t="e">
        <f>#REF!</f>
        <v>#REF!</v>
      </c>
      <c r="AD47" s="910" t="e">
        <f>#REF!</f>
        <v>#REF!</v>
      </c>
      <c r="AE47" s="910" t="e">
        <f>#REF!</f>
        <v>#REF!</v>
      </c>
      <c r="AF47" s="910" t="e">
        <f>#REF!</f>
        <v>#REF!</v>
      </c>
      <c r="AG47" s="910" t="e">
        <f>#REF!</f>
        <v>#REF!</v>
      </c>
      <c r="AJ47" s="855"/>
    </row>
    <row r="48" spans="1:36" s="893" customFormat="1" ht="18" customHeight="1">
      <c r="A48" s="886" t="s">
        <v>331</v>
      </c>
      <c r="B48" s="873" t="s">
        <v>102</v>
      </c>
      <c r="C48" s="888" t="s">
        <v>103</v>
      </c>
      <c r="D48" s="1023">
        <f>'01CH'!D48</f>
        <v>7.0200000000000005</v>
      </c>
      <c r="E48" s="1023">
        <f>'02CH'!D47</f>
        <v>7.17</v>
      </c>
      <c r="F48" s="905">
        <v>8</v>
      </c>
      <c r="G48" s="890">
        <f t="shared" si="2"/>
        <v>0</v>
      </c>
      <c r="H48" s="972">
        <f t="shared" si="15"/>
        <v>8</v>
      </c>
      <c r="I48" s="1047">
        <f t="shared" si="3"/>
        <v>0.97999999999999954</v>
      </c>
      <c r="J48" s="891">
        <f>H48/H$8*100</f>
        <v>9.3690368276460063E-3</v>
      </c>
      <c r="K48" s="910">
        <v>3.1</v>
      </c>
      <c r="L48" s="910">
        <v>0.17</v>
      </c>
      <c r="M48" s="910">
        <v>0.19</v>
      </c>
      <c r="N48" s="910">
        <v>0.16</v>
      </c>
      <c r="O48" s="910">
        <v>0.2</v>
      </c>
      <c r="P48" s="910">
        <v>0.35</v>
      </c>
      <c r="Q48" s="910">
        <v>0.51</v>
      </c>
      <c r="R48" s="910">
        <v>0.25</v>
      </c>
      <c r="S48" s="910">
        <v>0.13</v>
      </c>
      <c r="T48" s="910">
        <v>0.23</v>
      </c>
      <c r="U48" s="910">
        <v>0.32</v>
      </c>
      <c r="V48" s="910">
        <v>0.31</v>
      </c>
      <c r="W48" s="910">
        <v>0.62</v>
      </c>
      <c r="X48" s="910">
        <v>0.34</v>
      </c>
      <c r="Y48" s="910">
        <v>0.28000000000000003</v>
      </c>
      <c r="Z48" s="910">
        <v>0.48</v>
      </c>
      <c r="AA48" s="910">
        <v>0.36</v>
      </c>
      <c r="AB48" s="910" t="e">
        <f>#REF!</f>
        <v>#REF!</v>
      </c>
      <c r="AC48" s="910" t="e">
        <f>#REF!</f>
        <v>#REF!</v>
      </c>
      <c r="AD48" s="910" t="e">
        <f>#REF!</f>
        <v>#REF!</v>
      </c>
      <c r="AE48" s="910" t="e">
        <f>#REF!</f>
        <v>#REF!</v>
      </c>
      <c r="AF48" s="910" t="e">
        <f>#REF!</f>
        <v>#REF!</v>
      </c>
      <c r="AG48" s="910" t="e">
        <f>#REF!</f>
        <v>#REF!</v>
      </c>
      <c r="AJ48" s="855"/>
    </row>
    <row r="49" spans="1:36" s="893" customFormat="1" ht="30">
      <c r="A49" s="886" t="s">
        <v>331</v>
      </c>
      <c r="B49" s="873" t="s">
        <v>332</v>
      </c>
      <c r="C49" s="888" t="s">
        <v>105</v>
      </c>
      <c r="D49" s="1023">
        <f>'01CH'!D49</f>
        <v>45.619320000000002</v>
      </c>
      <c r="E49" s="1023">
        <f>'02CH'!D48</f>
        <v>44.96</v>
      </c>
      <c r="F49" s="905">
        <v>54</v>
      </c>
      <c r="G49" s="890">
        <f t="shared" si="2"/>
        <v>-1.0100000000008436E-3</v>
      </c>
      <c r="H49" s="972">
        <f t="shared" si="15"/>
        <v>53.998989999999999</v>
      </c>
      <c r="I49" s="1047">
        <f t="shared" si="3"/>
        <v>8.3796699999999973</v>
      </c>
      <c r="J49" s="891">
        <f>H49/H$8*100</f>
        <v>6.3239815745711053E-2</v>
      </c>
      <c r="K49" s="910">
        <v>9.9996700000000001</v>
      </c>
      <c r="L49" s="910">
        <v>4.45</v>
      </c>
      <c r="M49" s="910">
        <v>2.39</v>
      </c>
      <c r="N49" s="910">
        <v>1.94</v>
      </c>
      <c r="O49" s="910">
        <v>1.23</v>
      </c>
      <c r="P49" s="910">
        <v>2.63</v>
      </c>
      <c r="Q49" s="910">
        <v>4.0999999999999996</v>
      </c>
      <c r="R49" s="910">
        <v>2.95</v>
      </c>
      <c r="S49" s="910">
        <v>1.63</v>
      </c>
      <c r="T49" s="910">
        <v>3.4693199999999997</v>
      </c>
      <c r="U49" s="910">
        <v>2.6</v>
      </c>
      <c r="V49" s="910">
        <v>2.5299999999999998</v>
      </c>
      <c r="W49" s="910">
        <v>3.17</v>
      </c>
      <c r="X49" s="910">
        <v>2.2400000000000002</v>
      </c>
      <c r="Y49" s="910">
        <v>0.97000000000000008</v>
      </c>
      <c r="Z49" s="910">
        <v>3.9000000000000004</v>
      </c>
      <c r="AA49" s="910">
        <v>3.8</v>
      </c>
      <c r="AB49" s="910" t="e">
        <f>#REF!</f>
        <v>#REF!</v>
      </c>
      <c r="AC49" s="910" t="e">
        <f>#REF!</f>
        <v>#REF!</v>
      </c>
      <c r="AD49" s="910" t="e">
        <f>#REF!</f>
        <v>#REF!</v>
      </c>
      <c r="AE49" s="910" t="e">
        <f>#REF!</f>
        <v>#REF!</v>
      </c>
      <c r="AF49" s="910" t="e">
        <f>#REF!</f>
        <v>#REF!</v>
      </c>
      <c r="AG49" s="910" t="e">
        <f>#REF!</f>
        <v>#REF!</v>
      </c>
      <c r="AJ49" s="855"/>
    </row>
    <row r="50" spans="1:36" s="893" customFormat="1" ht="30">
      <c r="A50" s="886" t="s">
        <v>331</v>
      </c>
      <c r="B50" s="873" t="s">
        <v>333</v>
      </c>
      <c r="C50" s="888" t="s">
        <v>107</v>
      </c>
      <c r="D50" s="1023">
        <f>'01CH'!D50</f>
        <v>7.08</v>
      </c>
      <c r="E50" s="1023">
        <f>'02CH'!D49</f>
        <v>30.11</v>
      </c>
      <c r="F50" s="905">
        <v>12</v>
      </c>
      <c r="G50" s="890">
        <f t="shared" si="2"/>
        <v>3.8999999999997925E-3</v>
      </c>
      <c r="H50" s="972">
        <f t="shared" si="15"/>
        <v>12.0039</v>
      </c>
      <c r="I50" s="1047">
        <f t="shared" si="3"/>
        <v>4.9238999999999997</v>
      </c>
      <c r="J50" s="891">
        <f>H50/H$8*100</f>
        <v>1.4058122646922485E-2</v>
      </c>
      <c r="K50" s="910">
        <v>5.3500000000000005</v>
      </c>
      <c r="L50" s="910">
        <v>0.65190000000000003</v>
      </c>
      <c r="M50" s="910">
        <v>0.40199999999999997</v>
      </c>
      <c r="N50" s="910">
        <v>0.66</v>
      </c>
      <c r="O50" s="910">
        <v>0.25</v>
      </c>
      <c r="P50" s="910">
        <v>0.23</v>
      </c>
      <c r="Q50" s="910">
        <v>0</v>
      </c>
      <c r="R50" s="910">
        <v>0.64</v>
      </c>
      <c r="S50" s="910">
        <v>1.42</v>
      </c>
      <c r="T50" s="910">
        <v>7.9999999999999988E-2</v>
      </c>
      <c r="U50" s="910">
        <v>0.33000000000000007</v>
      </c>
      <c r="V50" s="910">
        <v>0.51</v>
      </c>
      <c r="W50" s="910">
        <v>0.44</v>
      </c>
      <c r="X50" s="910">
        <v>0.71</v>
      </c>
      <c r="Y50" s="910">
        <v>0.09</v>
      </c>
      <c r="Z50" s="910">
        <v>0.24000000000000002</v>
      </c>
      <c r="AA50" s="910">
        <v>0</v>
      </c>
      <c r="AB50" s="910" t="e">
        <f>#REF!</f>
        <v>#REF!</v>
      </c>
      <c r="AC50" s="910" t="e">
        <f>#REF!</f>
        <v>#REF!</v>
      </c>
      <c r="AD50" s="910" t="e">
        <f>#REF!</f>
        <v>#REF!</v>
      </c>
      <c r="AE50" s="910" t="e">
        <f>#REF!</f>
        <v>#REF!</v>
      </c>
      <c r="AF50" s="910" t="e">
        <f>#REF!</f>
        <v>#REF!</v>
      </c>
      <c r="AG50" s="910" t="e">
        <f>#REF!</f>
        <v>#REF!</v>
      </c>
      <c r="AJ50" s="855"/>
    </row>
    <row r="51" spans="1:36" s="893" customFormat="1" ht="22.5" customHeight="1">
      <c r="A51" s="886" t="s">
        <v>331</v>
      </c>
      <c r="B51" s="873" t="s">
        <v>108</v>
      </c>
      <c r="C51" s="888" t="s">
        <v>109</v>
      </c>
      <c r="D51" s="1023">
        <f>'01CH'!D51</f>
        <v>89.706900000000005</v>
      </c>
      <c r="E51" s="1023">
        <f>'02CH'!D50</f>
        <v>217.23</v>
      </c>
      <c r="F51" s="905">
        <v>238</v>
      </c>
      <c r="G51" s="890">
        <f t="shared" si="2"/>
        <v>2.2099999999625197E-3</v>
      </c>
      <c r="H51" s="972">
        <f t="shared" si="15"/>
        <v>238.00220999999996</v>
      </c>
      <c r="I51" s="1047">
        <f t="shared" si="3"/>
        <v>148.29530999999997</v>
      </c>
      <c r="J51" s="891">
        <f t="shared" si="12"/>
        <v>0.27873143381889232</v>
      </c>
      <c r="K51" s="910">
        <v>26.099999999999998</v>
      </c>
      <c r="L51" s="910">
        <v>1.0751999999999999</v>
      </c>
      <c r="M51" s="910">
        <v>0.34099999999999997</v>
      </c>
      <c r="N51" s="910">
        <v>0.39400000000000002</v>
      </c>
      <c r="O51" s="910">
        <v>1.59</v>
      </c>
      <c r="P51" s="910">
        <v>6.3719999999999999</v>
      </c>
      <c r="Q51" s="910">
        <v>2.1374000000000004</v>
      </c>
      <c r="R51" s="910">
        <v>54.492000000000004</v>
      </c>
      <c r="S51" s="910">
        <v>0.20699999999999999</v>
      </c>
      <c r="T51" s="910">
        <v>50.406599999999997</v>
      </c>
      <c r="U51" s="910">
        <v>8.6650000000000009</v>
      </c>
      <c r="V51" s="910">
        <v>16.48301</v>
      </c>
      <c r="W51" s="910">
        <v>0.75800000000000001</v>
      </c>
      <c r="X51" s="910">
        <v>0.70420000000000005</v>
      </c>
      <c r="Y51" s="910">
        <v>64.100499999999997</v>
      </c>
      <c r="Z51" s="910">
        <v>3.8092999999999999</v>
      </c>
      <c r="AA51" s="910">
        <v>0.36699999999999999</v>
      </c>
      <c r="AB51" s="910" t="e">
        <f>#REF!</f>
        <v>#REF!</v>
      </c>
      <c r="AC51" s="910" t="e">
        <f>#REF!</f>
        <v>#REF!</v>
      </c>
      <c r="AD51" s="910" t="e">
        <f>#REF!</f>
        <v>#REF!</v>
      </c>
      <c r="AE51" s="910" t="e">
        <f>#REF!</f>
        <v>#REF!</v>
      </c>
      <c r="AF51" s="910" t="e">
        <f>#REF!</f>
        <v>#REF!</v>
      </c>
      <c r="AG51" s="910" t="e">
        <f>#REF!</f>
        <v>#REF!</v>
      </c>
      <c r="AJ51" s="855"/>
    </row>
    <row r="52" spans="1:36" s="893" customFormat="1" ht="22.5" customHeight="1">
      <c r="A52" s="886" t="s">
        <v>331</v>
      </c>
      <c r="B52" s="873" t="s">
        <v>110</v>
      </c>
      <c r="C52" s="888" t="s">
        <v>111</v>
      </c>
      <c r="D52" s="1023">
        <f>'01CH'!D52</f>
        <v>2.0499999999999998</v>
      </c>
      <c r="E52" s="1023">
        <f>'02CH'!D51</f>
        <v>2.98</v>
      </c>
      <c r="F52" s="889">
        <v>3</v>
      </c>
      <c r="G52" s="890">
        <f t="shared" si="2"/>
        <v>-4.6999999999992603E-3</v>
      </c>
      <c r="H52" s="972">
        <f t="shared" si="15"/>
        <v>2.9953000000000007</v>
      </c>
      <c r="I52" s="1047">
        <f t="shared" si="3"/>
        <v>0.94530000000000092</v>
      </c>
      <c r="J52" s="891">
        <f t="shared" si="12"/>
        <v>3.5078845012310109E-3</v>
      </c>
      <c r="K52" s="910">
        <v>0.26</v>
      </c>
      <c r="L52" s="910">
        <v>4.1800000000000004E-2</v>
      </c>
      <c r="M52" s="910">
        <v>0.65</v>
      </c>
      <c r="N52" s="910">
        <v>5.0900000000000001E-2</v>
      </c>
      <c r="O52" s="910">
        <v>2.0900000000000002E-2</v>
      </c>
      <c r="P52" s="910">
        <v>5.1800000000000006E-2</v>
      </c>
      <c r="Q52" s="910">
        <v>6.1800000000000001E-2</v>
      </c>
      <c r="R52" s="910">
        <v>0.09</v>
      </c>
      <c r="S52" s="910">
        <v>6.0899999999999996E-2</v>
      </c>
      <c r="T52" s="910">
        <v>0.06</v>
      </c>
      <c r="U52" s="910">
        <v>0.37090000000000001</v>
      </c>
      <c r="V52" s="910">
        <v>9.0899999999999995E-2</v>
      </c>
      <c r="W52" s="910">
        <v>0.13090000000000002</v>
      </c>
      <c r="X52" s="910">
        <v>0.8609</v>
      </c>
      <c r="Y52" s="910">
        <v>4.0899999999999999E-2</v>
      </c>
      <c r="Z52" s="910">
        <v>7.1800000000000003E-2</v>
      </c>
      <c r="AA52" s="910">
        <v>8.09E-2</v>
      </c>
      <c r="AB52" s="910" t="e">
        <f>#REF!</f>
        <v>#REF!</v>
      </c>
      <c r="AC52" s="910" t="e">
        <f>#REF!</f>
        <v>#REF!</v>
      </c>
      <c r="AD52" s="910" t="e">
        <f>#REF!</f>
        <v>#REF!</v>
      </c>
      <c r="AE52" s="910" t="e">
        <f>#REF!</f>
        <v>#REF!</v>
      </c>
      <c r="AF52" s="910" t="e">
        <f>#REF!</f>
        <v>#REF!</v>
      </c>
      <c r="AG52" s="910" t="e">
        <f>#REF!</f>
        <v>#REF!</v>
      </c>
      <c r="AJ52" s="855"/>
    </row>
    <row r="53" spans="1:36" s="893" customFormat="1" ht="22.5" customHeight="1">
      <c r="A53" s="886" t="s">
        <v>331</v>
      </c>
      <c r="B53" s="873" t="s">
        <v>112</v>
      </c>
      <c r="C53" s="888" t="s">
        <v>113</v>
      </c>
      <c r="D53" s="1023">
        <f>'01CH'!D53</f>
        <v>0</v>
      </c>
      <c r="E53" s="1023">
        <f>'02CH'!D52</f>
        <v>0</v>
      </c>
      <c r="F53" s="875"/>
      <c r="G53" s="890">
        <f t="shared" si="2"/>
        <v>0</v>
      </c>
      <c r="H53" s="972">
        <f t="shared" si="15"/>
        <v>0</v>
      </c>
      <c r="I53" s="1047">
        <f t="shared" si="3"/>
        <v>0</v>
      </c>
      <c r="J53" s="891"/>
      <c r="K53" s="910">
        <v>0</v>
      </c>
      <c r="L53" s="910">
        <v>0</v>
      </c>
      <c r="M53" s="910">
        <v>0</v>
      </c>
      <c r="N53" s="910">
        <v>0</v>
      </c>
      <c r="O53" s="910">
        <v>0</v>
      </c>
      <c r="P53" s="910">
        <v>0</v>
      </c>
      <c r="Q53" s="910">
        <v>0</v>
      </c>
      <c r="R53" s="910">
        <v>0</v>
      </c>
      <c r="S53" s="910">
        <v>0</v>
      </c>
      <c r="T53" s="910">
        <v>0</v>
      </c>
      <c r="U53" s="910">
        <v>0</v>
      </c>
      <c r="V53" s="910">
        <v>0</v>
      </c>
      <c r="W53" s="910">
        <v>0</v>
      </c>
      <c r="X53" s="910">
        <v>0</v>
      </c>
      <c r="Y53" s="910">
        <v>0</v>
      </c>
      <c r="Z53" s="910">
        <v>0</v>
      </c>
      <c r="AA53" s="910">
        <v>0</v>
      </c>
      <c r="AB53" s="910" t="e">
        <f>#REF!</f>
        <v>#REF!</v>
      </c>
      <c r="AC53" s="910" t="e">
        <f>#REF!</f>
        <v>#REF!</v>
      </c>
      <c r="AD53" s="910" t="e">
        <f>#REF!</f>
        <v>#REF!</v>
      </c>
      <c r="AE53" s="910" t="e">
        <f>#REF!</f>
        <v>#REF!</v>
      </c>
      <c r="AF53" s="910" t="e">
        <f>#REF!</f>
        <v>#REF!</v>
      </c>
      <c r="AG53" s="910" t="e">
        <f>#REF!</f>
        <v>#REF!</v>
      </c>
      <c r="AJ53" s="855"/>
    </row>
    <row r="54" spans="1:36" s="893" customFormat="1" ht="22.5" customHeight="1">
      <c r="A54" s="886" t="s">
        <v>331</v>
      </c>
      <c r="B54" s="873" t="s">
        <v>114</v>
      </c>
      <c r="C54" s="888" t="s">
        <v>115</v>
      </c>
      <c r="D54" s="1023">
        <f>'01CH'!D54</f>
        <v>0</v>
      </c>
      <c r="E54" s="1023">
        <f>'02CH'!D53</f>
        <v>6.56</v>
      </c>
      <c r="F54" s="905">
        <v>20</v>
      </c>
      <c r="G54" s="890">
        <f t="shared" si="2"/>
        <v>0</v>
      </c>
      <c r="H54" s="972">
        <f t="shared" si="15"/>
        <v>20</v>
      </c>
      <c r="I54" s="1047">
        <f t="shared" si="3"/>
        <v>20</v>
      </c>
      <c r="J54" s="891">
        <f>H54/H$8*100</f>
        <v>2.3422592069115015E-2</v>
      </c>
      <c r="K54" s="910">
        <v>0</v>
      </c>
      <c r="L54" s="910">
        <v>0</v>
      </c>
      <c r="M54" s="910">
        <v>0</v>
      </c>
      <c r="N54" s="910">
        <v>0</v>
      </c>
      <c r="O54" s="910">
        <v>0</v>
      </c>
      <c r="P54" s="910">
        <v>10</v>
      </c>
      <c r="Q54" s="910">
        <v>0</v>
      </c>
      <c r="R54" s="910">
        <v>0</v>
      </c>
      <c r="S54" s="910">
        <v>0</v>
      </c>
      <c r="T54" s="910">
        <v>0</v>
      </c>
      <c r="U54" s="910">
        <v>0</v>
      </c>
      <c r="V54" s="910">
        <v>0</v>
      </c>
      <c r="W54" s="910">
        <v>0</v>
      </c>
      <c r="X54" s="910">
        <v>0</v>
      </c>
      <c r="Y54" s="910">
        <v>0</v>
      </c>
      <c r="Z54" s="910">
        <v>0</v>
      </c>
      <c r="AA54" s="910">
        <v>10</v>
      </c>
      <c r="AB54" s="910" t="e">
        <f>#REF!</f>
        <v>#REF!</v>
      </c>
      <c r="AC54" s="910" t="e">
        <f>#REF!</f>
        <v>#REF!</v>
      </c>
      <c r="AD54" s="910" t="e">
        <f>#REF!</f>
        <v>#REF!</v>
      </c>
      <c r="AE54" s="910" t="e">
        <f>#REF!</f>
        <v>#REF!</v>
      </c>
      <c r="AF54" s="910" t="e">
        <f>#REF!</f>
        <v>#REF!</v>
      </c>
      <c r="AG54" s="910" t="e">
        <f>#REF!</f>
        <v>#REF!</v>
      </c>
      <c r="AJ54" s="855"/>
    </row>
    <row r="55" spans="1:36" s="893" customFormat="1" ht="22.5" customHeight="1">
      <c r="A55" s="886" t="s">
        <v>331</v>
      </c>
      <c r="B55" s="887" t="s">
        <v>116</v>
      </c>
      <c r="C55" s="888" t="s">
        <v>117</v>
      </c>
      <c r="D55" s="1023">
        <f>'01CH'!D55</f>
        <v>10.27</v>
      </c>
      <c r="E55" s="1023">
        <f>'02CH'!D54</f>
        <v>34.15</v>
      </c>
      <c r="F55" s="905">
        <v>19</v>
      </c>
      <c r="G55" s="890">
        <f t="shared" si="2"/>
        <v>0</v>
      </c>
      <c r="H55" s="972">
        <f t="shared" si="15"/>
        <v>19</v>
      </c>
      <c r="I55" s="1047">
        <f t="shared" si="3"/>
        <v>8.73</v>
      </c>
      <c r="J55" s="891">
        <f>H55/H$8*100</f>
        <v>2.2251462465659264E-2</v>
      </c>
      <c r="K55" s="910">
        <v>0.87000000000000011</v>
      </c>
      <c r="L55" s="910">
        <v>0.4</v>
      </c>
      <c r="M55" s="910">
        <v>0.43999999999999995</v>
      </c>
      <c r="N55" s="910">
        <v>4.0999999999999996</v>
      </c>
      <c r="O55" s="910">
        <v>2</v>
      </c>
      <c r="P55" s="910">
        <v>0.15</v>
      </c>
      <c r="Q55" s="910">
        <v>0</v>
      </c>
      <c r="R55" s="910">
        <v>3.31</v>
      </c>
      <c r="S55" s="910">
        <v>0.1</v>
      </c>
      <c r="T55" s="910">
        <v>0</v>
      </c>
      <c r="U55" s="910">
        <v>2</v>
      </c>
      <c r="V55" s="910">
        <v>0.41000000000000003</v>
      </c>
      <c r="W55" s="910">
        <v>0.66999999999999993</v>
      </c>
      <c r="X55" s="910">
        <v>2.12</v>
      </c>
      <c r="Y55" s="910">
        <v>0.1</v>
      </c>
      <c r="Z55" s="910">
        <v>0.22</v>
      </c>
      <c r="AA55" s="910">
        <v>2.11</v>
      </c>
      <c r="AB55" s="910" t="e">
        <f>#REF!</f>
        <v>#REF!</v>
      </c>
      <c r="AC55" s="910" t="e">
        <f>#REF!</f>
        <v>#REF!</v>
      </c>
      <c r="AD55" s="910" t="e">
        <f>#REF!</f>
        <v>#REF!</v>
      </c>
      <c r="AE55" s="910" t="e">
        <f>#REF!</f>
        <v>#REF!</v>
      </c>
      <c r="AF55" s="910" t="e">
        <f>#REF!</f>
        <v>#REF!</v>
      </c>
      <c r="AG55" s="910" t="e">
        <f>#REF!</f>
        <v>#REF!</v>
      </c>
      <c r="AJ55" s="855"/>
    </row>
    <row r="56" spans="1:36" s="893" customFormat="1" ht="22.5" customHeight="1">
      <c r="A56" s="886" t="s">
        <v>331</v>
      </c>
      <c r="B56" s="911" t="s">
        <v>118</v>
      </c>
      <c r="C56" s="888" t="s">
        <v>119</v>
      </c>
      <c r="D56" s="1023">
        <f>'01CH'!D56</f>
        <v>0</v>
      </c>
      <c r="E56" s="1023">
        <f>'02CH'!D55</f>
        <v>0</v>
      </c>
      <c r="F56" s="875"/>
      <c r="G56" s="890">
        <f t="shared" si="2"/>
        <v>0</v>
      </c>
      <c r="H56" s="972">
        <f t="shared" si="15"/>
        <v>0</v>
      </c>
      <c r="I56" s="1047">
        <f t="shared" si="3"/>
        <v>0</v>
      </c>
      <c r="J56" s="891">
        <f>H56/H$8*100</f>
        <v>0</v>
      </c>
      <c r="K56" s="910">
        <v>0</v>
      </c>
      <c r="L56" s="910">
        <v>0</v>
      </c>
      <c r="M56" s="910">
        <v>0</v>
      </c>
      <c r="N56" s="910">
        <v>0</v>
      </c>
      <c r="O56" s="910">
        <v>0</v>
      </c>
      <c r="P56" s="910">
        <v>0</v>
      </c>
      <c r="Q56" s="910">
        <v>0</v>
      </c>
      <c r="R56" s="910">
        <v>0</v>
      </c>
      <c r="S56" s="910">
        <v>0</v>
      </c>
      <c r="T56" s="910">
        <v>0</v>
      </c>
      <c r="U56" s="910">
        <v>0</v>
      </c>
      <c r="V56" s="910">
        <v>0</v>
      </c>
      <c r="W56" s="910">
        <v>0</v>
      </c>
      <c r="X56" s="910">
        <v>0</v>
      </c>
      <c r="Y56" s="910">
        <v>0</v>
      </c>
      <c r="Z56" s="910">
        <v>0</v>
      </c>
      <c r="AA56" s="910">
        <v>0</v>
      </c>
      <c r="AB56" s="910" t="e">
        <f>#REF!</f>
        <v>#REF!</v>
      </c>
      <c r="AC56" s="910" t="e">
        <f>#REF!</f>
        <v>#REF!</v>
      </c>
      <c r="AD56" s="910" t="e">
        <f>#REF!</f>
        <v>#REF!</v>
      </c>
      <c r="AE56" s="910" t="e">
        <f>#REF!</f>
        <v>#REF!</v>
      </c>
      <c r="AF56" s="910" t="e">
        <f>#REF!</f>
        <v>#REF!</v>
      </c>
      <c r="AG56" s="910" t="e">
        <f>#REF!</f>
        <v>#REF!</v>
      </c>
      <c r="AJ56" s="855"/>
    </row>
    <row r="57" spans="1:36" s="893" customFormat="1" ht="30.75" thickBot="1">
      <c r="A57" s="886" t="s">
        <v>331</v>
      </c>
      <c r="B57" s="911" t="s">
        <v>120</v>
      </c>
      <c r="C57" s="888" t="s">
        <v>121</v>
      </c>
      <c r="D57" s="1023">
        <f>'01CH'!D57</f>
        <v>35.459999999999994</v>
      </c>
      <c r="E57" s="1023">
        <f>'02CH'!D56</f>
        <v>105.98</v>
      </c>
      <c r="F57" s="912">
        <v>53</v>
      </c>
      <c r="G57" s="890">
        <f t="shared" si="2"/>
        <v>0</v>
      </c>
      <c r="H57" s="972">
        <f t="shared" si="15"/>
        <v>53.000000000000007</v>
      </c>
      <c r="I57" s="1047">
        <f t="shared" si="3"/>
        <v>17.540000000000013</v>
      </c>
      <c r="J57" s="891">
        <f>H57/H$8*100</f>
        <v>6.2069868983154808E-2</v>
      </c>
      <c r="K57" s="910">
        <v>6.11</v>
      </c>
      <c r="L57" s="910">
        <v>1.8800000000000003</v>
      </c>
      <c r="M57" s="910">
        <v>0.97</v>
      </c>
      <c r="N57" s="910">
        <v>4.07</v>
      </c>
      <c r="O57" s="910">
        <v>3.01</v>
      </c>
      <c r="P57" s="910">
        <v>0.71</v>
      </c>
      <c r="Q57" s="910">
        <v>2.25</v>
      </c>
      <c r="R57" s="910">
        <v>2.09</v>
      </c>
      <c r="S57" s="910">
        <v>0.88000000000000012</v>
      </c>
      <c r="T57" s="910">
        <v>4.49</v>
      </c>
      <c r="U57" s="910">
        <v>1.01</v>
      </c>
      <c r="V57" s="910">
        <v>5.65</v>
      </c>
      <c r="W57" s="910">
        <v>3.59</v>
      </c>
      <c r="X57" s="910">
        <v>13.169999999999998</v>
      </c>
      <c r="Y57" s="910">
        <v>0.75</v>
      </c>
      <c r="Z57" s="910">
        <v>1.3</v>
      </c>
      <c r="AA57" s="910">
        <v>1.0699999999999998</v>
      </c>
      <c r="AB57" s="910" t="e">
        <f>#REF!</f>
        <v>#REF!</v>
      </c>
      <c r="AC57" s="910" t="e">
        <f>#REF!</f>
        <v>#REF!</v>
      </c>
      <c r="AD57" s="910" t="e">
        <f>#REF!</f>
        <v>#REF!</v>
      </c>
      <c r="AE57" s="910" t="e">
        <f>#REF!</f>
        <v>#REF!</v>
      </c>
      <c r="AF57" s="910" t="e">
        <f>#REF!</f>
        <v>#REF!</v>
      </c>
      <c r="AG57" s="910" t="e">
        <f>#REF!</f>
        <v>#REF!</v>
      </c>
      <c r="AJ57" s="855"/>
    </row>
    <row r="58" spans="1:36" s="893" customFormat="1" ht="30">
      <c r="A58" s="886" t="s">
        <v>331</v>
      </c>
      <c r="B58" s="873" t="s">
        <v>284</v>
      </c>
      <c r="C58" s="888" t="s">
        <v>123</v>
      </c>
      <c r="D58" s="1023">
        <f>'01CH'!D58</f>
        <v>0</v>
      </c>
      <c r="E58" s="1023">
        <f>'02CH'!D57</f>
        <v>0</v>
      </c>
      <c r="F58" s="875"/>
      <c r="G58" s="890">
        <f t="shared" si="2"/>
        <v>0</v>
      </c>
      <c r="H58" s="972">
        <f t="shared" si="15"/>
        <v>0</v>
      </c>
      <c r="I58" s="1047">
        <f t="shared" si="3"/>
        <v>0</v>
      </c>
      <c r="J58" s="891">
        <f>H58/H$8*100</f>
        <v>0</v>
      </c>
      <c r="K58" s="910">
        <v>0</v>
      </c>
      <c r="L58" s="910">
        <v>0</v>
      </c>
      <c r="M58" s="910">
        <v>0</v>
      </c>
      <c r="N58" s="910">
        <v>0</v>
      </c>
      <c r="O58" s="910">
        <v>0</v>
      </c>
      <c r="P58" s="910">
        <v>0</v>
      </c>
      <c r="Q58" s="910">
        <v>0</v>
      </c>
      <c r="R58" s="910">
        <v>0</v>
      </c>
      <c r="S58" s="910">
        <v>0</v>
      </c>
      <c r="T58" s="910">
        <v>0</v>
      </c>
      <c r="U58" s="910">
        <v>0</v>
      </c>
      <c r="V58" s="910">
        <v>0</v>
      </c>
      <c r="W58" s="910">
        <v>0</v>
      </c>
      <c r="X58" s="910">
        <v>0</v>
      </c>
      <c r="Y58" s="910">
        <v>0</v>
      </c>
      <c r="Z58" s="910">
        <v>0</v>
      </c>
      <c r="AA58" s="910">
        <v>0</v>
      </c>
      <c r="AB58" s="910" t="e">
        <f>#REF!</f>
        <v>#REF!</v>
      </c>
      <c r="AC58" s="910" t="e">
        <f>#REF!</f>
        <v>#REF!</v>
      </c>
      <c r="AD58" s="910" t="e">
        <f>#REF!</f>
        <v>#REF!</v>
      </c>
      <c r="AE58" s="910" t="e">
        <f>#REF!</f>
        <v>#REF!</v>
      </c>
      <c r="AF58" s="910" t="e">
        <f>#REF!</f>
        <v>#REF!</v>
      </c>
      <c r="AG58" s="910" t="e">
        <f>#REF!</f>
        <v>#REF!</v>
      </c>
      <c r="AJ58" s="855"/>
    </row>
    <row r="59" spans="1:36" s="893" customFormat="1" ht="18" customHeight="1">
      <c r="A59" s="886" t="s">
        <v>331</v>
      </c>
      <c r="B59" s="873" t="s">
        <v>124</v>
      </c>
      <c r="C59" s="888" t="s">
        <v>125</v>
      </c>
      <c r="D59" s="1023">
        <f>'01CH'!D59</f>
        <v>0</v>
      </c>
      <c r="E59" s="1023">
        <f>'02CH'!D58</f>
        <v>0</v>
      </c>
      <c r="F59" s="875"/>
      <c r="G59" s="890">
        <f t="shared" si="2"/>
        <v>0</v>
      </c>
      <c r="H59" s="972">
        <f t="shared" si="15"/>
        <v>0</v>
      </c>
      <c r="I59" s="1047">
        <f t="shared" si="3"/>
        <v>0</v>
      </c>
      <c r="J59" s="891">
        <f t="shared" si="12"/>
        <v>0</v>
      </c>
      <c r="K59" s="910">
        <v>0</v>
      </c>
      <c r="L59" s="910">
        <v>0</v>
      </c>
      <c r="M59" s="910">
        <v>0</v>
      </c>
      <c r="N59" s="910">
        <v>0</v>
      </c>
      <c r="O59" s="910">
        <v>0</v>
      </c>
      <c r="P59" s="910">
        <v>0</v>
      </c>
      <c r="Q59" s="910">
        <v>0</v>
      </c>
      <c r="R59" s="910">
        <v>0</v>
      </c>
      <c r="S59" s="910">
        <v>0</v>
      </c>
      <c r="T59" s="910">
        <v>0</v>
      </c>
      <c r="U59" s="910">
        <v>0</v>
      </c>
      <c r="V59" s="910">
        <v>0</v>
      </c>
      <c r="W59" s="910">
        <v>0</v>
      </c>
      <c r="X59" s="910">
        <v>0</v>
      </c>
      <c r="Y59" s="910">
        <v>0</v>
      </c>
      <c r="Z59" s="910">
        <v>0</v>
      </c>
      <c r="AA59" s="910">
        <v>0</v>
      </c>
      <c r="AB59" s="910" t="e">
        <f>#REF!</f>
        <v>#REF!</v>
      </c>
      <c r="AC59" s="910" t="e">
        <f>#REF!</f>
        <v>#REF!</v>
      </c>
      <c r="AD59" s="910" t="e">
        <f>#REF!</f>
        <v>#REF!</v>
      </c>
      <c r="AE59" s="910" t="e">
        <f>#REF!</f>
        <v>#REF!</v>
      </c>
      <c r="AF59" s="910" t="e">
        <f>#REF!</f>
        <v>#REF!</v>
      </c>
      <c r="AG59" s="910" t="e">
        <f>#REF!</f>
        <v>#REF!</v>
      </c>
      <c r="AJ59" s="855"/>
    </row>
    <row r="60" spans="1:36" s="893" customFormat="1" ht="18" customHeight="1">
      <c r="A60" s="886" t="s">
        <v>331</v>
      </c>
      <c r="B60" s="873" t="s">
        <v>126</v>
      </c>
      <c r="C60" s="888" t="s">
        <v>127</v>
      </c>
      <c r="D60" s="1023">
        <f>'01CH'!D60</f>
        <v>3.95</v>
      </c>
      <c r="E60" s="1023">
        <f>'02CH'!D59</f>
        <v>10.54</v>
      </c>
      <c r="F60" s="895"/>
      <c r="G60" s="890">
        <f t="shared" si="2"/>
        <v>11.51</v>
      </c>
      <c r="H60" s="972">
        <f t="shared" si="15"/>
        <v>11.51</v>
      </c>
      <c r="I60" s="1047">
        <f t="shared" si="3"/>
        <v>7.56</v>
      </c>
      <c r="J60" s="891">
        <f t="shared" si="12"/>
        <v>1.3479701735775692E-2</v>
      </c>
      <c r="K60" s="910">
        <v>1.85</v>
      </c>
      <c r="L60" s="910">
        <v>0.78</v>
      </c>
      <c r="M60" s="910">
        <v>0.33</v>
      </c>
      <c r="N60" s="910">
        <v>0</v>
      </c>
      <c r="O60" s="910">
        <v>0.8</v>
      </c>
      <c r="P60" s="910">
        <v>0</v>
      </c>
      <c r="Q60" s="910">
        <v>0.8</v>
      </c>
      <c r="R60" s="910">
        <v>0</v>
      </c>
      <c r="S60" s="910">
        <v>0.46</v>
      </c>
      <c r="T60" s="910">
        <v>0.36</v>
      </c>
      <c r="U60" s="910">
        <v>0.39</v>
      </c>
      <c r="V60" s="910">
        <v>1.75</v>
      </c>
      <c r="W60" s="910">
        <v>0.6</v>
      </c>
      <c r="X60" s="910">
        <v>1.3</v>
      </c>
      <c r="Y60" s="910">
        <v>0.95</v>
      </c>
      <c r="Z60" s="910">
        <v>0.73</v>
      </c>
      <c r="AA60" s="910">
        <v>0.41</v>
      </c>
      <c r="AB60" s="910" t="e">
        <f>#REF!</f>
        <v>#REF!</v>
      </c>
      <c r="AC60" s="910" t="e">
        <f>#REF!</f>
        <v>#REF!</v>
      </c>
      <c r="AD60" s="910" t="e">
        <f>#REF!</f>
        <v>#REF!</v>
      </c>
      <c r="AE60" s="910" t="e">
        <f>#REF!</f>
        <v>#REF!</v>
      </c>
      <c r="AF60" s="910" t="e">
        <f>#REF!</f>
        <v>#REF!</v>
      </c>
      <c r="AG60" s="910" t="e">
        <f>#REF!</f>
        <v>#REF!</v>
      </c>
      <c r="AJ60" s="855"/>
    </row>
    <row r="61" spans="1:36" ht="18" customHeight="1">
      <c r="A61" s="879" t="s">
        <v>131</v>
      </c>
      <c r="B61" s="894" t="s">
        <v>129</v>
      </c>
      <c r="C61" s="881" t="s">
        <v>130</v>
      </c>
      <c r="D61" s="1023">
        <f>'01CH'!D61</f>
        <v>37.270000000000003</v>
      </c>
      <c r="E61" s="1023">
        <f>'02CH'!D60</f>
        <v>351.32</v>
      </c>
      <c r="F61" s="905">
        <v>111</v>
      </c>
      <c r="G61" s="883">
        <f t="shared" si="2"/>
        <v>0</v>
      </c>
      <c r="H61" s="972">
        <f t="shared" si="15"/>
        <v>111</v>
      </c>
      <c r="I61" s="1047">
        <f t="shared" si="3"/>
        <v>73.72999999999999</v>
      </c>
      <c r="J61" s="884">
        <f t="shared" si="12"/>
        <v>0.12999538598358834</v>
      </c>
      <c r="K61" s="913">
        <v>37.270000000000003</v>
      </c>
      <c r="L61" s="913">
        <v>0</v>
      </c>
      <c r="M61" s="913">
        <v>0</v>
      </c>
      <c r="N61" s="913">
        <v>0</v>
      </c>
      <c r="O61" s="913">
        <v>11.02</v>
      </c>
      <c r="P61" s="913">
        <v>2.61</v>
      </c>
      <c r="Q61" s="913">
        <v>0</v>
      </c>
      <c r="R61" s="913">
        <v>38</v>
      </c>
      <c r="S61" s="913">
        <v>14.6</v>
      </c>
      <c r="T61" s="913">
        <v>0</v>
      </c>
      <c r="U61" s="913">
        <v>0</v>
      </c>
      <c r="V61" s="913">
        <v>5</v>
      </c>
      <c r="W61" s="913">
        <v>0</v>
      </c>
      <c r="X61" s="913">
        <v>0</v>
      </c>
      <c r="Y61" s="913">
        <v>0</v>
      </c>
      <c r="Z61" s="913">
        <v>0</v>
      </c>
      <c r="AA61" s="913">
        <v>2.5</v>
      </c>
      <c r="AB61" s="913" t="e">
        <f>#REF!</f>
        <v>#REF!</v>
      </c>
      <c r="AC61" s="913" t="e">
        <f>#REF!</f>
        <v>#REF!</v>
      </c>
      <c r="AD61" s="913" t="e">
        <f>#REF!</f>
        <v>#REF!</v>
      </c>
      <c r="AE61" s="913" t="e">
        <f>#REF!</f>
        <v>#REF!</v>
      </c>
      <c r="AF61" s="913" t="e">
        <f>#REF!</f>
        <v>#REF!</v>
      </c>
      <c r="AG61" s="913" t="e">
        <f>#REF!</f>
        <v>#REF!</v>
      </c>
      <c r="AJ61" s="855"/>
    </row>
    <row r="62" spans="1:36" ht="18" customHeight="1">
      <c r="A62" s="879" t="s">
        <v>134</v>
      </c>
      <c r="B62" s="908" t="s">
        <v>132</v>
      </c>
      <c r="C62" s="881" t="s">
        <v>133</v>
      </c>
      <c r="D62" s="1023">
        <f>'01CH'!D62</f>
        <v>0</v>
      </c>
      <c r="E62" s="1023">
        <f>'02CH'!D61</f>
        <v>0.04</v>
      </c>
      <c r="F62" s="900"/>
      <c r="G62" s="883">
        <f t="shared" si="2"/>
        <v>0</v>
      </c>
      <c r="H62" s="969">
        <f t="shared" ref="H62" si="17">SUM(K62:X62)</f>
        <v>0</v>
      </c>
      <c r="I62" s="1047">
        <f t="shared" si="3"/>
        <v>0</v>
      </c>
      <c r="J62" s="884">
        <f>H62/H$8*100</f>
        <v>0</v>
      </c>
      <c r="K62" s="913">
        <v>0</v>
      </c>
      <c r="L62" s="913">
        <v>0</v>
      </c>
      <c r="M62" s="913">
        <v>0</v>
      </c>
      <c r="N62" s="913">
        <v>0</v>
      </c>
      <c r="O62" s="913">
        <v>0</v>
      </c>
      <c r="P62" s="913">
        <v>0</v>
      </c>
      <c r="Q62" s="913">
        <v>0</v>
      </c>
      <c r="R62" s="913">
        <v>0</v>
      </c>
      <c r="S62" s="913">
        <v>0</v>
      </c>
      <c r="T62" s="913">
        <v>0</v>
      </c>
      <c r="U62" s="913">
        <v>0</v>
      </c>
      <c r="V62" s="913">
        <v>0</v>
      </c>
      <c r="W62" s="913">
        <v>0</v>
      </c>
      <c r="X62" s="913">
        <v>0</v>
      </c>
      <c r="Y62" s="913">
        <v>0</v>
      </c>
      <c r="Z62" s="913">
        <v>0</v>
      </c>
      <c r="AA62" s="913">
        <v>0</v>
      </c>
      <c r="AB62" s="913" t="e">
        <f>#REF!</f>
        <v>#REF!</v>
      </c>
      <c r="AC62" s="913" t="e">
        <f>#REF!</f>
        <v>#REF!</v>
      </c>
      <c r="AD62" s="913" t="e">
        <f>#REF!</f>
        <v>#REF!</v>
      </c>
      <c r="AE62" s="913" t="e">
        <f>#REF!</f>
        <v>#REF!</v>
      </c>
      <c r="AF62" s="913" t="e">
        <f>#REF!</f>
        <v>#REF!</v>
      </c>
      <c r="AG62" s="913" t="e">
        <f>#REF!</f>
        <v>#REF!</v>
      </c>
      <c r="AJ62" s="855"/>
    </row>
    <row r="63" spans="1:36" ht="18" customHeight="1">
      <c r="A63" s="879" t="s">
        <v>137</v>
      </c>
      <c r="B63" s="908" t="s">
        <v>135</v>
      </c>
      <c r="C63" s="881" t="s">
        <v>136</v>
      </c>
      <c r="D63" s="1023">
        <f>'01CH'!D63</f>
        <v>0</v>
      </c>
      <c r="E63" s="1023">
        <f>'02CH'!D62</f>
        <v>0.84</v>
      </c>
      <c r="F63" s="900"/>
      <c r="G63" s="883">
        <f t="shared" si="2"/>
        <v>7.93</v>
      </c>
      <c r="H63" s="969">
        <f t="shared" ref="H63:H89" si="18">SUM(K63:AA63)</f>
        <v>7.93</v>
      </c>
      <c r="I63" s="1047">
        <f t="shared" si="3"/>
        <v>7.93</v>
      </c>
      <c r="J63" s="884">
        <f>H63/H$8*100</f>
        <v>9.2870577554041035E-3</v>
      </c>
      <c r="K63" s="913">
        <v>1.4200000000000002</v>
      </c>
      <c r="L63" s="913">
        <v>0</v>
      </c>
      <c r="M63" s="913">
        <v>1.6700000000000002</v>
      </c>
      <c r="N63" s="913">
        <v>0</v>
      </c>
      <c r="O63" s="913">
        <v>0</v>
      </c>
      <c r="P63" s="913">
        <v>0</v>
      </c>
      <c r="Q63" s="913">
        <v>0</v>
      </c>
      <c r="R63" s="913">
        <v>0</v>
      </c>
      <c r="S63" s="913">
        <v>0</v>
      </c>
      <c r="T63" s="913">
        <v>1.65</v>
      </c>
      <c r="U63" s="913">
        <v>0</v>
      </c>
      <c r="V63" s="913">
        <v>1</v>
      </c>
      <c r="W63" s="913">
        <v>0</v>
      </c>
      <c r="X63" s="913">
        <v>0</v>
      </c>
      <c r="Y63" s="913">
        <v>1</v>
      </c>
      <c r="Z63" s="913">
        <v>0</v>
      </c>
      <c r="AA63" s="913">
        <v>1.19</v>
      </c>
      <c r="AB63" s="913" t="e">
        <f>#REF!</f>
        <v>#REF!</v>
      </c>
      <c r="AC63" s="913" t="e">
        <f>#REF!</f>
        <v>#REF!</v>
      </c>
      <c r="AD63" s="913" t="e">
        <f>#REF!</f>
        <v>#REF!</v>
      </c>
      <c r="AE63" s="913" t="e">
        <f>#REF!</f>
        <v>#REF!</v>
      </c>
      <c r="AF63" s="913" t="e">
        <f>#REF!</f>
        <v>#REF!</v>
      </c>
      <c r="AG63" s="913" t="e">
        <f>#REF!</f>
        <v>#REF!</v>
      </c>
      <c r="AJ63" s="855"/>
    </row>
    <row r="64" spans="1:36" ht="18" customHeight="1">
      <c r="A64" s="879" t="s">
        <v>140</v>
      </c>
      <c r="B64" s="880" t="s">
        <v>138</v>
      </c>
      <c r="C64" s="881" t="s">
        <v>139</v>
      </c>
      <c r="D64" s="1023">
        <f>'01CH'!D64</f>
        <v>300.96969999999999</v>
      </c>
      <c r="E64" s="1023">
        <f>'02CH'!D63</f>
        <v>628.44000000000005</v>
      </c>
      <c r="F64" s="905">
        <v>565</v>
      </c>
      <c r="G64" s="883">
        <f t="shared" si="2"/>
        <v>5.2999999991243385E-4</v>
      </c>
      <c r="H64" s="972">
        <f t="shared" si="18"/>
        <v>565.00052999999991</v>
      </c>
      <c r="I64" s="1047">
        <f t="shared" si="3"/>
        <v>264.03082999999992</v>
      </c>
      <c r="J64" s="884">
        <f t="shared" si="12"/>
        <v>0.66168884665118899</v>
      </c>
      <c r="K64" s="913">
        <v>0</v>
      </c>
      <c r="L64" s="913">
        <v>46.201230000000002</v>
      </c>
      <c r="M64" s="913">
        <v>38.900799999999997</v>
      </c>
      <c r="N64" s="913">
        <v>33.707900000000002</v>
      </c>
      <c r="O64" s="913">
        <v>29.691700000000001</v>
      </c>
      <c r="P64" s="913">
        <v>33.402000000000001</v>
      </c>
      <c r="Q64" s="913">
        <v>28.558999999999997</v>
      </c>
      <c r="R64" s="913">
        <v>36.753999999999998</v>
      </c>
      <c r="S64" s="913">
        <v>32.723999999999997</v>
      </c>
      <c r="T64" s="913">
        <v>36.905999999999999</v>
      </c>
      <c r="U64" s="913">
        <v>26.5596</v>
      </c>
      <c r="V64" s="913">
        <v>37.946199999999997</v>
      </c>
      <c r="W64" s="913">
        <v>39.874099999999999</v>
      </c>
      <c r="X64" s="913">
        <v>41.298000000000002</v>
      </c>
      <c r="Y64" s="913">
        <v>28.088000000000001</v>
      </c>
      <c r="Z64" s="913">
        <v>30.856999999999999</v>
      </c>
      <c r="AA64" s="913">
        <v>43.530999999999999</v>
      </c>
      <c r="AB64" s="913" t="e">
        <f>#REF!</f>
        <v>#REF!</v>
      </c>
      <c r="AC64" s="913" t="e">
        <f>#REF!</f>
        <v>#REF!</v>
      </c>
      <c r="AD64" s="913" t="e">
        <f>#REF!</f>
        <v>#REF!</v>
      </c>
      <c r="AE64" s="913" t="e">
        <f>#REF!</f>
        <v>#REF!</v>
      </c>
      <c r="AF64" s="913" t="e">
        <f>#REF!</f>
        <v>#REF!</v>
      </c>
      <c r="AG64" s="913" t="e">
        <f>#REF!</f>
        <v>#REF!</v>
      </c>
      <c r="AJ64" s="855"/>
    </row>
    <row r="65" spans="1:36" ht="18" customHeight="1">
      <c r="A65" s="879" t="s">
        <v>143</v>
      </c>
      <c r="B65" s="908" t="s">
        <v>141</v>
      </c>
      <c r="C65" s="881" t="s">
        <v>142</v>
      </c>
      <c r="D65" s="1023">
        <f>'01CH'!D65</f>
        <v>28.708200000000001</v>
      </c>
      <c r="E65" s="1023">
        <f>'02CH'!D64</f>
        <v>58.57</v>
      </c>
      <c r="F65" s="905">
        <v>52</v>
      </c>
      <c r="G65" s="883">
        <f t="shared" si="2"/>
        <v>-1.0000000000331966E-4</v>
      </c>
      <c r="H65" s="972">
        <f t="shared" si="18"/>
        <v>51.999899999999997</v>
      </c>
      <c r="I65" s="1047">
        <f t="shared" si="3"/>
        <v>23.291699999999995</v>
      </c>
      <c r="J65" s="884">
        <f t="shared" si="12"/>
        <v>6.0898622266738686E-2</v>
      </c>
      <c r="K65" s="913">
        <v>51.999899999999997</v>
      </c>
      <c r="L65" s="913">
        <v>0</v>
      </c>
      <c r="M65" s="913">
        <v>0</v>
      </c>
      <c r="N65" s="913">
        <v>0</v>
      </c>
      <c r="O65" s="913">
        <v>0</v>
      </c>
      <c r="P65" s="913">
        <v>0</v>
      </c>
      <c r="Q65" s="913">
        <v>0</v>
      </c>
      <c r="R65" s="913">
        <v>0</v>
      </c>
      <c r="S65" s="913">
        <v>0</v>
      </c>
      <c r="T65" s="913">
        <v>0</v>
      </c>
      <c r="U65" s="913">
        <v>0</v>
      </c>
      <c r="V65" s="913">
        <v>0</v>
      </c>
      <c r="W65" s="913">
        <v>0</v>
      </c>
      <c r="X65" s="913">
        <v>0</v>
      </c>
      <c r="Y65" s="913">
        <v>0</v>
      </c>
      <c r="Z65" s="913">
        <v>0</v>
      </c>
      <c r="AA65" s="913">
        <v>0</v>
      </c>
      <c r="AB65" s="913" t="e">
        <f>#REF!</f>
        <v>#REF!</v>
      </c>
      <c r="AC65" s="913" t="e">
        <f>#REF!</f>
        <v>#REF!</v>
      </c>
      <c r="AD65" s="913" t="e">
        <f>#REF!</f>
        <v>#REF!</v>
      </c>
      <c r="AE65" s="913" t="e">
        <f>#REF!</f>
        <v>#REF!</v>
      </c>
      <c r="AF65" s="913" t="e">
        <f>#REF!</f>
        <v>#REF!</v>
      </c>
      <c r="AG65" s="913" t="e">
        <f>#REF!</f>
        <v>#REF!</v>
      </c>
      <c r="AJ65" s="855"/>
    </row>
    <row r="66" spans="1:36" ht="18" customHeight="1">
      <c r="A66" s="879" t="s">
        <v>146</v>
      </c>
      <c r="B66" s="908" t="s">
        <v>144</v>
      </c>
      <c r="C66" s="881" t="s">
        <v>145</v>
      </c>
      <c r="D66" s="1023">
        <f>'01CH'!D66</f>
        <v>13.709999999999999</v>
      </c>
      <c r="E66" s="1023">
        <f>'02CH'!D65</f>
        <v>17.260000000000002</v>
      </c>
      <c r="F66" s="905">
        <v>16</v>
      </c>
      <c r="G66" s="883">
        <f t="shared" si="2"/>
        <v>3.2299999999985118E-3</v>
      </c>
      <c r="H66" s="972">
        <f t="shared" si="18"/>
        <v>16.003229999999999</v>
      </c>
      <c r="I66" s="1047">
        <f t="shared" si="3"/>
        <v>2.2932299999999994</v>
      </c>
      <c r="J66" s="884">
        <f t="shared" si="12"/>
        <v>1.8741856403911173E-2</v>
      </c>
      <c r="K66" s="913">
        <v>3.52033</v>
      </c>
      <c r="L66" s="913">
        <v>0.26</v>
      </c>
      <c r="M66" s="913">
        <v>0.63</v>
      </c>
      <c r="N66" s="913">
        <v>1.07</v>
      </c>
      <c r="O66" s="913">
        <v>0.43</v>
      </c>
      <c r="P66" s="913">
        <v>0.8</v>
      </c>
      <c r="Q66" s="913">
        <v>1.08</v>
      </c>
      <c r="R66" s="913">
        <v>0.6</v>
      </c>
      <c r="S66" s="913">
        <v>1.0899999999999999</v>
      </c>
      <c r="T66" s="913">
        <v>0.44999999999999996</v>
      </c>
      <c r="U66" s="913">
        <v>3.999999999999998E-2</v>
      </c>
      <c r="V66" s="913">
        <v>1.1800000000000002</v>
      </c>
      <c r="W66" s="913">
        <v>2.17</v>
      </c>
      <c r="X66" s="913">
        <v>0.75</v>
      </c>
      <c r="Y66" s="913">
        <v>0.39290000000000003</v>
      </c>
      <c r="Z66" s="913">
        <v>0.83000000000000007</v>
      </c>
      <c r="AA66" s="913">
        <v>0.71</v>
      </c>
      <c r="AB66" s="913" t="e">
        <f>#REF!</f>
        <v>#REF!</v>
      </c>
      <c r="AC66" s="913" t="e">
        <f>#REF!</f>
        <v>#REF!</v>
      </c>
      <c r="AD66" s="913" t="e">
        <f>#REF!</f>
        <v>#REF!</v>
      </c>
      <c r="AE66" s="913" t="e">
        <f>#REF!</f>
        <v>#REF!</v>
      </c>
      <c r="AF66" s="913" t="e">
        <f>#REF!</f>
        <v>#REF!</v>
      </c>
      <c r="AG66" s="913" t="e">
        <f>#REF!</f>
        <v>#REF!</v>
      </c>
      <c r="AJ66" s="855"/>
    </row>
    <row r="67" spans="1:36" ht="30" customHeight="1">
      <c r="A67" s="879" t="s">
        <v>149</v>
      </c>
      <c r="B67" s="908" t="s">
        <v>147</v>
      </c>
      <c r="C67" s="881" t="s">
        <v>148</v>
      </c>
      <c r="D67" s="1023">
        <f>'01CH'!D67</f>
        <v>0.95</v>
      </c>
      <c r="E67" s="1023">
        <f>'02CH'!D66</f>
        <v>1.64</v>
      </c>
      <c r="F67" s="905">
        <v>2</v>
      </c>
      <c r="G67" s="883">
        <f t="shared" si="2"/>
        <v>0</v>
      </c>
      <c r="H67" s="972">
        <f t="shared" si="18"/>
        <v>2</v>
      </c>
      <c r="I67" s="1047">
        <f t="shared" si="3"/>
        <v>1.05</v>
      </c>
      <c r="J67" s="884">
        <f t="shared" si="12"/>
        <v>2.3422592069115016E-3</v>
      </c>
      <c r="K67" s="913">
        <v>0.36</v>
      </c>
      <c r="L67" s="913">
        <v>0.11</v>
      </c>
      <c r="M67" s="913">
        <v>0.04</v>
      </c>
      <c r="N67" s="913">
        <v>0</v>
      </c>
      <c r="O67" s="913">
        <v>0</v>
      </c>
      <c r="P67" s="913">
        <v>0</v>
      </c>
      <c r="Q67" s="913">
        <v>0.18</v>
      </c>
      <c r="R67" s="913">
        <v>0</v>
      </c>
      <c r="S67" s="913">
        <v>0</v>
      </c>
      <c r="T67" s="913">
        <v>1.1000000000000001</v>
      </c>
      <c r="U67" s="913">
        <v>0.08</v>
      </c>
      <c r="V67" s="913">
        <v>0</v>
      </c>
      <c r="W67" s="913">
        <v>0</v>
      </c>
      <c r="X67" s="913">
        <v>0.13</v>
      </c>
      <c r="Y67" s="913">
        <v>0</v>
      </c>
      <c r="Z67" s="913">
        <v>0</v>
      </c>
      <c r="AA67" s="913">
        <v>0</v>
      </c>
      <c r="AB67" s="913" t="e">
        <f>#REF!</f>
        <v>#REF!</v>
      </c>
      <c r="AC67" s="913" t="e">
        <f>#REF!</f>
        <v>#REF!</v>
      </c>
      <c r="AD67" s="913" t="e">
        <f>#REF!</f>
        <v>#REF!</v>
      </c>
      <c r="AE67" s="913" t="e">
        <f>#REF!</f>
        <v>#REF!</v>
      </c>
      <c r="AF67" s="913" t="e">
        <f>#REF!</f>
        <v>#REF!</v>
      </c>
      <c r="AG67" s="913" t="e">
        <f>#REF!</f>
        <v>#REF!</v>
      </c>
      <c r="AJ67" s="855"/>
    </row>
    <row r="68" spans="1:36" ht="21.75" customHeight="1">
      <c r="A68" s="879" t="s">
        <v>151</v>
      </c>
      <c r="B68" s="908" t="s">
        <v>150</v>
      </c>
      <c r="C68" s="881" t="s">
        <v>171</v>
      </c>
      <c r="D68" s="1023">
        <f>'01CH'!D68</f>
        <v>0</v>
      </c>
      <c r="E68" s="1023">
        <f>'02CH'!D67</f>
        <v>0</v>
      </c>
      <c r="F68" s="909"/>
      <c r="G68" s="883">
        <f t="shared" si="2"/>
        <v>0</v>
      </c>
      <c r="H68" s="972">
        <f t="shared" si="18"/>
        <v>0</v>
      </c>
      <c r="I68" s="1047">
        <f t="shared" si="3"/>
        <v>0</v>
      </c>
      <c r="J68" s="884">
        <f t="shared" si="12"/>
        <v>0</v>
      </c>
      <c r="K68" s="913">
        <v>0</v>
      </c>
      <c r="L68" s="913">
        <v>0</v>
      </c>
      <c r="M68" s="913">
        <v>0</v>
      </c>
      <c r="N68" s="913">
        <v>0</v>
      </c>
      <c r="O68" s="913">
        <v>0</v>
      </c>
      <c r="P68" s="913">
        <v>0</v>
      </c>
      <c r="Q68" s="913">
        <v>0</v>
      </c>
      <c r="R68" s="913">
        <v>0</v>
      </c>
      <c r="S68" s="913">
        <v>0</v>
      </c>
      <c r="T68" s="913">
        <v>0</v>
      </c>
      <c r="U68" s="913">
        <v>0</v>
      </c>
      <c r="V68" s="913">
        <v>0</v>
      </c>
      <c r="W68" s="913">
        <v>0</v>
      </c>
      <c r="X68" s="913">
        <v>0</v>
      </c>
      <c r="Y68" s="913">
        <v>0</v>
      </c>
      <c r="Z68" s="913">
        <v>0</v>
      </c>
      <c r="AA68" s="913">
        <v>0</v>
      </c>
      <c r="AB68" s="913" t="e">
        <f>#REF!</f>
        <v>#REF!</v>
      </c>
      <c r="AC68" s="913" t="e">
        <f>#REF!</f>
        <v>#REF!</v>
      </c>
      <c r="AD68" s="913" t="e">
        <f>#REF!</f>
        <v>#REF!</v>
      </c>
      <c r="AE68" s="913" t="e">
        <f>#REF!</f>
        <v>#REF!</v>
      </c>
      <c r="AF68" s="913" t="e">
        <f>#REF!</f>
        <v>#REF!</v>
      </c>
      <c r="AG68" s="913" t="e">
        <f>#REF!</f>
        <v>#REF!</v>
      </c>
      <c r="AJ68" s="855"/>
    </row>
    <row r="69" spans="1:36" ht="21.75" customHeight="1">
      <c r="A69" s="879" t="s">
        <v>154</v>
      </c>
      <c r="B69" s="908" t="s">
        <v>291</v>
      </c>
      <c r="C69" s="881" t="s">
        <v>153</v>
      </c>
      <c r="D69" s="1023">
        <f>'01CH'!D69</f>
        <v>0</v>
      </c>
      <c r="E69" s="1023">
        <f>'02CH'!D68</f>
        <v>0.1</v>
      </c>
      <c r="F69" s="900"/>
      <c r="G69" s="883">
        <f t="shared" si="2"/>
        <v>2</v>
      </c>
      <c r="H69" s="972">
        <f t="shared" si="18"/>
        <v>2</v>
      </c>
      <c r="I69" s="1047">
        <f t="shared" si="3"/>
        <v>2</v>
      </c>
      <c r="J69" s="884">
        <f t="shared" si="12"/>
        <v>2.3422592069115016E-3</v>
      </c>
      <c r="K69" s="913">
        <v>0</v>
      </c>
      <c r="L69" s="913">
        <v>0</v>
      </c>
      <c r="M69" s="913">
        <v>0</v>
      </c>
      <c r="N69" s="913">
        <v>0</v>
      </c>
      <c r="O69" s="913">
        <v>0</v>
      </c>
      <c r="P69" s="913">
        <v>0</v>
      </c>
      <c r="Q69" s="913">
        <v>0</v>
      </c>
      <c r="R69" s="913">
        <v>0</v>
      </c>
      <c r="S69" s="913">
        <v>0</v>
      </c>
      <c r="T69" s="913">
        <v>0</v>
      </c>
      <c r="U69" s="913">
        <v>0</v>
      </c>
      <c r="V69" s="913">
        <v>0</v>
      </c>
      <c r="W69" s="913">
        <v>0</v>
      </c>
      <c r="X69" s="913">
        <v>0</v>
      </c>
      <c r="Y69" s="913">
        <v>0</v>
      </c>
      <c r="Z69" s="913">
        <v>0</v>
      </c>
      <c r="AA69" s="913">
        <v>2</v>
      </c>
      <c r="AB69" s="913" t="e">
        <f>#REF!</f>
        <v>#REF!</v>
      </c>
      <c r="AC69" s="913" t="e">
        <f>#REF!</f>
        <v>#REF!</v>
      </c>
      <c r="AD69" s="913" t="e">
        <f>#REF!</f>
        <v>#REF!</v>
      </c>
      <c r="AE69" s="913" t="e">
        <f>#REF!</f>
        <v>#REF!</v>
      </c>
      <c r="AF69" s="913" t="e">
        <f>#REF!</f>
        <v>#REF!</v>
      </c>
      <c r="AG69" s="913" t="e">
        <f>#REF!</f>
        <v>#REF!</v>
      </c>
      <c r="AJ69" s="855"/>
    </row>
    <row r="70" spans="1:36" ht="21.75" customHeight="1">
      <c r="A70" s="879" t="s">
        <v>157</v>
      </c>
      <c r="B70" s="908" t="s">
        <v>155</v>
      </c>
      <c r="C70" s="881" t="s">
        <v>156</v>
      </c>
      <c r="D70" s="1023">
        <f>'01CH'!D70</f>
        <v>855.55120000000011</v>
      </c>
      <c r="E70" s="1023">
        <f>'02CH'!D69</f>
        <v>812.49</v>
      </c>
      <c r="F70" s="900"/>
      <c r="G70" s="883">
        <f t="shared" si="2"/>
        <v>746.95820000000003</v>
      </c>
      <c r="H70" s="972">
        <f t="shared" si="18"/>
        <v>746.95820000000003</v>
      </c>
      <c r="I70" s="1047">
        <f t="shared" si="3"/>
        <v>-108.59300000000007</v>
      </c>
      <c r="J70" s="884">
        <f t="shared" si="12"/>
        <v>0.87478486056402138</v>
      </c>
      <c r="K70" s="913">
        <v>17.920000000000002</v>
      </c>
      <c r="L70" s="913">
        <v>45.72</v>
      </c>
      <c r="M70" s="913">
        <v>52.03</v>
      </c>
      <c r="N70" s="913">
        <v>33.71</v>
      </c>
      <c r="O70" s="913">
        <v>48.940000000000005</v>
      </c>
      <c r="P70" s="913">
        <v>83.13</v>
      </c>
      <c r="Q70" s="913">
        <v>36.700000000000003</v>
      </c>
      <c r="R70" s="913">
        <v>16.127000000000002</v>
      </c>
      <c r="S70" s="913">
        <v>31.11</v>
      </c>
      <c r="T70" s="913">
        <v>33.94</v>
      </c>
      <c r="U70" s="913">
        <v>40.6</v>
      </c>
      <c r="V70" s="913">
        <v>32.029999999999994</v>
      </c>
      <c r="W70" s="913">
        <v>92.58</v>
      </c>
      <c r="X70" s="913">
        <v>34.659999999999997</v>
      </c>
      <c r="Y70" s="913">
        <v>26.141200000000001</v>
      </c>
      <c r="Z70" s="913">
        <v>57.55</v>
      </c>
      <c r="AA70" s="913">
        <v>64.069999999999993</v>
      </c>
      <c r="AB70" s="913" t="e">
        <f>#REF!</f>
        <v>#REF!</v>
      </c>
      <c r="AC70" s="913" t="e">
        <f>#REF!</f>
        <v>#REF!</v>
      </c>
      <c r="AD70" s="913" t="e">
        <f>#REF!</f>
        <v>#REF!</v>
      </c>
      <c r="AE70" s="913" t="e">
        <f>#REF!</f>
        <v>#REF!</v>
      </c>
      <c r="AF70" s="913" t="e">
        <f>#REF!</f>
        <v>#REF!</v>
      </c>
      <c r="AG70" s="913" t="e">
        <f>#REF!</f>
        <v>#REF!</v>
      </c>
      <c r="AJ70" s="855"/>
    </row>
    <row r="71" spans="1:36" ht="21.75" customHeight="1">
      <c r="A71" s="879" t="s">
        <v>160</v>
      </c>
      <c r="B71" s="908" t="s">
        <v>158</v>
      </c>
      <c r="C71" s="881" t="s">
        <v>159</v>
      </c>
      <c r="D71" s="1023">
        <f>'01CH'!D71</f>
        <v>44.440000000000005</v>
      </c>
      <c r="E71" s="1023">
        <f>'02CH'!D70</f>
        <v>45.03</v>
      </c>
      <c r="F71" s="900"/>
      <c r="G71" s="883">
        <f t="shared" si="2"/>
        <v>44.440000000000005</v>
      </c>
      <c r="H71" s="972">
        <f t="shared" si="18"/>
        <v>44.440000000000005</v>
      </c>
      <c r="I71" s="1047">
        <f t="shared" si="3"/>
        <v>0</v>
      </c>
      <c r="J71" s="884">
        <f t="shared" si="12"/>
        <v>5.2044999577573574E-2</v>
      </c>
      <c r="K71" s="913">
        <v>0.28999999999999998</v>
      </c>
      <c r="L71" s="913">
        <v>0</v>
      </c>
      <c r="M71" s="913">
        <v>0</v>
      </c>
      <c r="N71" s="913">
        <v>0</v>
      </c>
      <c r="O71" s="913">
        <v>0</v>
      </c>
      <c r="P71" s="913">
        <v>0.41</v>
      </c>
      <c r="Q71" s="913">
        <v>0</v>
      </c>
      <c r="R71" s="913">
        <v>36.33</v>
      </c>
      <c r="S71" s="913">
        <v>5.63</v>
      </c>
      <c r="T71" s="913">
        <v>1.77</v>
      </c>
      <c r="U71" s="913">
        <v>0</v>
      </c>
      <c r="V71" s="913">
        <v>0</v>
      </c>
      <c r="W71" s="913">
        <v>0</v>
      </c>
      <c r="X71" s="913">
        <v>0.01</v>
      </c>
      <c r="Y71" s="913">
        <v>0</v>
      </c>
      <c r="Z71" s="913">
        <v>0</v>
      </c>
      <c r="AA71" s="913">
        <v>0</v>
      </c>
      <c r="AB71" s="913" t="e">
        <f>#REF!</f>
        <v>#REF!</v>
      </c>
      <c r="AC71" s="913" t="e">
        <f>#REF!</f>
        <v>#REF!</v>
      </c>
      <c r="AD71" s="913" t="e">
        <f>#REF!</f>
        <v>#REF!</v>
      </c>
      <c r="AE71" s="913" t="e">
        <f>#REF!</f>
        <v>#REF!</v>
      </c>
      <c r="AF71" s="913" t="e">
        <f>#REF!</f>
        <v>#REF!</v>
      </c>
      <c r="AG71" s="913" t="e">
        <f>#REF!</f>
        <v>#REF!</v>
      </c>
      <c r="AJ71" s="855"/>
    </row>
    <row r="72" spans="1:36" ht="21.75" customHeight="1">
      <c r="A72" s="879" t="s">
        <v>163</v>
      </c>
      <c r="B72" s="908" t="s">
        <v>161</v>
      </c>
      <c r="C72" s="881" t="s">
        <v>162</v>
      </c>
      <c r="D72" s="1023">
        <f>'01CH'!D72</f>
        <v>0</v>
      </c>
      <c r="E72" s="1023">
        <f>'02CH'!D71</f>
        <v>48.4</v>
      </c>
      <c r="F72" s="900"/>
      <c r="G72" s="883">
        <f t="shared" si="2"/>
        <v>33.520000000000003</v>
      </c>
      <c r="H72" s="972">
        <f t="shared" si="18"/>
        <v>33.520000000000003</v>
      </c>
      <c r="I72" s="1047">
        <f t="shared" si="3"/>
        <v>33.520000000000003</v>
      </c>
      <c r="J72" s="884">
        <f t="shared" si="12"/>
        <v>3.9256264307836769E-2</v>
      </c>
      <c r="K72" s="913">
        <v>2.5</v>
      </c>
      <c r="L72" s="913">
        <v>2.5</v>
      </c>
      <c r="M72" s="913">
        <v>2.39</v>
      </c>
      <c r="N72" s="913">
        <v>0</v>
      </c>
      <c r="O72" s="913">
        <v>2.5</v>
      </c>
      <c r="P72" s="913">
        <v>2.71</v>
      </c>
      <c r="Q72" s="913">
        <v>1.5</v>
      </c>
      <c r="R72" s="913">
        <v>0</v>
      </c>
      <c r="S72" s="913">
        <v>4.7699999999999996</v>
      </c>
      <c r="T72" s="913">
        <v>0</v>
      </c>
      <c r="U72" s="913">
        <v>2</v>
      </c>
      <c r="V72" s="913">
        <v>1.8</v>
      </c>
      <c r="W72" s="913">
        <v>3.55</v>
      </c>
      <c r="X72" s="913">
        <v>2.3199999999999998</v>
      </c>
      <c r="Y72" s="913">
        <v>0</v>
      </c>
      <c r="Z72" s="913">
        <v>2.2999999999999998</v>
      </c>
      <c r="AA72" s="913">
        <v>2.6799999999999997</v>
      </c>
      <c r="AB72" s="913" t="e">
        <f>#REF!</f>
        <v>#REF!</v>
      </c>
      <c r="AC72" s="913" t="e">
        <f>#REF!</f>
        <v>#REF!</v>
      </c>
      <c r="AD72" s="913" t="e">
        <f>#REF!</f>
        <v>#REF!</v>
      </c>
      <c r="AE72" s="913" t="e">
        <f>#REF!</f>
        <v>#REF!</v>
      </c>
      <c r="AF72" s="913" t="e">
        <f>#REF!</f>
        <v>#REF!</v>
      </c>
      <c r="AG72" s="913" t="e">
        <f>#REF!</f>
        <v>#REF!</v>
      </c>
      <c r="AJ72" s="855"/>
    </row>
    <row r="73" spans="1:36" ht="30.75" customHeight="1">
      <c r="A73" s="879" t="s">
        <v>166</v>
      </c>
      <c r="B73" s="908" t="s">
        <v>164</v>
      </c>
      <c r="C73" s="881" t="s">
        <v>165</v>
      </c>
      <c r="D73" s="1023">
        <f>'01CH'!D73</f>
        <v>0</v>
      </c>
      <c r="E73" s="1023">
        <f>'02CH'!D72</f>
        <v>0</v>
      </c>
      <c r="F73" s="900"/>
      <c r="G73" s="883">
        <f t="shared" si="2"/>
        <v>0</v>
      </c>
      <c r="H73" s="972">
        <f t="shared" si="18"/>
        <v>0</v>
      </c>
      <c r="I73" s="1047">
        <f t="shared" si="3"/>
        <v>0</v>
      </c>
      <c r="J73" s="884">
        <f t="shared" si="12"/>
        <v>0</v>
      </c>
      <c r="K73" s="913">
        <v>0</v>
      </c>
      <c r="L73" s="913">
        <v>0</v>
      </c>
      <c r="M73" s="913">
        <v>0</v>
      </c>
      <c r="N73" s="913">
        <v>0</v>
      </c>
      <c r="O73" s="913">
        <v>0</v>
      </c>
      <c r="P73" s="913">
        <v>0</v>
      </c>
      <c r="Q73" s="913">
        <v>0</v>
      </c>
      <c r="R73" s="913">
        <v>0</v>
      </c>
      <c r="S73" s="913">
        <v>0</v>
      </c>
      <c r="T73" s="913">
        <v>0</v>
      </c>
      <c r="U73" s="913">
        <v>0</v>
      </c>
      <c r="V73" s="913">
        <v>0</v>
      </c>
      <c r="W73" s="913">
        <v>0</v>
      </c>
      <c r="X73" s="913">
        <v>0</v>
      </c>
      <c r="Y73" s="913">
        <v>0</v>
      </c>
      <c r="Z73" s="913">
        <v>0</v>
      </c>
      <c r="AA73" s="913">
        <v>0</v>
      </c>
      <c r="AB73" s="913" t="e">
        <f>#REF!</f>
        <v>#REF!</v>
      </c>
      <c r="AC73" s="913" t="e">
        <f>#REF!</f>
        <v>#REF!</v>
      </c>
      <c r="AD73" s="913" t="e">
        <f>#REF!</f>
        <v>#REF!</v>
      </c>
      <c r="AE73" s="913" t="e">
        <f>#REF!</f>
        <v>#REF!</v>
      </c>
      <c r="AF73" s="913" t="e">
        <f>#REF!</f>
        <v>#REF!</v>
      </c>
      <c r="AG73" s="913" t="e">
        <f>#REF!</f>
        <v>#REF!</v>
      </c>
      <c r="AJ73" s="855"/>
    </row>
    <row r="74" spans="1:36" ht="21.75" customHeight="1">
      <c r="A74" s="879" t="s">
        <v>285</v>
      </c>
      <c r="B74" s="908" t="s">
        <v>167</v>
      </c>
      <c r="C74" s="881" t="s">
        <v>168</v>
      </c>
      <c r="D74" s="1023">
        <f>'01CH'!D74</f>
        <v>0</v>
      </c>
      <c r="E74" s="1023">
        <f>'02CH'!D73</f>
        <v>0</v>
      </c>
      <c r="F74" s="901"/>
      <c r="G74" s="883">
        <f t="shared" ref="G74:G89" si="19">H74-F74</f>
        <v>0</v>
      </c>
      <c r="H74" s="972">
        <f t="shared" si="18"/>
        <v>0</v>
      </c>
      <c r="I74" s="1047">
        <f t="shared" ref="I74:I75" si="20">H74-D74</f>
        <v>0</v>
      </c>
      <c r="J74" s="884">
        <f t="shared" si="12"/>
        <v>0</v>
      </c>
      <c r="K74" s="913">
        <v>0</v>
      </c>
      <c r="L74" s="913">
        <v>0</v>
      </c>
      <c r="M74" s="913">
        <v>0</v>
      </c>
      <c r="N74" s="913">
        <v>0</v>
      </c>
      <c r="O74" s="913">
        <v>0</v>
      </c>
      <c r="P74" s="913">
        <v>0</v>
      </c>
      <c r="Q74" s="913">
        <v>0</v>
      </c>
      <c r="R74" s="913">
        <v>0</v>
      </c>
      <c r="S74" s="913">
        <v>0</v>
      </c>
      <c r="T74" s="913">
        <v>0</v>
      </c>
      <c r="U74" s="913">
        <v>0</v>
      </c>
      <c r="V74" s="913">
        <v>0</v>
      </c>
      <c r="W74" s="913">
        <v>0</v>
      </c>
      <c r="X74" s="913">
        <v>0</v>
      </c>
      <c r="Y74" s="913">
        <v>0</v>
      </c>
      <c r="Z74" s="913">
        <v>0</v>
      </c>
      <c r="AA74" s="913">
        <v>0</v>
      </c>
      <c r="AB74" s="913" t="e">
        <f>#REF!</f>
        <v>#REF!</v>
      </c>
      <c r="AC74" s="913" t="e">
        <f>#REF!</f>
        <v>#REF!</v>
      </c>
      <c r="AD74" s="913" t="e">
        <f>#REF!</f>
        <v>#REF!</v>
      </c>
      <c r="AE74" s="913" t="e">
        <f>#REF!</f>
        <v>#REF!</v>
      </c>
      <c r="AF74" s="913" t="e">
        <f>#REF!</f>
        <v>#REF!</v>
      </c>
      <c r="AG74" s="913" t="e">
        <f>#REF!</f>
        <v>#REF!</v>
      </c>
      <c r="AJ74" s="855"/>
    </row>
    <row r="75" spans="1:36" s="919" customFormat="1" ht="24.75" customHeight="1">
      <c r="A75" s="914">
        <v>3</v>
      </c>
      <c r="B75" s="915" t="s">
        <v>169</v>
      </c>
      <c r="C75" s="916" t="s">
        <v>170</v>
      </c>
      <c r="D75" s="1023">
        <f>'01CH'!D75</f>
        <v>695.67079999999999</v>
      </c>
      <c r="E75" s="1023" t="str">
        <f>'02CH'!D74</f>
        <v>629,77</v>
      </c>
      <c r="F75" s="917">
        <v>583</v>
      </c>
      <c r="G75" s="883">
        <f t="shared" si="19"/>
        <v>1.8000000000029104E-3</v>
      </c>
      <c r="H75" s="968">
        <f t="shared" si="18"/>
        <v>583.0018</v>
      </c>
      <c r="I75" s="1047">
        <f t="shared" si="20"/>
        <v>-112.66899999999998</v>
      </c>
      <c r="J75" s="869">
        <f t="shared" si="12"/>
        <v>0.68277066684798893</v>
      </c>
      <c r="K75" s="918">
        <v>4.3130000000000006</v>
      </c>
      <c r="L75" s="918">
        <v>41.65</v>
      </c>
      <c r="M75" s="918">
        <v>40.587000000000003</v>
      </c>
      <c r="N75" s="918">
        <v>19.02</v>
      </c>
      <c r="O75" s="918">
        <v>1.27</v>
      </c>
      <c r="P75" s="918">
        <v>25.201000000000001</v>
      </c>
      <c r="Q75" s="918">
        <v>19.23</v>
      </c>
      <c r="R75" s="918">
        <v>23.008000000000003</v>
      </c>
      <c r="S75" s="918">
        <v>11.868</v>
      </c>
      <c r="T75" s="918">
        <v>44.593999999999994</v>
      </c>
      <c r="U75" s="918">
        <v>19.119999999999997</v>
      </c>
      <c r="V75" s="918">
        <v>65.36999999999999</v>
      </c>
      <c r="W75" s="918">
        <v>68.588999999999999</v>
      </c>
      <c r="X75" s="918">
        <v>129.93</v>
      </c>
      <c r="Y75" s="918">
        <v>14.394800000000002</v>
      </c>
      <c r="Z75" s="918">
        <v>40.994999999999997</v>
      </c>
      <c r="AA75" s="918">
        <v>13.862</v>
      </c>
      <c r="AB75" s="918" t="e">
        <f>#REF!</f>
        <v>#REF!</v>
      </c>
      <c r="AC75" s="918" t="e">
        <f>#REF!</f>
        <v>#REF!</v>
      </c>
      <c r="AD75" s="918" t="e">
        <f>#REF!</f>
        <v>#REF!</v>
      </c>
      <c r="AE75" s="918" t="e">
        <f>#REF!</f>
        <v>#REF!</v>
      </c>
      <c r="AF75" s="918" t="e">
        <f>#REF!</f>
        <v>#REF!</v>
      </c>
      <c r="AG75" s="918" t="e">
        <f>#REF!</f>
        <v>#REF!</v>
      </c>
      <c r="AJ75" s="855"/>
    </row>
    <row r="76" spans="1:36" s="907" customFormat="1" ht="19.5" customHeight="1">
      <c r="A76" s="920" t="s">
        <v>196</v>
      </c>
      <c r="B76" s="921" t="s">
        <v>197</v>
      </c>
      <c r="C76" s="854"/>
      <c r="D76" s="1024"/>
      <c r="E76" s="982"/>
      <c r="F76" s="922"/>
      <c r="G76" s="923"/>
      <c r="H76" s="972">
        <f t="shared" si="18"/>
        <v>0</v>
      </c>
      <c r="I76" s="1048"/>
      <c r="J76" s="869">
        <f>H76/H$8*100</f>
        <v>0</v>
      </c>
      <c r="K76" s="924"/>
      <c r="L76" s="924"/>
      <c r="M76" s="924"/>
      <c r="N76" s="924"/>
      <c r="O76" s="924"/>
      <c r="P76" s="924"/>
      <c r="Q76" s="924"/>
      <c r="R76" s="924"/>
      <c r="S76" s="924"/>
      <c r="T76" s="924"/>
      <c r="U76" s="924"/>
      <c r="V76" s="924"/>
      <c r="W76" s="924"/>
      <c r="X76" s="924"/>
      <c r="Y76" s="924"/>
      <c r="Z76" s="924"/>
      <c r="AA76" s="924"/>
      <c r="AB76" s="924"/>
      <c r="AC76" s="924"/>
      <c r="AD76" s="924"/>
      <c r="AE76" s="924"/>
      <c r="AF76" s="924"/>
      <c r="AG76" s="924"/>
      <c r="AJ76" s="855"/>
    </row>
    <row r="77" spans="1:36" ht="18.75" customHeight="1">
      <c r="A77" s="925">
        <v>1</v>
      </c>
      <c r="B77" s="894" t="s">
        <v>288</v>
      </c>
      <c r="C77" s="881" t="s">
        <v>198</v>
      </c>
      <c r="D77" s="1025"/>
      <c r="E77" s="881"/>
      <c r="F77" s="926"/>
      <c r="G77" s="927">
        <f t="shared" si="19"/>
        <v>0</v>
      </c>
      <c r="H77" s="972">
        <f t="shared" si="18"/>
        <v>0</v>
      </c>
      <c r="I77" s="1048"/>
      <c r="J77" s="884"/>
      <c r="K77" s="913"/>
      <c r="L77" s="913"/>
      <c r="M77" s="913"/>
      <c r="N77" s="913"/>
      <c r="O77" s="913"/>
      <c r="P77" s="913"/>
      <c r="Q77" s="913"/>
      <c r="R77" s="913"/>
      <c r="S77" s="913"/>
      <c r="T77" s="913"/>
      <c r="U77" s="913"/>
      <c r="V77" s="913"/>
      <c r="W77" s="913"/>
      <c r="X77" s="913"/>
      <c r="Y77" s="913"/>
      <c r="Z77" s="913"/>
      <c r="AA77" s="913"/>
      <c r="AB77" s="913"/>
      <c r="AC77" s="913"/>
      <c r="AD77" s="913"/>
      <c r="AE77" s="913"/>
      <c r="AF77" s="913"/>
      <c r="AG77" s="913"/>
      <c r="AJ77" s="855"/>
    </row>
    <row r="78" spans="1:36" ht="18.75" customHeight="1">
      <c r="A78" s="925">
        <v>2</v>
      </c>
      <c r="B78" s="894" t="s">
        <v>199</v>
      </c>
      <c r="C78" s="881" t="s">
        <v>200</v>
      </c>
      <c r="D78" s="1025"/>
      <c r="E78" s="881"/>
      <c r="F78" s="926"/>
      <c r="G78" s="927">
        <f t="shared" si="19"/>
        <v>0</v>
      </c>
      <c r="H78" s="972">
        <f t="shared" si="18"/>
        <v>0</v>
      </c>
      <c r="I78" s="1048"/>
      <c r="J78" s="884"/>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J78" s="855"/>
    </row>
    <row r="79" spans="1:36" ht="18.75" customHeight="1">
      <c r="A79" s="925">
        <v>3</v>
      </c>
      <c r="B79" s="894" t="s">
        <v>201</v>
      </c>
      <c r="C79" s="881" t="s">
        <v>202</v>
      </c>
      <c r="D79" s="1025"/>
      <c r="E79" s="881"/>
      <c r="F79" s="926">
        <v>1746</v>
      </c>
      <c r="G79" s="927">
        <f t="shared" si="19"/>
        <v>-1694.0001</v>
      </c>
      <c r="H79" s="972">
        <f t="shared" si="18"/>
        <v>51.999899999999997</v>
      </c>
      <c r="I79" s="1048"/>
      <c r="J79" s="884">
        <f>H79/H$8*100</f>
        <v>6.0898622266738686E-2</v>
      </c>
      <c r="K79" s="913">
        <f>K65</f>
        <v>51.999899999999997</v>
      </c>
      <c r="L79" s="913"/>
      <c r="M79" s="913"/>
      <c r="N79" s="913"/>
      <c r="O79" s="913"/>
      <c r="P79" s="913"/>
      <c r="Q79" s="913"/>
      <c r="R79" s="913"/>
      <c r="S79" s="913"/>
      <c r="T79" s="913"/>
      <c r="U79" s="913"/>
      <c r="V79" s="913"/>
      <c r="W79" s="913"/>
      <c r="X79" s="913"/>
      <c r="Y79" s="913"/>
      <c r="Z79" s="913"/>
      <c r="AA79" s="913"/>
      <c r="AB79" s="913"/>
      <c r="AC79" s="913"/>
      <c r="AD79" s="913"/>
      <c r="AE79" s="913" t="e">
        <f>AE8</f>
        <v>#REF!</v>
      </c>
      <c r="AF79" s="913"/>
      <c r="AG79" s="913"/>
      <c r="AJ79" s="855"/>
    </row>
    <row r="80" spans="1:36" s="906" customFormat="1" ht="51" customHeight="1">
      <c r="A80" s="925">
        <v>4</v>
      </c>
      <c r="B80" s="928" t="s">
        <v>334</v>
      </c>
      <c r="C80" s="929" t="s">
        <v>204</v>
      </c>
      <c r="D80" s="1026"/>
      <c r="E80" s="983"/>
      <c r="F80" s="930">
        <v>7696</v>
      </c>
      <c r="G80" s="927">
        <f t="shared" si="19"/>
        <v>-4486.0008600000001</v>
      </c>
      <c r="H80" s="972">
        <f t="shared" si="18"/>
        <v>3209.9991400000004</v>
      </c>
      <c r="I80" s="1048"/>
      <c r="J80" s="884">
        <f t="shared" ref="J80:J89" si="21">H80/H$8*100</f>
        <v>3.7593250199215014</v>
      </c>
      <c r="K80" s="931">
        <f>K12+K16</f>
        <v>145.0249</v>
      </c>
      <c r="L80" s="931">
        <f t="shared" ref="L80:AG80" si="22">L12+L16</f>
        <v>76.75</v>
      </c>
      <c r="M80" s="931">
        <f t="shared" si="22"/>
        <v>155.86850000000001</v>
      </c>
      <c r="N80" s="931">
        <f t="shared" si="22"/>
        <v>213.54000000000002</v>
      </c>
      <c r="O80" s="931">
        <f t="shared" si="22"/>
        <v>154.95600000000002</v>
      </c>
      <c r="P80" s="931">
        <f t="shared" si="22"/>
        <v>227.53140999999999</v>
      </c>
      <c r="Q80" s="931">
        <f t="shared" si="22"/>
        <v>150.17000000000002</v>
      </c>
      <c r="R80" s="931">
        <f t="shared" si="22"/>
        <v>259.22500000000002</v>
      </c>
      <c r="S80" s="931">
        <f t="shared" si="22"/>
        <v>167.786</v>
      </c>
      <c r="T80" s="931">
        <f t="shared" si="22"/>
        <v>127.82100000000001</v>
      </c>
      <c r="U80" s="931">
        <f t="shared" si="22"/>
        <v>182.74799999999999</v>
      </c>
      <c r="V80" s="931">
        <f t="shared" si="22"/>
        <v>250.85331000000002</v>
      </c>
      <c r="W80" s="931">
        <f t="shared" si="22"/>
        <v>217.31621999999999</v>
      </c>
      <c r="X80" s="931">
        <f t="shared" si="22"/>
        <v>222.68599999999998</v>
      </c>
      <c r="Y80" s="931">
        <f t="shared" si="22"/>
        <v>160.56180000000001</v>
      </c>
      <c r="Z80" s="931">
        <f t="shared" si="22"/>
        <v>295.55399999999997</v>
      </c>
      <c r="AA80" s="931">
        <f t="shared" si="22"/>
        <v>201.607</v>
      </c>
      <c r="AB80" s="931" t="e">
        <f t="shared" si="22"/>
        <v>#REF!</v>
      </c>
      <c r="AC80" s="931" t="e">
        <f t="shared" si="22"/>
        <v>#REF!</v>
      </c>
      <c r="AD80" s="931" t="e">
        <f t="shared" si="22"/>
        <v>#REF!</v>
      </c>
      <c r="AE80" s="931" t="e">
        <f t="shared" si="22"/>
        <v>#REF!</v>
      </c>
      <c r="AF80" s="931" t="e">
        <f t="shared" si="22"/>
        <v>#REF!</v>
      </c>
      <c r="AG80" s="931" t="e">
        <f t="shared" si="22"/>
        <v>#REF!</v>
      </c>
      <c r="AJ80" s="855"/>
    </row>
    <row r="81" spans="1:36" s="906" customFormat="1" ht="45">
      <c r="A81" s="925">
        <v>5</v>
      </c>
      <c r="B81" s="932" t="s">
        <v>335</v>
      </c>
      <c r="C81" s="929" t="s">
        <v>206</v>
      </c>
      <c r="D81" s="1027"/>
      <c r="E81" s="929"/>
      <c r="F81" s="926">
        <v>72816</v>
      </c>
      <c r="G81" s="927">
        <f t="shared" si="19"/>
        <v>4.9700000090524554E-3</v>
      </c>
      <c r="H81" s="972">
        <f t="shared" si="18"/>
        <v>72816.004970000009</v>
      </c>
      <c r="I81" s="1048"/>
      <c r="J81" s="884">
        <f t="shared" si="21"/>
        <v>85.276979025748091</v>
      </c>
      <c r="K81" s="931">
        <f>K17+K21+K25</f>
        <v>1131.3158599999999</v>
      </c>
      <c r="L81" s="931">
        <f t="shared" ref="L81:AG81" si="23">L17+L21+L25</f>
        <v>5612.77171</v>
      </c>
      <c r="M81" s="931">
        <f t="shared" si="23"/>
        <v>5417.3109000000004</v>
      </c>
      <c r="N81" s="931">
        <f t="shared" si="23"/>
        <v>1927.6345000000001</v>
      </c>
      <c r="O81" s="931">
        <f t="shared" si="23"/>
        <v>3100.0631000000003</v>
      </c>
      <c r="P81" s="931">
        <f t="shared" si="23"/>
        <v>7086.8491999999997</v>
      </c>
      <c r="Q81" s="931">
        <f t="shared" si="23"/>
        <v>7047.3217999999997</v>
      </c>
      <c r="R81" s="931">
        <f t="shared" si="23"/>
        <v>4602.3869999999997</v>
      </c>
      <c r="S81" s="931">
        <f t="shared" si="23"/>
        <v>4090.2471000000005</v>
      </c>
      <c r="T81" s="931">
        <f t="shared" si="23"/>
        <v>3370.0198</v>
      </c>
      <c r="U81" s="931">
        <f t="shared" si="23"/>
        <v>3855.1790999999998</v>
      </c>
      <c r="V81" s="931">
        <f t="shared" si="23"/>
        <v>2992.6531099999997</v>
      </c>
      <c r="W81" s="931">
        <f t="shared" si="23"/>
        <v>3704.3056900000001</v>
      </c>
      <c r="X81" s="931">
        <f t="shared" si="23"/>
        <v>4683.4592999999995</v>
      </c>
      <c r="Y81" s="931">
        <f t="shared" si="23"/>
        <v>3247.0204000000003</v>
      </c>
      <c r="Z81" s="931">
        <f t="shared" si="23"/>
        <v>8112.8832000000002</v>
      </c>
      <c r="AA81" s="931">
        <f t="shared" si="23"/>
        <v>2834.5832</v>
      </c>
      <c r="AB81" s="931" t="e">
        <f t="shared" si="23"/>
        <v>#REF!</v>
      </c>
      <c r="AC81" s="931" t="e">
        <f t="shared" si="23"/>
        <v>#REF!</v>
      </c>
      <c r="AD81" s="931" t="e">
        <f t="shared" si="23"/>
        <v>#REF!</v>
      </c>
      <c r="AE81" s="931" t="e">
        <f t="shared" si="23"/>
        <v>#REF!</v>
      </c>
      <c r="AF81" s="931" t="e">
        <f t="shared" si="23"/>
        <v>#REF!</v>
      </c>
      <c r="AG81" s="931" t="e">
        <f t="shared" si="23"/>
        <v>#REF!</v>
      </c>
      <c r="AJ81" s="855"/>
    </row>
    <row r="82" spans="1:36" s="906" customFormat="1">
      <c r="A82" s="925">
        <v>6</v>
      </c>
      <c r="B82" s="932" t="s">
        <v>207</v>
      </c>
      <c r="C82" s="929" t="s">
        <v>208</v>
      </c>
      <c r="D82" s="1027"/>
      <c r="E82" s="929"/>
      <c r="F82" s="914"/>
      <c r="G82" s="927">
        <f t="shared" si="19"/>
        <v>0</v>
      </c>
      <c r="H82" s="972">
        <f t="shared" si="18"/>
        <v>0</v>
      </c>
      <c r="I82" s="1048"/>
      <c r="J82" s="884"/>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J82" s="855"/>
    </row>
    <row r="83" spans="1:36" s="906" customFormat="1" ht="30">
      <c r="A83" s="925">
        <v>7</v>
      </c>
      <c r="B83" s="932" t="s">
        <v>209</v>
      </c>
      <c r="C83" s="929" t="s">
        <v>210</v>
      </c>
      <c r="D83" s="1027"/>
      <c r="E83" s="929"/>
      <c r="F83" s="914">
        <v>9660</v>
      </c>
      <c r="G83" s="927">
        <f t="shared" si="19"/>
        <v>0</v>
      </c>
      <c r="H83" s="972">
        <f t="shared" si="18"/>
        <v>9660</v>
      </c>
      <c r="I83" s="1048"/>
      <c r="J83" s="884">
        <f>H83/H$8*100</f>
        <v>11.313111969382552</v>
      </c>
      <c r="K83" s="931">
        <f>K21</f>
        <v>0</v>
      </c>
      <c r="L83" s="931">
        <f t="shared" ref="L83:AA83" si="24">L21</f>
        <v>3919.89</v>
      </c>
      <c r="M83" s="931">
        <f t="shared" si="24"/>
        <v>0</v>
      </c>
      <c r="N83" s="931">
        <f t="shared" si="24"/>
        <v>0</v>
      </c>
      <c r="O83" s="931">
        <f t="shared" si="24"/>
        <v>0</v>
      </c>
      <c r="P83" s="931">
        <f t="shared" si="24"/>
        <v>0</v>
      </c>
      <c r="Q83" s="931">
        <f t="shared" si="24"/>
        <v>3571.14</v>
      </c>
      <c r="R83" s="931">
        <f t="shared" si="24"/>
        <v>0</v>
      </c>
      <c r="S83" s="931">
        <f t="shared" si="24"/>
        <v>0</v>
      </c>
      <c r="T83" s="931">
        <f t="shared" si="24"/>
        <v>980.36</v>
      </c>
      <c r="U83" s="931">
        <f t="shared" si="24"/>
        <v>0</v>
      </c>
      <c r="V83" s="931">
        <f t="shared" si="24"/>
        <v>0</v>
      </c>
      <c r="W83" s="931">
        <f t="shared" si="24"/>
        <v>0</v>
      </c>
      <c r="X83" s="931">
        <f t="shared" si="24"/>
        <v>1188.6099999999999</v>
      </c>
      <c r="Y83" s="931">
        <f t="shared" si="24"/>
        <v>0</v>
      </c>
      <c r="Z83" s="931">
        <f t="shared" si="24"/>
        <v>0</v>
      </c>
      <c r="AA83" s="931">
        <f t="shared" si="24"/>
        <v>0</v>
      </c>
      <c r="AB83" s="931"/>
      <c r="AC83" s="931"/>
      <c r="AD83" s="931"/>
      <c r="AE83" s="931"/>
      <c r="AF83" s="931"/>
      <c r="AG83" s="931"/>
      <c r="AJ83" s="855"/>
    </row>
    <row r="84" spans="1:36" s="906" customFormat="1" ht="42" customHeight="1">
      <c r="A84" s="925">
        <v>8</v>
      </c>
      <c r="B84" s="932" t="s">
        <v>292</v>
      </c>
      <c r="C84" s="929" t="s">
        <v>212</v>
      </c>
      <c r="D84" s="1027"/>
      <c r="E84" s="929"/>
      <c r="F84" s="914">
        <v>40</v>
      </c>
      <c r="G84" s="927">
        <f t="shared" si="19"/>
        <v>1.0000000000331966E-4</v>
      </c>
      <c r="H84" s="972">
        <f t="shared" si="18"/>
        <v>40.000100000000003</v>
      </c>
      <c r="I84" s="1048"/>
      <c r="J84" s="884">
        <f>H84/H$8*100</f>
        <v>4.684530125119038E-2</v>
      </c>
      <c r="K84" s="931">
        <f>K36+K38</f>
        <v>0</v>
      </c>
      <c r="L84" s="931">
        <f t="shared" ref="L84:AG84" si="25">L36+L38</f>
        <v>8.8000000000000007</v>
      </c>
      <c r="M84" s="931">
        <f t="shared" si="25"/>
        <v>0</v>
      </c>
      <c r="N84" s="931">
        <f t="shared" si="25"/>
        <v>0</v>
      </c>
      <c r="O84" s="931">
        <f t="shared" si="25"/>
        <v>0</v>
      </c>
      <c r="P84" s="931">
        <f t="shared" si="25"/>
        <v>0</v>
      </c>
      <c r="Q84" s="931">
        <f t="shared" si="25"/>
        <v>0</v>
      </c>
      <c r="R84" s="931">
        <f t="shared" si="25"/>
        <v>15</v>
      </c>
      <c r="S84" s="931">
        <f t="shared" si="25"/>
        <v>0</v>
      </c>
      <c r="T84" s="931">
        <f t="shared" si="25"/>
        <v>0</v>
      </c>
      <c r="U84" s="931">
        <f t="shared" si="25"/>
        <v>0</v>
      </c>
      <c r="V84" s="931">
        <f t="shared" si="25"/>
        <v>0</v>
      </c>
      <c r="W84" s="931">
        <f t="shared" si="25"/>
        <v>16.200099999999999</v>
      </c>
      <c r="X84" s="931">
        <f t="shared" si="25"/>
        <v>0</v>
      </c>
      <c r="Y84" s="931">
        <f t="shared" si="25"/>
        <v>0</v>
      </c>
      <c r="Z84" s="931">
        <f t="shared" si="25"/>
        <v>0</v>
      </c>
      <c r="AA84" s="931">
        <f t="shared" si="25"/>
        <v>0</v>
      </c>
      <c r="AB84" s="931" t="e">
        <f t="shared" si="25"/>
        <v>#REF!</v>
      </c>
      <c r="AC84" s="931" t="e">
        <f t="shared" si="25"/>
        <v>#REF!</v>
      </c>
      <c r="AD84" s="931" t="e">
        <f t="shared" si="25"/>
        <v>#REF!</v>
      </c>
      <c r="AE84" s="931" t="e">
        <f t="shared" si="25"/>
        <v>#REF!</v>
      </c>
      <c r="AF84" s="931" t="e">
        <f t="shared" si="25"/>
        <v>#REF!</v>
      </c>
      <c r="AG84" s="931" t="e">
        <f t="shared" si="25"/>
        <v>#REF!</v>
      </c>
      <c r="AJ84" s="855"/>
    </row>
    <row r="85" spans="1:36" s="906" customFormat="1" ht="23.25" customHeight="1">
      <c r="A85" s="925">
        <v>9</v>
      </c>
      <c r="B85" s="932" t="s">
        <v>213</v>
      </c>
      <c r="C85" s="929" t="s">
        <v>214</v>
      </c>
      <c r="D85" s="1027"/>
      <c r="E85" s="929"/>
      <c r="F85" s="914"/>
      <c r="G85" s="927">
        <f t="shared" si="19"/>
        <v>0</v>
      </c>
      <c r="H85" s="972">
        <f t="shared" si="18"/>
        <v>0</v>
      </c>
      <c r="I85" s="1048"/>
      <c r="J85" s="884">
        <f t="shared" si="21"/>
        <v>0</v>
      </c>
      <c r="K85" s="931"/>
      <c r="L85" s="931"/>
      <c r="M85" s="931"/>
      <c r="N85" s="931"/>
      <c r="O85" s="931"/>
      <c r="P85" s="931"/>
      <c r="Q85" s="931"/>
      <c r="R85" s="931"/>
      <c r="S85" s="931"/>
      <c r="T85" s="931"/>
      <c r="U85" s="931"/>
      <c r="V85" s="931"/>
      <c r="W85" s="931"/>
      <c r="X85" s="931"/>
      <c r="Y85" s="931">
        <v>0</v>
      </c>
      <c r="Z85" s="931"/>
      <c r="AA85" s="931">
        <v>0</v>
      </c>
      <c r="AB85" s="931">
        <v>0</v>
      </c>
      <c r="AC85" s="931">
        <v>0</v>
      </c>
      <c r="AD85" s="931">
        <v>0</v>
      </c>
      <c r="AE85" s="931">
        <v>0</v>
      </c>
      <c r="AF85" s="931">
        <v>0</v>
      </c>
      <c r="AG85" s="931">
        <v>0</v>
      </c>
      <c r="AJ85" s="855"/>
    </row>
    <row r="86" spans="1:36" s="906" customFormat="1">
      <c r="A86" s="925">
        <v>10</v>
      </c>
      <c r="B86" s="932" t="s">
        <v>215</v>
      </c>
      <c r="C86" s="929" t="s">
        <v>216</v>
      </c>
      <c r="D86" s="1027"/>
      <c r="E86" s="929"/>
      <c r="F86" s="914">
        <v>46</v>
      </c>
      <c r="G86" s="927">
        <f t="shared" si="19"/>
        <v>-2.0000000000024443E-3</v>
      </c>
      <c r="H86" s="972">
        <f t="shared" si="18"/>
        <v>45.997999999999998</v>
      </c>
      <c r="I86" s="1048"/>
      <c r="J86" s="884">
        <f t="shared" si="21"/>
        <v>5.3869619499757618E-2</v>
      </c>
      <c r="K86" s="931">
        <f>K39</f>
        <v>1.43</v>
      </c>
      <c r="L86" s="931">
        <f t="shared" ref="L86:AG86" si="26">L39</f>
        <v>0.1</v>
      </c>
      <c r="M86" s="931">
        <f>M39</f>
        <v>0.1</v>
      </c>
      <c r="N86" s="931">
        <f t="shared" si="26"/>
        <v>0.998</v>
      </c>
      <c r="O86" s="931">
        <f t="shared" si="26"/>
        <v>0</v>
      </c>
      <c r="P86" s="931">
        <f t="shared" si="26"/>
        <v>0</v>
      </c>
      <c r="Q86" s="931">
        <f t="shared" si="26"/>
        <v>0.03</v>
      </c>
      <c r="R86" s="931">
        <f t="shared" si="26"/>
        <v>0</v>
      </c>
      <c r="S86" s="931">
        <f t="shared" si="26"/>
        <v>0</v>
      </c>
      <c r="T86" s="931">
        <f t="shared" si="26"/>
        <v>7.73</v>
      </c>
      <c r="U86" s="931">
        <f t="shared" si="26"/>
        <v>4</v>
      </c>
      <c r="V86" s="931">
        <f t="shared" si="26"/>
        <v>5.9399999999999995</v>
      </c>
      <c r="W86" s="931">
        <f t="shared" si="26"/>
        <v>0.36</v>
      </c>
      <c r="X86" s="931">
        <f t="shared" si="26"/>
        <v>25.129999999999995</v>
      </c>
      <c r="Y86" s="931">
        <f t="shared" si="26"/>
        <v>0</v>
      </c>
      <c r="Z86" s="931">
        <f t="shared" si="26"/>
        <v>0</v>
      </c>
      <c r="AA86" s="931">
        <f t="shared" si="26"/>
        <v>0.18</v>
      </c>
      <c r="AB86" s="931" t="e">
        <f t="shared" si="26"/>
        <v>#REF!</v>
      </c>
      <c r="AC86" s="931" t="e">
        <f t="shared" si="26"/>
        <v>#REF!</v>
      </c>
      <c r="AD86" s="931" t="e">
        <f t="shared" si="26"/>
        <v>#REF!</v>
      </c>
      <c r="AE86" s="931" t="e">
        <f t="shared" si="26"/>
        <v>#REF!</v>
      </c>
      <c r="AF86" s="931" t="e">
        <f t="shared" si="26"/>
        <v>#REF!</v>
      </c>
      <c r="AG86" s="931" t="e">
        <f t="shared" si="26"/>
        <v>#REF!</v>
      </c>
      <c r="AJ86" s="855"/>
    </row>
    <row r="87" spans="1:36" s="906" customFormat="1">
      <c r="A87" s="925">
        <v>11</v>
      </c>
      <c r="B87" s="932" t="s">
        <v>217</v>
      </c>
      <c r="C87" s="929" t="s">
        <v>218</v>
      </c>
      <c r="D87" s="1027"/>
      <c r="E87" s="929"/>
      <c r="F87" s="914"/>
      <c r="G87" s="927">
        <f t="shared" si="19"/>
        <v>0</v>
      </c>
      <c r="H87" s="972">
        <f t="shared" si="18"/>
        <v>0</v>
      </c>
      <c r="I87" s="1048"/>
      <c r="J87" s="884">
        <f t="shared" si="21"/>
        <v>0</v>
      </c>
      <c r="K87" s="931"/>
      <c r="L87" s="931"/>
      <c r="M87" s="931"/>
      <c r="N87" s="931"/>
      <c r="O87" s="931"/>
      <c r="P87" s="931"/>
      <c r="Q87" s="931"/>
      <c r="R87" s="931"/>
      <c r="S87" s="931"/>
      <c r="T87" s="931"/>
      <c r="U87" s="931"/>
      <c r="V87" s="931"/>
      <c r="W87" s="931"/>
      <c r="X87" s="931"/>
      <c r="Y87" s="931">
        <v>0</v>
      </c>
      <c r="Z87" s="931">
        <v>0</v>
      </c>
      <c r="AA87" s="931">
        <v>0</v>
      </c>
      <c r="AB87" s="931">
        <v>0</v>
      </c>
      <c r="AC87" s="931">
        <v>0</v>
      </c>
      <c r="AD87" s="931">
        <v>0</v>
      </c>
      <c r="AE87" s="931">
        <v>0</v>
      </c>
      <c r="AF87" s="931">
        <v>0</v>
      </c>
      <c r="AG87" s="931">
        <v>0</v>
      </c>
      <c r="AJ87" s="855"/>
    </row>
    <row r="88" spans="1:36" s="906" customFormat="1">
      <c r="A88" s="925">
        <v>12</v>
      </c>
      <c r="B88" s="932" t="s">
        <v>219</v>
      </c>
      <c r="C88" s="929" t="s">
        <v>220</v>
      </c>
      <c r="D88" s="1027"/>
      <c r="E88" s="929"/>
      <c r="F88" s="914">
        <v>1606</v>
      </c>
      <c r="G88" s="927">
        <f t="shared" si="19"/>
        <v>-1405.1135999999999</v>
      </c>
      <c r="H88" s="972">
        <f t="shared" si="18"/>
        <v>200.88640000000001</v>
      </c>
      <c r="I88" s="1048"/>
      <c r="J88" s="884">
        <f t="shared" si="21"/>
        <v>0.23526400997165337</v>
      </c>
      <c r="K88" s="931"/>
      <c r="L88" s="931"/>
      <c r="M88" s="931"/>
      <c r="N88" s="931"/>
      <c r="O88" s="931"/>
      <c r="P88" s="931"/>
      <c r="Q88" s="931"/>
      <c r="R88" s="931"/>
      <c r="S88" s="931"/>
      <c r="T88" s="931"/>
      <c r="U88" s="931"/>
      <c r="V88" s="931"/>
      <c r="W88" s="931"/>
      <c r="X88" s="931"/>
      <c r="Y88" s="931">
        <f>Y35+Y39+Y47+Y48+Y49+Y50+Y51+Y52+Y54+Y59+Y63+Y64+Y72+Y73+Y74</f>
        <v>95.349400000000003</v>
      </c>
      <c r="Z88" s="931">
        <f t="shared" ref="Z88:AG88" si="27">Z35+Z39+Z47+Z48+Z49+Z50+Z51+Z52+Z54+Z59+Z63+Z64+Z72+Z73+Z74</f>
        <v>42.648099999999999</v>
      </c>
      <c r="AA88" s="931">
        <f t="shared" si="27"/>
        <v>62.8889</v>
      </c>
      <c r="AB88" s="931" t="e">
        <f t="shared" si="27"/>
        <v>#REF!</v>
      </c>
      <c r="AC88" s="931" t="e">
        <f t="shared" si="27"/>
        <v>#REF!</v>
      </c>
      <c r="AD88" s="931" t="e">
        <f t="shared" si="27"/>
        <v>#REF!</v>
      </c>
      <c r="AE88" s="931" t="e">
        <f t="shared" si="27"/>
        <v>#REF!</v>
      </c>
      <c r="AF88" s="931" t="e">
        <f t="shared" si="27"/>
        <v>#REF!</v>
      </c>
      <c r="AG88" s="931" t="e">
        <f t="shared" si="27"/>
        <v>#REF!</v>
      </c>
      <c r="AJ88" s="855"/>
    </row>
    <row r="89" spans="1:36" s="906" customFormat="1" ht="30">
      <c r="A89" s="925">
        <v>13</v>
      </c>
      <c r="B89" s="932" t="s">
        <v>221</v>
      </c>
      <c r="C89" s="929" t="s">
        <v>222</v>
      </c>
      <c r="D89" s="1027"/>
      <c r="E89" s="929"/>
      <c r="F89" s="914"/>
      <c r="G89" s="927">
        <f t="shared" si="19"/>
        <v>2301.4504700000002</v>
      </c>
      <c r="H89" s="972">
        <f t="shared" si="18"/>
        <v>2301.4504700000002</v>
      </c>
      <c r="I89" s="1048"/>
      <c r="J89" s="884">
        <f t="shared" si="21"/>
        <v>2.6952967763041515</v>
      </c>
      <c r="K89" s="931">
        <f>K40+K45+K46+K47+K48+K49+K50+K51+K52+K56+K59+K60+K63+K64+K66+K69+K67</f>
        <v>146.76013999999998</v>
      </c>
      <c r="L89" s="931">
        <f t="shared" ref="L89:AG89" si="28">L40+L45+L46+L47+L48+L49+L50+L51+L52+L56+L59+L60+L63+L64+L66+L69+L67</f>
        <v>128.41248999999999</v>
      </c>
      <c r="M89" s="931">
        <f t="shared" si="28"/>
        <v>103.027</v>
      </c>
      <c r="N89" s="931">
        <f t="shared" si="28"/>
        <v>127.17240000000001</v>
      </c>
      <c r="O89" s="931">
        <f t="shared" si="28"/>
        <v>95.732600000000005</v>
      </c>
      <c r="P89" s="931">
        <f t="shared" si="28"/>
        <v>129.06380000000001</v>
      </c>
      <c r="Q89" s="931">
        <f t="shared" si="28"/>
        <v>88.922199999999989</v>
      </c>
      <c r="R89" s="931">
        <f t="shared" si="28"/>
        <v>175.10999999999999</v>
      </c>
      <c r="S89" s="931">
        <f t="shared" si="28"/>
        <v>96.921899999999994</v>
      </c>
      <c r="T89" s="931">
        <f t="shared" si="28"/>
        <v>129.51571999999999</v>
      </c>
      <c r="U89" s="931">
        <f t="shared" si="28"/>
        <v>138.52590000000001</v>
      </c>
      <c r="V89" s="931">
        <f t="shared" si="28"/>
        <v>183.84011000000004</v>
      </c>
      <c r="W89" s="931">
        <f t="shared" si="28"/>
        <v>177.82740999999996</v>
      </c>
      <c r="X89" s="931">
        <f t="shared" si="28"/>
        <v>135.7671</v>
      </c>
      <c r="Y89" s="931">
        <f t="shared" si="28"/>
        <v>145.4513</v>
      </c>
      <c r="Z89" s="931">
        <f t="shared" si="28"/>
        <v>159.68809999999999</v>
      </c>
      <c r="AA89" s="931">
        <f t="shared" si="28"/>
        <v>139.7123</v>
      </c>
      <c r="AB89" s="931" t="e">
        <f t="shared" si="28"/>
        <v>#REF!</v>
      </c>
      <c r="AC89" s="931" t="e">
        <f t="shared" si="28"/>
        <v>#REF!</v>
      </c>
      <c r="AD89" s="931" t="e">
        <f t="shared" si="28"/>
        <v>#REF!</v>
      </c>
      <c r="AE89" s="931" t="e">
        <f t="shared" si="28"/>
        <v>#REF!</v>
      </c>
      <c r="AF89" s="931" t="e">
        <f t="shared" si="28"/>
        <v>#REF!</v>
      </c>
      <c r="AG89" s="931" t="e">
        <f t="shared" si="28"/>
        <v>#REF!</v>
      </c>
      <c r="AJ89" s="855"/>
    </row>
    <row r="90" spans="1:36" ht="45">
      <c r="B90" s="934" t="s">
        <v>223</v>
      </c>
    </row>
  </sheetData>
  <mergeCells count="12">
    <mergeCell ref="K4:AB4"/>
    <mergeCell ref="AC4:AG4"/>
    <mergeCell ref="A1:B1"/>
    <mergeCell ref="A2:AG2"/>
    <mergeCell ref="K3:AG3"/>
    <mergeCell ref="A4:A5"/>
    <mergeCell ref="B4:B5"/>
    <mergeCell ref="C4:C5"/>
    <mergeCell ref="F4:F5"/>
    <mergeCell ref="G4:G5"/>
    <mergeCell ref="H4:H5"/>
    <mergeCell ref="J4: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90"/>
  <sheetViews>
    <sheetView showZeros="0" topLeftCell="A5" zoomScale="85" zoomScaleNormal="85" workbookViewId="0">
      <pane ySplit="1" topLeftCell="A6" activePane="bottomLeft" state="frozen"/>
      <selection activeCell="A5" sqref="A5"/>
      <selection pane="bottomLeft" activeCell="E8" sqref="E8"/>
    </sheetView>
  </sheetViews>
  <sheetFormatPr defaultColWidth="6.85546875" defaultRowHeight="15"/>
  <cols>
    <col min="1" max="1" width="5.42578125" style="933" customWidth="1"/>
    <col min="2" max="2" width="29.5703125" style="935" customWidth="1"/>
    <col min="3" max="3" width="6" style="848" customWidth="1"/>
    <col min="4" max="4" width="10.28515625" style="849" customWidth="1"/>
    <col min="5" max="5" width="11.42578125" style="848" customWidth="1"/>
    <col min="6" max="6" width="11.42578125" style="1002" customWidth="1"/>
    <col min="7" max="8" width="9.42578125" style="848" customWidth="1"/>
    <col min="9" max="9" width="8.42578125" style="848" customWidth="1"/>
    <col min="10" max="26" width="8.85546875" style="848" customWidth="1"/>
    <col min="27" max="32" width="8.85546875" style="848" hidden="1" customWidth="1"/>
    <col min="33" max="33" width="10.140625" style="848" customWidth="1"/>
    <col min="34" max="34" width="9.5703125" style="848" bestFit="1" customWidth="1"/>
    <col min="35" max="35" width="9.28515625" style="848" customWidth="1"/>
    <col min="36" max="243" width="6.85546875" style="848"/>
    <col min="244" max="244" width="4.85546875" style="848" customWidth="1"/>
    <col min="245" max="245" width="37.5703125" style="848" bestFit="1" customWidth="1"/>
    <col min="246" max="246" width="5.28515625" style="848" customWidth="1"/>
    <col min="247" max="247" width="9.85546875" style="848" customWidth="1"/>
    <col min="248" max="248" width="12.42578125" style="848" customWidth="1"/>
    <col min="249" max="249" width="7.7109375" style="848" customWidth="1"/>
    <col min="250" max="250" width="6.42578125" style="848" customWidth="1"/>
    <col min="251" max="251" width="8.42578125" style="848" customWidth="1"/>
    <col min="252" max="262" width="7.28515625" style="848" customWidth="1"/>
    <col min="263" max="263" width="8.7109375" style="848" customWidth="1"/>
    <col min="264" max="284" width="7.28515625" style="848" customWidth="1"/>
    <col min="285" max="285" width="6.85546875" style="848"/>
    <col min="286" max="286" width="9" style="848" bestFit="1" customWidth="1"/>
    <col min="287" max="287" width="7.85546875" style="848" bestFit="1" customWidth="1"/>
    <col min="288" max="499" width="6.85546875" style="848"/>
    <col min="500" max="500" width="4.85546875" style="848" customWidth="1"/>
    <col min="501" max="501" width="37.5703125" style="848" bestFit="1" customWidth="1"/>
    <col min="502" max="502" width="5.28515625" style="848" customWidth="1"/>
    <col min="503" max="503" width="9.85546875" style="848" customWidth="1"/>
    <col min="504" max="504" width="12.42578125" style="848" customWidth="1"/>
    <col min="505" max="505" width="7.7109375" style="848" customWidth="1"/>
    <col min="506" max="506" width="6.42578125" style="848" customWidth="1"/>
    <col min="507" max="507" width="8.42578125" style="848" customWidth="1"/>
    <col min="508" max="518" width="7.28515625" style="848" customWidth="1"/>
    <col min="519" max="519" width="8.7109375" style="848" customWidth="1"/>
    <col min="520" max="540" width="7.28515625" style="848" customWidth="1"/>
    <col min="541" max="541" width="6.85546875" style="848"/>
    <col min="542" max="542" width="9" style="848" bestFit="1" customWidth="1"/>
    <col min="543" max="543" width="7.85546875" style="848" bestFit="1" customWidth="1"/>
    <col min="544" max="755" width="6.85546875" style="848"/>
    <col min="756" max="756" width="4.85546875" style="848" customWidth="1"/>
    <col min="757" max="757" width="37.5703125" style="848" bestFit="1" customWidth="1"/>
    <col min="758" max="758" width="5.28515625" style="848" customWidth="1"/>
    <col min="759" max="759" width="9.85546875" style="848" customWidth="1"/>
    <col min="760" max="760" width="12.42578125" style="848" customWidth="1"/>
    <col min="761" max="761" width="7.7109375" style="848" customWidth="1"/>
    <col min="762" max="762" width="6.42578125" style="848" customWidth="1"/>
    <col min="763" max="763" width="8.42578125" style="848" customWidth="1"/>
    <col min="764" max="774" width="7.28515625" style="848" customWidth="1"/>
    <col min="775" max="775" width="8.7109375" style="848" customWidth="1"/>
    <col min="776" max="796" width="7.28515625" style="848" customWidth="1"/>
    <col min="797" max="797" width="6.85546875" style="848"/>
    <col min="798" max="798" width="9" style="848" bestFit="1" customWidth="1"/>
    <col min="799" max="799" width="7.85546875" style="848" bestFit="1" customWidth="1"/>
    <col min="800" max="1011" width="6.85546875" style="848"/>
    <col min="1012" max="1012" width="4.85546875" style="848" customWidth="1"/>
    <col min="1013" max="1013" width="37.5703125" style="848" bestFit="1" customWidth="1"/>
    <col min="1014" max="1014" width="5.28515625" style="848" customWidth="1"/>
    <col min="1015" max="1015" width="9.85546875" style="848" customWidth="1"/>
    <col min="1016" max="1016" width="12.42578125" style="848" customWidth="1"/>
    <col min="1017" max="1017" width="7.7109375" style="848" customWidth="1"/>
    <col min="1018" max="1018" width="6.42578125" style="848" customWidth="1"/>
    <col min="1019" max="1019" width="8.42578125" style="848" customWidth="1"/>
    <col min="1020" max="1030" width="7.28515625" style="848" customWidth="1"/>
    <col min="1031" max="1031" width="8.7109375" style="848" customWidth="1"/>
    <col min="1032" max="1052" width="7.28515625" style="848" customWidth="1"/>
    <col min="1053" max="1053" width="6.85546875" style="848"/>
    <col min="1054" max="1054" width="9" style="848" bestFit="1" customWidth="1"/>
    <col min="1055" max="1055" width="7.85546875" style="848" bestFit="1" customWidth="1"/>
    <col min="1056" max="1267" width="6.85546875" style="848"/>
    <col min="1268" max="1268" width="4.85546875" style="848" customWidth="1"/>
    <col min="1269" max="1269" width="37.5703125" style="848" bestFit="1" customWidth="1"/>
    <col min="1270" max="1270" width="5.28515625" style="848" customWidth="1"/>
    <col min="1271" max="1271" width="9.85546875" style="848" customWidth="1"/>
    <col min="1272" max="1272" width="12.42578125" style="848" customWidth="1"/>
    <col min="1273" max="1273" width="7.7109375" style="848" customWidth="1"/>
    <col min="1274" max="1274" width="6.42578125" style="848" customWidth="1"/>
    <col min="1275" max="1275" width="8.42578125" style="848" customWidth="1"/>
    <col min="1276" max="1286" width="7.28515625" style="848" customWidth="1"/>
    <col min="1287" max="1287" width="8.7109375" style="848" customWidth="1"/>
    <col min="1288" max="1308" width="7.28515625" style="848" customWidth="1"/>
    <col min="1309" max="1309" width="6.85546875" style="848"/>
    <col min="1310" max="1310" width="9" style="848" bestFit="1" customWidth="1"/>
    <col min="1311" max="1311" width="7.85546875" style="848" bestFit="1" customWidth="1"/>
    <col min="1312" max="1523" width="6.85546875" style="848"/>
    <col min="1524" max="1524" width="4.85546875" style="848" customWidth="1"/>
    <col min="1525" max="1525" width="37.5703125" style="848" bestFit="1" customWidth="1"/>
    <col min="1526" max="1526" width="5.28515625" style="848" customWidth="1"/>
    <col min="1527" max="1527" width="9.85546875" style="848" customWidth="1"/>
    <col min="1528" max="1528" width="12.42578125" style="848" customWidth="1"/>
    <col min="1529" max="1529" width="7.7109375" style="848" customWidth="1"/>
    <col min="1530" max="1530" width="6.42578125" style="848" customWidth="1"/>
    <col min="1531" max="1531" width="8.42578125" style="848" customWidth="1"/>
    <col min="1532" max="1542" width="7.28515625" style="848" customWidth="1"/>
    <col min="1543" max="1543" width="8.7109375" style="848" customWidth="1"/>
    <col min="1544" max="1564" width="7.28515625" style="848" customWidth="1"/>
    <col min="1565" max="1565" width="6.85546875" style="848"/>
    <col min="1566" max="1566" width="9" style="848" bestFit="1" customWidth="1"/>
    <col min="1567" max="1567" width="7.85546875" style="848" bestFit="1" customWidth="1"/>
    <col min="1568" max="1779" width="6.85546875" style="848"/>
    <col min="1780" max="1780" width="4.85546875" style="848" customWidth="1"/>
    <col min="1781" max="1781" width="37.5703125" style="848" bestFit="1" customWidth="1"/>
    <col min="1782" max="1782" width="5.28515625" style="848" customWidth="1"/>
    <col min="1783" max="1783" width="9.85546875" style="848" customWidth="1"/>
    <col min="1784" max="1784" width="12.42578125" style="848" customWidth="1"/>
    <col min="1785" max="1785" width="7.7109375" style="848" customWidth="1"/>
    <col min="1786" max="1786" width="6.42578125" style="848" customWidth="1"/>
    <col min="1787" max="1787" width="8.42578125" style="848" customWidth="1"/>
    <col min="1788" max="1798" width="7.28515625" style="848" customWidth="1"/>
    <col min="1799" max="1799" width="8.7109375" style="848" customWidth="1"/>
    <col min="1800" max="1820" width="7.28515625" style="848" customWidth="1"/>
    <col min="1821" max="1821" width="6.85546875" style="848"/>
    <col min="1822" max="1822" width="9" style="848" bestFit="1" customWidth="1"/>
    <col min="1823" max="1823" width="7.85546875" style="848" bestFit="1" customWidth="1"/>
    <col min="1824" max="2035" width="6.85546875" style="848"/>
    <col min="2036" max="2036" width="4.85546875" style="848" customWidth="1"/>
    <col min="2037" max="2037" width="37.5703125" style="848" bestFit="1" customWidth="1"/>
    <col min="2038" max="2038" width="5.28515625" style="848" customWidth="1"/>
    <col min="2039" max="2039" width="9.85546875" style="848" customWidth="1"/>
    <col min="2040" max="2040" width="12.42578125" style="848" customWidth="1"/>
    <col min="2041" max="2041" width="7.7109375" style="848" customWidth="1"/>
    <col min="2042" max="2042" width="6.42578125" style="848" customWidth="1"/>
    <col min="2043" max="2043" width="8.42578125" style="848" customWidth="1"/>
    <col min="2044" max="2054" width="7.28515625" style="848" customWidth="1"/>
    <col min="2055" max="2055" width="8.7109375" style="848" customWidth="1"/>
    <col min="2056" max="2076" width="7.28515625" style="848" customWidth="1"/>
    <col min="2077" max="2077" width="6.85546875" style="848"/>
    <col min="2078" max="2078" width="9" style="848" bestFit="1" customWidth="1"/>
    <col min="2079" max="2079" width="7.85546875" style="848" bestFit="1" customWidth="1"/>
    <col min="2080" max="2291" width="6.85546875" style="848"/>
    <col min="2292" max="2292" width="4.85546875" style="848" customWidth="1"/>
    <col min="2293" max="2293" width="37.5703125" style="848" bestFit="1" customWidth="1"/>
    <col min="2294" max="2294" width="5.28515625" style="848" customWidth="1"/>
    <col min="2295" max="2295" width="9.85546875" style="848" customWidth="1"/>
    <col min="2296" max="2296" width="12.42578125" style="848" customWidth="1"/>
    <col min="2297" max="2297" width="7.7109375" style="848" customWidth="1"/>
    <col min="2298" max="2298" width="6.42578125" style="848" customWidth="1"/>
    <col min="2299" max="2299" width="8.42578125" style="848" customWidth="1"/>
    <col min="2300" max="2310" width="7.28515625" style="848" customWidth="1"/>
    <col min="2311" max="2311" width="8.7109375" style="848" customWidth="1"/>
    <col min="2312" max="2332" width="7.28515625" style="848" customWidth="1"/>
    <col min="2333" max="2333" width="6.85546875" style="848"/>
    <col min="2334" max="2334" width="9" style="848" bestFit="1" customWidth="1"/>
    <col min="2335" max="2335" width="7.85546875" style="848" bestFit="1" customWidth="1"/>
    <col min="2336" max="2547" width="6.85546875" style="848"/>
    <col min="2548" max="2548" width="4.85546875" style="848" customWidth="1"/>
    <col min="2549" max="2549" width="37.5703125" style="848" bestFit="1" customWidth="1"/>
    <col min="2550" max="2550" width="5.28515625" style="848" customWidth="1"/>
    <col min="2551" max="2551" width="9.85546875" style="848" customWidth="1"/>
    <col min="2552" max="2552" width="12.42578125" style="848" customWidth="1"/>
    <col min="2553" max="2553" width="7.7109375" style="848" customWidth="1"/>
    <col min="2554" max="2554" width="6.42578125" style="848" customWidth="1"/>
    <col min="2555" max="2555" width="8.42578125" style="848" customWidth="1"/>
    <col min="2556" max="2566" width="7.28515625" style="848" customWidth="1"/>
    <col min="2567" max="2567" width="8.7109375" style="848" customWidth="1"/>
    <col min="2568" max="2588" width="7.28515625" style="848" customWidth="1"/>
    <col min="2589" max="2589" width="6.85546875" style="848"/>
    <col min="2590" max="2590" width="9" style="848" bestFit="1" customWidth="1"/>
    <col min="2591" max="2591" width="7.85546875" style="848" bestFit="1" customWidth="1"/>
    <col min="2592" max="2803" width="6.85546875" style="848"/>
    <col min="2804" max="2804" width="4.85546875" style="848" customWidth="1"/>
    <col min="2805" max="2805" width="37.5703125" style="848" bestFit="1" customWidth="1"/>
    <col min="2806" max="2806" width="5.28515625" style="848" customWidth="1"/>
    <col min="2807" max="2807" width="9.85546875" style="848" customWidth="1"/>
    <col min="2808" max="2808" width="12.42578125" style="848" customWidth="1"/>
    <col min="2809" max="2809" width="7.7109375" style="848" customWidth="1"/>
    <col min="2810" max="2810" width="6.42578125" style="848" customWidth="1"/>
    <col min="2811" max="2811" width="8.42578125" style="848" customWidth="1"/>
    <col min="2812" max="2822" width="7.28515625" style="848" customWidth="1"/>
    <col min="2823" max="2823" width="8.7109375" style="848" customWidth="1"/>
    <col min="2824" max="2844" width="7.28515625" style="848" customWidth="1"/>
    <col min="2845" max="2845" width="6.85546875" style="848"/>
    <col min="2846" max="2846" width="9" style="848" bestFit="1" customWidth="1"/>
    <col min="2847" max="2847" width="7.85546875" style="848" bestFit="1" customWidth="1"/>
    <col min="2848" max="3059" width="6.85546875" style="848"/>
    <col min="3060" max="3060" width="4.85546875" style="848" customWidth="1"/>
    <col min="3061" max="3061" width="37.5703125" style="848" bestFit="1" customWidth="1"/>
    <col min="3062" max="3062" width="5.28515625" style="848" customWidth="1"/>
    <col min="3063" max="3063" width="9.85546875" style="848" customWidth="1"/>
    <col min="3064" max="3064" width="12.42578125" style="848" customWidth="1"/>
    <col min="3065" max="3065" width="7.7109375" style="848" customWidth="1"/>
    <col min="3066" max="3066" width="6.42578125" style="848" customWidth="1"/>
    <col min="3067" max="3067" width="8.42578125" style="848" customWidth="1"/>
    <col min="3068" max="3078" width="7.28515625" style="848" customWidth="1"/>
    <col min="3079" max="3079" width="8.7109375" style="848" customWidth="1"/>
    <col min="3080" max="3100" width="7.28515625" style="848" customWidth="1"/>
    <col min="3101" max="3101" width="6.85546875" style="848"/>
    <col min="3102" max="3102" width="9" style="848" bestFit="1" customWidth="1"/>
    <col min="3103" max="3103" width="7.85546875" style="848" bestFit="1" customWidth="1"/>
    <col min="3104" max="3315" width="6.85546875" style="848"/>
    <col min="3316" max="3316" width="4.85546875" style="848" customWidth="1"/>
    <col min="3317" max="3317" width="37.5703125" style="848" bestFit="1" customWidth="1"/>
    <col min="3318" max="3318" width="5.28515625" style="848" customWidth="1"/>
    <col min="3319" max="3319" width="9.85546875" style="848" customWidth="1"/>
    <col min="3320" max="3320" width="12.42578125" style="848" customWidth="1"/>
    <col min="3321" max="3321" width="7.7109375" style="848" customWidth="1"/>
    <col min="3322" max="3322" width="6.42578125" style="848" customWidth="1"/>
    <col min="3323" max="3323" width="8.42578125" style="848" customWidth="1"/>
    <col min="3324" max="3334" width="7.28515625" style="848" customWidth="1"/>
    <col min="3335" max="3335" width="8.7109375" style="848" customWidth="1"/>
    <col min="3336" max="3356" width="7.28515625" style="848" customWidth="1"/>
    <col min="3357" max="3357" width="6.85546875" style="848"/>
    <col min="3358" max="3358" width="9" style="848" bestFit="1" customWidth="1"/>
    <col min="3359" max="3359" width="7.85546875" style="848" bestFit="1" customWidth="1"/>
    <col min="3360" max="3571" width="6.85546875" style="848"/>
    <col min="3572" max="3572" width="4.85546875" style="848" customWidth="1"/>
    <col min="3573" max="3573" width="37.5703125" style="848" bestFit="1" customWidth="1"/>
    <col min="3574" max="3574" width="5.28515625" style="848" customWidth="1"/>
    <col min="3575" max="3575" width="9.85546875" style="848" customWidth="1"/>
    <col min="3576" max="3576" width="12.42578125" style="848" customWidth="1"/>
    <col min="3577" max="3577" width="7.7109375" style="848" customWidth="1"/>
    <col min="3578" max="3578" width="6.42578125" style="848" customWidth="1"/>
    <col min="3579" max="3579" width="8.42578125" style="848" customWidth="1"/>
    <col min="3580" max="3590" width="7.28515625" style="848" customWidth="1"/>
    <col min="3591" max="3591" width="8.7109375" style="848" customWidth="1"/>
    <col min="3592" max="3612" width="7.28515625" style="848" customWidth="1"/>
    <col min="3613" max="3613" width="6.85546875" style="848"/>
    <col min="3614" max="3614" width="9" style="848" bestFit="1" customWidth="1"/>
    <col min="3615" max="3615" width="7.85546875" style="848" bestFit="1" customWidth="1"/>
    <col min="3616" max="3827" width="6.85546875" style="848"/>
    <col min="3828" max="3828" width="4.85546875" style="848" customWidth="1"/>
    <col min="3829" max="3829" width="37.5703125" style="848" bestFit="1" customWidth="1"/>
    <col min="3830" max="3830" width="5.28515625" style="848" customWidth="1"/>
    <col min="3831" max="3831" width="9.85546875" style="848" customWidth="1"/>
    <col min="3832" max="3832" width="12.42578125" style="848" customWidth="1"/>
    <col min="3833" max="3833" width="7.7109375" style="848" customWidth="1"/>
    <col min="3834" max="3834" width="6.42578125" style="848" customWidth="1"/>
    <col min="3835" max="3835" width="8.42578125" style="848" customWidth="1"/>
    <col min="3836" max="3846" width="7.28515625" style="848" customWidth="1"/>
    <col min="3847" max="3847" width="8.7109375" style="848" customWidth="1"/>
    <col min="3848" max="3868" width="7.28515625" style="848" customWidth="1"/>
    <col min="3869" max="3869" width="6.85546875" style="848"/>
    <col min="3870" max="3870" width="9" style="848" bestFit="1" customWidth="1"/>
    <col min="3871" max="3871" width="7.85546875" style="848" bestFit="1" customWidth="1"/>
    <col min="3872" max="4083" width="6.85546875" style="848"/>
    <col min="4084" max="4084" width="4.85546875" style="848" customWidth="1"/>
    <col min="4085" max="4085" width="37.5703125" style="848" bestFit="1" customWidth="1"/>
    <col min="4086" max="4086" width="5.28515625" style="848" customWidth="1"/>
    <col min="4087" max="4087" width="9.85546875" style="848" customWidth="1"/>
    <col min="4088" max="4088" width="12.42578125" style="848" customWidth="1"/>
    <col min="4089" max="4089" width="7.7109375" style="848" customWidth="1"/>
    <col min="4090" max="4090" width="6.42578125" style="848" customWidth="1"/>
    <col min="4091" max="4091" width="8.42578125" style="848" customWidth="1"/>
    <col min="4092" max="4102" width="7.28515625" style="848" customWidth="1"/>
    <col min="4103" max="4103" width="8.7109375" style="848" customWidth="1"/>
    <col min="4104" max="4124" width="7.28515625" style="848" customWidth="1"/>
    <col min="4125" max="4125" width="6.85546875" style="848"/>
    <col min="4126" max="4126" width="9" style="848" bestFit="1" customWidth="1"/>
    <col min="4127" max="4127" width="7.85546875" style="848" bestFit="1" customWidth="1"/>
    <col min="4128" max="4339" width="6.85546875" style="848"/>
    <col min="4340" max="4340" width="4.85546875" style="848" customWidth="1"/>
    <col min="4341" max="4341" width="37.5703125" style="848" bestFit="1" customWidth="1"/>
    <col min="4342" max="4342" width="5.28515625" style="848" customWidth="1"/>
    <col min="4343" max="4343" width="9.85546875" style="848" customWidth="1"/>
    <col min="4344" max="4344" width="12.42578125" style="848" customWidth="1"/>
    <col min="4345" max="4345" width="7.7109375" style="848" customWidth="1"/>
    <col min="4346" max="4346" width="6.42578125" style="848" customWidth="1"/>
    <col min="4347" max="4347" width="8.42578125" style="848" customWidth="1"/>
    <col min="4348" max="4358" width="7.28515625" style="848" customWidth="1"/>
    <col min="4359" max="4359" width="8.7109375" style="848" customWidth="1"/>
    <col min="4360" max="4380" width="7.28515625" style="848" customWidth="1"/>
    <col min="4381" max="4381" width="6.85546875" style="848"/>
    <col min="4382" max="4382" width="9" style="848" bestFit="1" customWidth="1"/>
    <col min="4383" max="4383" width="7.85546875" style="848" bestFit="1" customWidth="1"/>
    <col min="4384" max="4595" width="6.85546875" style="848"/>
    <col min="4596" max="4596" width="4.85546875" style="848" customWidth="1"/>
    <col min="4597" max="4597" width="37.5703125" style="848" bestFit="1" customWidth="1"/>
    <col min="4598" max="4598" width="5.28515625" style="848" customWidth="1"/>
    <col min="4599" max="4599" width="9.85546875" style="848" customWidth="1"/>
    <col min="4600" max="4600" width="12.42578125" style="848" customWidth="1"/>
    <col min="4601" max="4601" width="7.7109375" style="848" customWidth="1"/>
    <col min="4602" max="4602" width="6.42578125" style="848" customWidth="1"/>
    <col min="4603" max="4603" width="8.42578125" style="848" customWidth="1"/>
    <col min="4604" max="4614" width="7.28515625" style="848" customWidth="1"/>
    <col min="4615" max="4615" width="8.7109375" style="848" customWidth="1"/>
    <col min="4616" max="4636" width="7.28515625" style="848" customWidth="1"/>
    <col min="4637" max="4637" width="6.85546875" style="848"/>
    <col min="4638" max="4638" width="9" style="848" bestFit="1" customWidth="1"/>
    <col min="4639" max="4639" width="7.85546875" style="848" bestFit="1" customWidth="1"/>
    <col min="4640" max="4851" width="6.85546875" style="848"/>
    <col min="4852" max="4852" width="4.85546875" style="848" customWidth="1"/>
    <col min="4853" max="4853" width="37.5703125" style="848" bestFit="1" customWidth="1"/>
    <col min="4854" max="4854" width="5.28515625" style="848" customWidth="1"/>
    <col min="4855" max="4855" width="9.85546875" style="848" customWidth="1"/>
    <col min="4856" max="4856" width="12.42578125" style="848" customWidth="1"/>
    <col min="4857" max="4857" width="7.7109375" style="848" customWidth="1"/>
    <col min="4858" max="4858" width="6.42578125" style="848" customWidth="1"/>
    <col min="4859" max="4859" width="8.42578125" style="848" customWidth="1"/>
    <col min="4860" max="4870" width="7.28515625" style="848" customWidth="1"/>
    <col min="4871" max="4871" width="8.7109375" style="848" customWidth="1"/>
    <col min="4872" max="4892" width="7.28515625" style="848" customWidth="1"/>
    <col min="4893" max="4893" width="6.85546875" style="848"/>
    <col min="4894" max="4894" width="9" style="848" bestFit="1" customWidth="1"/>
    <col min="4895" max="4895" width="7.85546875" style="848" bestFit="1" customWidth="1"/>
    <col min="4896" max="5107" width="6.85546875" style="848"/>
    <col min="5108" max="5108" width="4.85546875" style="848" customWidth="1"/>
    <col min="5109" max="5109" width="37.5703125" style="848" bestFit="1" customWidth="1"/>
    <col min="5110" max="5110" width="5.28515625" style="848" customWidth="1"/>
    <col min="5111" max="5111" width="9.85546875" style="848" customWidth="1"/>
    <col min="5112" max="5112" width="12.42578125" style="848" customWidth="1"/>
    <col min="5113" max="5113" width="7.7109375" style="848" customWidth="1"/>
    <col min="5114" max="5114" width="6.42578125" style="848" customWidth="1"/>
    <col min="5115" max="5115" width="8.42578125" style="848" customWidth="1"/>
    <col min="5116" max="5126" width="7.28515625" style="848" customWidth="1"/>
    <col min="5127" max="5127" width="8.7109375" style="848" customWidth="1"/>
    <col min="5128" max="5148" width="7.28515625" style="848" customWidth="1"/>
    <col min="5149" max="5149" width="6.85546875" style="848"/>
    <col min="5150" max="5150" width="9" style="848" bestFit="1" customWidth="1"/>
    <col min="5151" max="5151" width="7.85546875" style="848" bestFit="1" customWidth="1"/>
    <col min="5152" max="5363" width="6.85546875" style="848"/>
    <col min="5364" max="5364" width="4.85546875" style="848" customWidth="1"/>
    <col min="5365" max="5365" width="37.5703125" style="848" bestFit="1" customWidth="1"/>
    <col min="5366" max="5366" width="5.28515625" style="848" customWidth="1"/>
    <col min="5367" max="5367" width="9.85546875" style="848" customWidth="1"/>
    <col min="5368" max="5368" width="12.42578125" style="848" customWidth="1"/>
    <col min="5369" max="5369" width="7.7109375" style="848" customWidth="1"/>
    <col min="5370" max="5370" width="6.42578125" style="848" customWidth="1"/>
    <col min="5371" max="5371" width="8.42578125" style="848" customWidth="1"/>
    <col min="5372" max="5382" width="7.28515625" style="848" customWidth="1"/>
    <col min="5383" max="5383" width="8.7109375" style="848" customWidth="1"/>
    <col min="5384" max="5404" width="7.28515625" style="848" customWidth="1"/>
    <col min="5405" max="5405" width="6.85546875" style="848"/>
    <col min="5406" max="5406" width="9" style="848" bestFit="1" customWidth="1"/>
    <col min="5407" max="5407" width="7.85546875" style="848" bestFit="1" customWidth="1"/>
    <col min="5408" max="5619" width="6.85546875" style="848"/>
    <col min="5620" max="5620" width="4.85546875" style="848" customWidth="1"/>
    <col min="5621" max="5621" width="37.5703125" style="848" bestFit="1" customWidth="1"/>
    <col min="5622" max="5622" width="5.28515625" style="848" customWidth="1"/>
    <col min="5623" max="5623" width="9.85546875" style="848" customWidth="1"/>
    <col min="5624" max="5624" width="12.42578125" style="848" customWidth="1"/>
    <col min="5625" max="5625" width="7.7109375" style="848" customWidth="1"/>
    <col min="5626" max="5626" width="6.42578125" style="848" customWidth="1"/>
    <col min="5627" max="5627" width="8.42578125" style="848" customWidth="1"/>
    <col min="5628" max="5638" width="7.28515625" style="848" customWidth="1"/>
    <col min="5639" max="5639" width="8.7109375" style="848" customWidth="1"/>
    <col min="5640" max="5660" width="7.28515625" style="848" customWidth="1"/>
    <col min="5661" max="5661" width="6.85546875" style="848"/>
    <col min="5662" max="5662" width="9" style="848" bestFit="1" customWidth="1"/>
    <col min="5663" max="5663" width="7.85546875" style="848" bestFit="1" customWidth="1"/>
    <col min="5664" max="5875" width="6.85546875" style="848"/>
    <col min="5876" max="5876" width="4.85546875" style="848" customWidth="1"/>
    <col min="5877" max="5877" width="37.5703125" style="848" bestFit="1" customWidth="1"/>
    <col min="5878" max="5878" width="5.28515625" style="848" customWidth="1"/>
    <col min="5879" max="5879" width="9.85546875" style="848" customWidth="1"/>
    <col min="5880" max="5880" width="12.42578125" style="848" customWidth="1"/>
    <col min="5881" max="5881" width="7.7109375" style="848" customWidth="1"/>
    <col min="5882" max="5882" width="6.42578125" style="848" customWidth="1"/>
    <col min="5883" max="5883" width="8.42578125" style="848" customWidth="1"/>
    <col min="5884" max="5894" width="7.28515625" style="848" customWidth="1"/>
    <col min="5895" max="5895" width="8.7109375" style="848" customWidth="1"/>
    <col min="5896" max="5916" width="7.28515625" style="848" customWidth="1"/>
    <col min="5917" max="5917" width="6.85546875" style="848"/>
    <col min="5918" max="5918" width="9" style="848" bestFit="1" customWidth="1"/>
    <col min="5919" max="5919" width="7.85546875" style="848" bestFit="1" customWidth="1"/>
    <col min="5920" max="6131" width="6.85546875" style="848"/>
    <col min="6132" max="6132" width="4.85546875" style="848" customWidth="1"/>
    <col min="6133" max="6133" width="37.5703125" style="848" bestFit="1" customWidth="1"/>
    <col min="6134" max="6134" width="5.28515625" style="848" customWidth="1"/>
    <col min="6135" max="6135" width="9.85546875" style="848" customWidth="1"/>
    <col min="6136" max="6136" width="12.42578125" style="848" customWidth="1"/>
    <col min="6137" max="6137" width="7.7109375" style="848" customWidth="1"/>
    <col min="6138" max="6138" width="6.42578125" style="848" customWidth="1"/>
    <col min="6139" max="6139" width="8.42578125" style="848" customWidth="1"/>
    <col min="6140" max="6150" width="7.28515625" style="848" customWidth="1"/>
    <col min="6151" max="6151" width="8.7109375" style="848" customWidth="1"/>
    <col min="6152" max="6172" width="7.28515625" style="848" customWidth="1"/>
    <col min="6173" max="6173" width="6.85546875" style="848"/>
    <col min="6174" max="6174" width="9" style="848" bestFit="1" customWidth="1"/>
    <col min="6175" max="6175" width="7.85546875" style="848" bestFit="1" customWidth="1"/>
    <col min="6176" max="6387" width="6.85546875" style="848"/>
    <col min="6388" max="6388" width="4.85546875" style="848" customWidth="1"/>
    <col min="6389" max="6389" width="37.5703125" style="848" bestFit="1" customWidth="1"/>
    <col min="6390" max="6390" width="5.28515625" style="848" customWidth="1"/>
    <col min="6391" max="6391" width="9.85546875" style="848" customWidth="1"/>
    <col min="6392" max="6392" width="12.42578125" style="848" customWidth="1"/>
    <col min="6393" max="6393" width="7.7109375" style="848" customWidth="1"/>
    <col min="6394" max="6394" width="6.42578125" style="848" customWidth="1"/>
    <col min="6395" max="6395" width="8.42578125" style="848" customWidth="1"/>
    <col min="6396" max="6406" width="7.28515625" style="848" customWidth="1"/>
    <col min="6407" max="6407" width="8.7109375" style="848" customWidth="1"/>
    <col min="6408" max="6428" width="7.28515625" style="848" customWidth="1"/>
    <col min="6429" max="6429" width="6.85546875" style="848"/>
    <col min="6430" max="6430" width="9" style="848" bestFit="1" customWidth="1"/>
    <col min="6431" max="6431" width="7.85546875" style="848" bestFit="1" customWidth="1"/>
    <col min="6432" max="6643" width="6.85546875" style="848"/>
    <col min="6644" max="6644" width="4.85546875" style="848" customWidth="1"/>
    <col min="6645" max="6645" width="37.5703125" style="848" bestFit="1" customWidth="1"/>
    <col min="6646" max="6646" width="5.28515625" style="848" customWidth="1"/>
    <col min="6647" max="6647" width="9.85546875" style="848" customWidth="1"/>
    <col min="6648" max="6648" width="12.42578125" style="848" customWidth="1"/>
    <col min="6649" max="6649" width="7.7109375" style="848" customWidth="1"/>
    <col min="6650" max="6650" width="6.42578125" style="848" customWidth="1"/>
    <col min="6651" max="6651" width="8.42578125" style="848" customWidth="1"/>
    <col min="6652" max="6662" width="7.28515625" style="848" customWidth="1"/>
    <col min="6663" max="6663" width="8.7109375" style="848" customWidth="1"/>
    <col min="6664" max="6684" width="7.28515625" style="848" customWidth="1"/>
    <col min="6685" max="6685" width="6.85546875" style="848"/>
    <col min="6686" max="6686" width="9" style="848" bestFit="1" customWidth="1"/>
    <col min="6687" max="6687" width="7.85546875" style="848" bestFit="1" customWidth="1"/>
    <col min="6688" max="6899" width="6.85546875" style="848"/>
    <col min="6900" max="6900" width="4.85546875" style="848" customWidth="1"/>
    <col min="6901" max="6901" width="37.5703125" style="848" bestFit="1" customWidth="1"/>
    <col min="6902" max="6902" width="5.28515625" style="848" customWidth="1"/>
    <col min="6903" max="6903" width="9.85546875" style="848" customWidth="1"/>
    <col min="6904" max="6904" width="12.42578125" style="848" customWidth="1"/>
    <col min="6905" max="6905" width="7.7109375" style="848" customWidth="1"/>
    <col min="6906" max="6906" width="6.42578125" style="848" customWidth="1"/>
    <col min="6907" max="6907" width="8.42578125" style="848" customWidth="1"/>
    <col min="6908" max="6918" width="7.28515625" style="848" customWidth="1"/>
    <col min="6919" max="6919" width="8.7109375" style="848" customWidth="1"/>
    <col min="6920" max="6940" width="7.28515625" style="848" customWidth="1"/>
    <col min="6941" max="6941" width="6.85546875" style="848"/>
    <col min="6942" max="6942" width="9" style="848" bestFit="1" customWidth="1"/>
    <col min="6943" max="6943" width="7.85546875" style="848" bestFit="1" customWidth="1"/>
    <col min="6944" max="7155" width="6.85546875" style="848"/>
    <col min="7156" max="7156" width="4.85546875" style="848" customWidth="1"/>
    <col min="7157" max="7157" width="37.5703125" style="848" bestFit="1" customWidth="1"/>
    <col min="7158" max="7158" width="5.28515625" style="848" customWidth="1"/>
    <col min="7159" max="7159" width="9.85546875" style="848" customWidth="1"/>
    <col min="7160" max="7160" width="12.42578125" style="848" customWidth="1"/>
    <col min="7161" max="7161" width="7.7109375" style="848" customWidth="1"/>
    <col min="7162" max="7162" width="6.42578125" style="848" customWidth="1"/>
    <col min="7163" max="7163" width="8.42578125" style="848" customWidth="1"/>
    <col min="7164" max="7174" width="7.28515625" style="848" customWidth="1"/>
    <col min="7175" max="7175" width="8.7109375" style="848" customWidth="1"/>
    <col min="7176" max="7196" width="7.28515625" style="848" customWidth="1"/>
    <col min="7197" max="7197" width="6.85546875" style="848"/>
    <col min="7198" max="7198" width="9" style="848" bestFit="1" customWidth="1"/>
    <col min="7199" max="7199" width="7.85546875" style="848" bestFit="1" customWidth="1"/>
    <col min="7200" max="7411" width="6.85546875" style="848"/>
    <col min="7412" max="7412" width="4.85546875" style="848" customWidth="1"/>
    <col min="7413" max="7413" width="37.5703125" style="848" bestFit="1" customWidth="1"/>
    <col min="7414" max="7414" width="5.28515625" style="848" customWidth="1"/>
    <col min="7415" max="7415" width="9.85546875" style="848" customWidth="1"/>
    <col min="7416" max="7416" width="12.42578125" style="848" customWidth="1"/>
    <col min="7417" max="7417" width="7.7109375" style="848" customWidth="1"/>
    <col min="7418" max="7418" width="6.42578125" style="848" customWidth="1"/>
    <col min="7419" max="7419" width="8.42578125" style="848" customWidth="1"/>
    <col min="7420" max="7430" width="7.28515625" style="848" customWidth="1"/>
    <col min="7431" max="7431" width="8.7109375" style="848" customWidth="1"/>
    <col min="7432" max="7452" width="7.28515625" style="848" customWidth="1"/>
    <col min="7453" max="7453" width="6.85546875" style="848"/>
    <col min="7454" max="7454" width="9" style="848" bestFit="1" customWidth="1"/>
    <col min="7455" max="7455" width="7.85546875" style="848" bestFit="1" customWidth="1"/>
    <col min="7456" max="7667" width="6.85546875" style="848"/>
    <col min="7668" max="7668" width="4.85546875" style="848" customWidth="1"/>
    <col min="7669" max="7669" width="37.5703125" style="848" bestFit="1" customWidth="1"/>
    <col min="7670" max="7670" width="5.28515625" style="848" customWidth="1"/>
    <col min="7671" max="7671" width="9.85546875" style="848" customWidth="1"/>
    <col min="7672" max="7672" width="12.42578125" style="848" customWidth="1"/>
    <col min="7673" max="7673" width="7.7109375" style="848" customWidth="1"/>
    <col min="7674" max="7674" width="6.42578125" style="848" customWidth="1"/>
    <col min="7675" max="7675" width="8.42578125" style="848" customWidth="1"/>
    <col min="7676" max="7686" width="7.28515625" style="848" customWidth="1"/>
    <col min="7687" max="7687" width="8.7109375" style="848" customWidth="1"/>
    <col min="7688" max="7708" width="7.28515625" style="848" customWidth="1"/>
    <col min="7709" max="7709" width="6.85546875" style="848"/>
    <col min="7710" max="7710" width="9" style="848" bestFit="1" customWidth="1"/>
    <col min="7711" max="7711" width="7.85546875" style="848" bestFit="1" customWidth="1"/>
    <col min="7712" max="7923" width="6.85546875" style="848"/>
    <col min="7924" max="7924" width="4.85546875" style="848" customWidth="1"/>
    <col min="7925" max="7925" width="37.5703125" style="848" bestFit="1" customWidth="1"/>
    <col min="7926" max="7926" width="5.28515625" style="848" customWidth="1"/>
    <col min="7927" max="7927" width="9.85546875" style="848" customWidth="1"/>
    <col min="7928" max="7928" width="12.42578125" style="848" customWidth="1"/>
    <col min="7929" max="7929" width="7.7109375" style="848" customWidth="1"/>
    <col min="7930" max="7930" width="6.42578125" style="848" customWidth="1"/>
    <col min="7931" max="7931" width="8.42578125" style="848" customWidth="1"/>
    <col min="7932" max="7942" width="7.28515625" style="848" customWidth="1"/>
    <col min="7943" max="7943" width="8.7109375" style="848" customWidth="1"/>
    <col min="7944" max="7964" width="7.28515625" style="848" customWidth="1"/>
    <col min="7965" max="7965" width="6.85546875" style="848"/>
    <col min="7966" max="7966" width="9" style="848" bestFit="1" customWidth="1"/>
    <col min="7967" max="7967" width="7.85546875" style="848" bestFit="1" customWidth="1"/>
    <col min="7968" max="8179" width="6.85546875" style="848"/>
    <col min="8180" max="8180" width="4.85546875" style="848" customWidth="1"/>
    <col min="8181" max="8181" width="37.5703125" style="848" bestFit="1" customWidth="1"/>
    <col min="8182" max="8182" width="5.28515625" style="848" customWidth="1"/>
    <col min="8183" max="8183" width="9.85546875" style="848" customWidth="1"/>
    <col min="8184" max="8184" width="12.42578125" style="848" customWidth="1"/>
    <col min="8185" max="8185" width="7.7109375" style="848" customWidth="1"/>
    <col min="8186" max="8186" width="6.42578125" style="848" customWidth="1"/>
    <col min="8187" max="8187" width="8.42578125" style="848" customWidth="1"/>
    <col min="8188" max="8198" width="7.28515625" style="848" customWidth="1"/>
    <col min="8199" max="8199" width="8.7109375" style="848" customWidth="1"/>
    <col min="8200" max="8220" width="7.28515625" style="848" customWidth="1"/>
    <col min="8221" max="8221" width="6.85546875" style="848"/>
    <col min="8222" max="8222" width="9" style="848" bestFit="1" customWidth="1"/>
    <col min="8223" max="8223" width="7.85546875" style="848" bestFit="1" customWidth="1"/>
    <col min="8224" max="8435" width="6.85546875" style="848"/>
    <col min="8436" max="8436" width="4.85546875" style="848" customWidth="1"/>
    <col min="8437" max="8437" width="37.5703125" style="848" bestFit="1" customWidth="1"/>
    <col min="8438" max="8438" width="5.28515625" style="848" customWidth="1"/>
    <col min="8439" max="8439" width="9.85546875" style="848" customWidth="1"/>
    <col min="8440" max="8440" width="12.42578125" style="848" customWidth="1"/>
    <col min="8441" max="8441" width="7.7109375" style="848" customWidth="1"/>
    <col min="8442" max="8442" width="6.42578125" style="848" customWidth="1"/>
    <col min="8443" max="8443" width="8.42578125" style="848" customWidth="1"/>
    <col min="8444" max="8454" width="7.28515625" style="848" customWidth="1"/>
    <col min="8455" max="8455" width="8.7109375" style="848" customWidth="1"/>
    <col min="8456" max="8476" width="7.28515625" style="848" customWidth="1"/>
    <col min="8477" max="8477" width="6.85546875" style="848"/>
    <col min="8478" max="8478" width="9" style="848" bestFit="1" customWidth="1"/>
    <col min="8479" max="8479" width="7.85546875" style="848" bestFit="1" customWidth="1"/>
    <col min="8480" max="8691" width="6.85546875" style="848"/>
    <col min="8692" max="8692" width="4.85546875" style="848" customWidth="1"/>
    <col min="8693" max="8693" width="37.5703125" style="848" bestFit="1" customWidth="1"/>
    <col min="8694" max="8694" width="5.28515625" style="848" customWidth="1"/>
    <col min="8695" max="8695" width="9.85546875" style="848" customWidth="1"/>
    <col min="8696" max="8696" width="12.42578125" style="848" customWidth="1"/>
    <col min="8697" max="8697" width="7.7109375" style="848" customWidth="1"/>
    <col min="8698" max="8698" width="6.42578125" style="848" customWidth="1"/>
    <col min="8699" max="8699" width="8.42578125" style="848" customWidth="1"/>
    <col min="8700" max="8710" width="7.28515625" style="848" customWidth="1"/>
    <col min="8711" max="8711" width="8.7109375" style="848" customWidth="1"/>
    <col min="8712" max="8732" width="7.28515625" style="848" customWidth="1"/>
    <col min="8733" max="8733" width="6.85546875" style="848"/>
    <col min="8734" max="8734" width="9" style="848" bestFit="1" customWidth="1"/>
    <col min="8735" max="8735" width="7.85546875" style="848" bestFit="1" customWidth="1"/>
    <col min="8736" max="8947" width="6.85546875" style="848"/>
    <col min="8948" max="8948" width="4.85546875" style="848" customWidth="1"/>
    <col min="8949" max="8949" width="37.5703125" style="848" bestFit="1" customWidth="1"/>
    <col min="8950" max="8950" width="5.28515625" style="848" customWidth="1"/>
    <col min="8951" max="8951" width="9.85546875" style="848" customWidth="1"/>
    <col min="8952" max="8952" width="12.42578125" style="848" customWidth="1"/>
    <col min="8953" max="8953" width="7.7109375" style="848" customWidth="1"/>
    <col min="8954" max="8954" width="6.42578125" style="848" customWidth="1"/>
    <col min="8955" max="8955" width="8.42578125" style="848" customWidth="1"/>
    <col min="8956" max="8966" width="7.28515625" style="848" customWidth="1"/>
    <col min="8967" max="8967" width="8.7109375" style="848" customWidth="1"/>
    <col min="8968" max="8988" width="7.28515625" style="848" customWidth="1"/>
    <col min="8989" max="8989" width="6.85546875" style="848"/>
    <col min="8990" max="8990" width="9" style="848" bestFit="1" customWidth="1"/>
    <col min="8991" max="8991" width="7.85546875" style="848" bestFit="1" customWidth="1"/>
    <col min="8992" max="9203" width="6.85546875" style="848"/>
    <col min="9204" max="9204" width="4.85546875" style="848" customWidth="1"/>
    <col min="9205" max="9205" width="37.5703125" style="848" bestFit="1" customWidth="1"/>
    <col min="9206" max="9206" width="5.28515625" style="848" customWidth="1"/>
    <col min="9207" max="9207" width="9.85546875" style="848" customWidth="1"/>
    <col min="9208" max="9208" width="12.42578125" style="848" customWidth="1"/>
    <col min="9209" max="9209" width="7.7109375" style="848" customWidth="1"/>
    <col min="9210" max="9210" width="6.42578125" style="848" customWidth="1"/>
    <col min="9211" max="9211" width="8.42578125" style="848" customWidth="1"/>
    <col min="9212" max="9222" width="7.28515625" style="848" customWidth="1"/>
    <col min="9223" max="9223" width="8.7109375" style="848" customWidth="1"/>
    <col min="9224" max="9244" width="7.28515625" style="848" customWidth="1"/>
    <col min="9245" max="9245" width="6.85546875" style="848"/>
    <col min="9246" max="9246" width="9" style="848" bestFit="1" customWidth="1"/>
    <col min="9247" max="9247" width="7.85546875" style="848" bestFit="1" customWidth="1"/>
    <col min="9248" max="9459" width="6.85546875" style="848"/>
    <col min="9460" max="9460" width="4.85546875" style="848" customWidth="1"/>
    <col min="9461" max="9461" width="37.5703125" style="848" bestFit="1" customWidth="1"/>
    <col min="9462" max="9462" width="5.28515625" style="848" customWidth="1"/>
    <col min="9463" max="9463" width="9.85546875" style="848" customWidth="1"/>
    <col min="9464" max="9464" width="12.42578125" style="848" customWidth="1"/>
    <col min="9465" max="9465" width="7.7109375" style="848" customWidth="1"/>
    <col min="9466" max="9466" width="6.42578125" style="848" customWidth="1"/>
    <col min="9467" max="9467" width="8.42578125" style="848" customWidth="1"/>
    <col min="9468" max="9478" width="7.28515625" style="848" customWidth="1"/>
    <col min="9479" max="9479" width="8.7109375" style="848" customWidth="1"/>
    <col min="9480" max="9500" width="7.28515625" style="848" customWidth="1"/>
    <col min="9501" max="9501" width="6.85546875" style="848"/>
    <col min="9502" max="9502" width="9" style="848" bestFit="1" customWidth="1"/>
    <col min="9503" max="9503" width="7.85546875" style="848" bestFit="1" customWidth="1"/>
    <col min="9504" max="9715" width="6.85546875" style="848"/>
    <col min="9716" max="9716" width="4.85546875" style="848" customWidth="1"/>
    <col min="9717" max="9717" width="37.5703125" style="848" bestFit="1" customWidth="1"/>
    <col min="9718" max="9718" width="5.28515625" style="848" customWidth="1"/>
    <col min="9719" max="9719" width="9.85546875" style="848" customWidth="1"/>
    <col min="9720" max="9720" width="12.42578125" style="848" customWidth="1"/>
    <col min="9721" max="9721" width="7.7109375" style="848" customWidth="1"/>
    <col min="9722" max="9722" width="6.42578125" style="848" customWidth="1"/>
    <col min="9723" max="9723" width="8.42578125" style="848" customWidth="1"/>
    <col min="9724" max="9734" width="7.28515625" style="848" customWidth="1"/>
    <col min="9735" max="9735" width="8.7109375" style="848" customWidth="1"/>
    <col min="9736" max="9756" width="7.28515625" style="848" customWidth="1"/>
    <col min="9757" max="9757" width="6.85546875" style="848"/>
    <col min="9758" max="9758" width="9" style="848" bestFit="1" customWidth="1"/>
    <col min="9759" max="9759" width="7.85546875" style="848" bestFit="1" customWidth="1"/>
    <col min="9760" max="9971" width="6.85546875" style="848"/>
    <col min="9972" max="9972" width="4.85546875" style="848" customWidth="1"/>
    <col min="9973" max="9973" width="37.5703125" style="848" bestFit="1" customWidth="1"/>
    <col min="9974" max="9974" width="5.28515625" style="848" customWidth="1"/>
    <col min="9975" max="9975" width="9.85546875" style="848" customWidth="1"/>
    <col min="9976" max="9976" width="12.42578125" style="848" customWidth="1"/>
    <col min="9977" max="9977" width="7.7109375" style="848" customWidth="1"/>
    <col min="9978" max="9978" width="6.42578125" style="848" customWidth="1"/>
    <col min="9979" max="9979" width="8.42578125" style="848" customWidth="1"/>
    <col min="9980" max="9990" width="7.28515625" style="848" customWidth="1"/>
    <col min="9991" max="9991" width="8.7109375" style="848" customWidth="1"/>
    <col min="9992" max="10012" width="7.28515625" style="848" customWidth="1"/>
    <col min="10013" max="10013" width="6.85546875" style="848"/>
    <col min="10014" max="10014" width="9" style="848" bestFit="1" customWidth="1"/>
    <col min="10015" max="10015" width="7.85546875" style="848" bestFit="1" customWidth="1"/>
    <col min="10016" max="10227" width="6.85546875" style="848"/>
    <col min="10228" max="10228" width="4.85546875" style="848" customWidth="1"/>
    <col min="10229" max="10229" width="37.5703125" style="848" bestFit="1" customWidth="1"/>
    <col min="10230" max="10230" width="5.28515625" style="848" customWidth="1"/>
    <col min="10231" max="10231" width="9.85546875" style="848" customWidth="1"/>
    <col min="10232" max="10232" width="12.42578125" style="848" customWidth="1"/>
    <col min="10233" max="10233" width="7.7109375" style="848" customWidth="1"/>
    <col min="10234" max="10234" width="6.42578125" style="848" customWidth="1"/>
    <col min="10235" max="10235" width="8.42578125" style="848" customWidth="1"/>
    <col min="10236" max="10246" width="7.28515625" style="848" customWidth="1"/>
    <col min="10247" max="10247" width="8.7109375" style="848" customWidth="1"/>
    <col min="10248" max="10268" width="7.28515625" style="848" customWidth="1"/>
    <col min="10269" max="10269" width="6.85546875" style="848"/>
    <col min="10270" max="10270" width="9" style="848" bestFit="1" customWidth="1"/>
    <col min="10271" max="10271" width="7.85546875" style="848" bestFit="1" customWidth="1"/>
    <col min="10272" max="10483" width="6.85546875" style="848"/>
    <col min="10484" max="10484" width="4.85546875" style="848" customWidth="1"/>
    <col min="10485" max="10485" width="37.5703125" style="848" bestFit="1" customWidth="1"/>
    <col min="10486" max="10486" width="5.28515625" style="848" customWidth="1"/>
    <col min="10487" max="10487" width="9.85546875" style="848" customWidth="1"/>
    <col min="10488" max="10488" width="12.42578125" style="848" customWidth="1"/>
    <col min="10489" max="10489" width="7.7109375" style="848" customWidth="1"/>
    <col min="10490" max="10490" width="6.42578125" style="848" customWidth="1"/>
    <col min="10491" max="10491" width="8.42578125" style="848" customWidth="1"/>
    <col min="10492" max="10502" width="7.28515625" style="848" customWidth="1"/>
    <col min="10503" max="10503" width="8.7109375" style="848" customWidth="1"/>
    <col min="10504" max="10524" width="7.28515625" style="848" customWidth="1"/>
    <col min="10525" max="10525" width="6.85546875" style="848"/>
    <col min="10526" max="10526" width="9" style="848" bestFit="1" customWidth="1"/>
    <col min="10527" max="10527" width="7.85546875" style="848" bestFit="1" customWidth="1"/>
    <col min="10528" max="10739" width="6.85546875" style="848"/>
    <col min="10740" max="10740" width="4.85546875" style="848" customWidth="1"/>
    <col min="10741" max="10741" width="37.5703125" style="848" bestFit="1" customWidth="1"/>
    <col min="10742" max="10742" width="5.28515625" style="848" customWidth="1"/>
    <col min="10743" max="10743" width="9.85546875" style="848" customWidth="1"/>
    <col min="10744" max="10744" width="12.42578125" style="848" customWidth="1"/>
    <col min="10745" max="10745" width="7.7109375" style="848" customWidth="1"/>
    <col min="10746" max="10746" width="6.42578125" style="848" customWidth="1"/>
    <col min="10747" max="10747" width="8.42578125" style="848" customWidth="1"/>
    <col min="10748" max="10758" width="7.28515625" style="848" customWidth="1"/>
    <col min="10759" max="10759" width="8.7109375" style="848" customWidth="1"/>
    <col min="10760" max="10780" width="7.28515625" style="848" customWidth="1"/>
    <col min="10781" max="10781" width="6.85546875" style="848"/>
    <col min="10782" max="10782" width="9" style="848" bestFit="1" customWidth="1"/>
    <col min="10783" max="10783" width="7.85546875" style="848" bestFit="1" customWidth="1"/>
    <col min="10784" max="10995" width="6.85546875" style="848"/>
    <col min="10996" max="10996" width="4.85546875" style="848" customWidth="1"/>
    <col min="10997" max="10997" width="37.5703125" style="848" bestFit="1" customWidth="1"/>
    <col min="10998" max="10998" width="5.28515625" style="848" customWidth="1"/>
    <col min="10999" max="10999" width="9.85546875" style="848" customWidth="1"/>
    <col min="11000" max="11000" width="12.42578125" style="848" customWidth="1"/>
    <col min="11001" max="11001" width="7.7109375" style="848" customWidth="1"/>
    <col min="11002" max="11002" width="6.42578125" style="848" customWidth="1"/>
    <col min="11003" max="11003" width="8.42578125" style="848" customWidth="1"/>
    <col min="11004" max="11014" width="7.28515625" style="848" customWidth="1"/>
    <col min="11015" max="11015" width="8.7109375" style="848" customWidth="1"/>
    <col min="11016" max="11036" width="7.28515625" style="848" customWidth="1"/>
    <col min="11037" max="11037" width="6.85546875" style="848"/>
    <col min="11038" max="11038" width="9" style="848" bestFit="1" customWidth="1"/>
    <col min="11039" max="11039" width="7.85546875" style="848" bestFit="1" customWidth="1"/>
    <col min="11040" max="11251" width="6.85546875" style="848"/>
    <col min="11252" max="11252" width="4.85546875" style="848" customWidth="1"/>
    <col min="11253" max="11253" width="37.5703125" style="848" bestFit="1" customWidth="1"/>
    <col min="11254" max="11254" width="5.28515625" style="848" customWidth="1"/>
    <col min="11255" max="11255" width="9.85546875" style="848" customWidth="1"/>
    <col min="11256" max="11256" width="12.42578125" style="848" customWidth="1"/>
    <col min="11257" max="11257" width="7.7109375" style="848" customWidth="1"/>
    <col min="11258" max="11258" width="6.42578125" style="848" customWidth="1"/>
    <col min="11259" max="11259" width="8.42578125" style="848" customWidth="1"/>
    <col min="11260" max="11270" width="7.28515625" style="848" customWidth="1"/>
    <col min="11271" max="11271" width="8.7109375" style="848" customWidth="1"/>
    <col min="11272" max="11292" width="7.28515625" style="848" customWidth="1"/>
    <col min="11293" max="11293" width="6.85546875" style="848"/>
    <col min="11294" max="11294" width="9" style="848" bestFit="1" customWidth="1"/>
    <col min="11295" max="11295" width="7.85546875" style="848" bestFit="1" customWidth="1"/>
    <col min="11296" max="11507" width="6.85546875" style="848"/>
    <col min="11508" max="11508" width="4.85546875" style="848" customWidth="1"/>
    <col min="11509" max="11509" width="37.5703125" style="848" bestFit="1" customWidth="1"/>
    <col min="11510" max="11510" width="5.28515625" style="848" customWidth="1"/>
    <col min="11511" max="11511" width="9.85546875" style="848" customWidth="1"/>
    <col min="11512" max="11512" width="12.42578125" style="848" customWidth="1"/>
    <col min="11513" max="11513" width="7.7109375" style="848" customWidth="1"/>
    <col min="11514" max="11514" width="6.42578125" style="848" customWidth="1"/>
    <col min="11515" max="11515" width="8.42578125" style="848" customWidth="1"/>
    <col min="11516" max="11526" width="7.28515625" style="848" customWidth="1"/>
    <col min="11527" max="11527" width="8.7109375" style="848" customWidth="1"/>
    <col min="11528" max="11548" width="7.28515625" style="848" customWidth="1"/>
    <col min="11549" max="11549" width="6.85546875" style="848"/>
    <col min="11550" max="11550" width="9" style="848" bestFit="1" customWidth="1"/>
    <col min="11551" max="11551" width="7.85546875" style="848" bestFit="1" customWidth="1"/>
    <col min="11552" max="11763" width="6.85546875" style="848"/>
    <col min="11764" max="11764" width="4.85546875" style="848" customWidth="1"/>
    <col min="11765" max="11765" width="37.5703125" style="848" bestFit="1" customWidth="1"/>
    <col min="11766" max="11766" width="5.28515625" style="848" customWidth="1"/>
    <col min="11767" max="11767" width="9.85546875" style="848" customWidth="1"/>
    <col min="11768" max="11768" width="12.42578125" style="848" customWidth="1"/>
    <col min="11769" max="11769" width="7.7109375" style="848" customWidth="1"/>
    <col min="11770" max="11770" width="6.42578125" style="848" customWidth="1"/>
    <col min="11771" max="11771" width="8.42578125" style="848" customWidth="1"/>
    <col min="11772" max="11782" width="7.28515625" style="848" customWidth="1"/>
    <col min="11783" max="11783" width="8.7109375" style="848" customWidth="1"/>
    <col min="11784" max="11804" width="7.28515625" style="848" customWidth="1"/>
    <col min="11805" max="11805" width="6.85546875" style="848"/>
    <col min="11806" max="11806" width="9" style="848" bestFit="1" customWidth="1"/>
    <col min="11807" max="11807" width="7.85546875" style="848" bestFit="1" customWidth="1"/>
    <col min="11808" max="12019" width="6.85546875" style="848"/>
    <col min="12020" max="12020" width="4.85546875" style="848" customWidth="1"/>
    <col min="12021" max="12021" width="37.5703125" style="848" bestFit="1" customWidth="1"/>
    <col min="12022" max="12022" width="5.28515625" style="848" customWidth="1"/>
    <col min="12023" max="12023" width="9.85546875" style="848" customWidth="1"/>
    <col min="12024" max="12024" width="12.42578125" style="848" customWidth="1"/>
    <col min="12025" max="12025" width="7.7109375" style="848" customWidth="1"/>
    <col min="12026" max="12026" width="6.42578125" style="848" customWidth="1"/>
    <col min="12027" max="12027" width="8.42578125" style="848" customWidth="1"/>
    <col min="12028" max="12038" width="7.28515625" style="848" customWidth="1"/>
    <col min="12039" max="12039" width="8.7109375" style="848" customWidth="1"/>
    <col min="12040" max="12060" width="7.28515625" style="848" customWidth="1"/>
    <col min="12061" max="12061" width="6.85546875" style="848"/>
    <col min="12062" max="12062" width="9" style="848" bestFit="1" customWidth="1"/>
    <col min="12063" max="12063" width="7.85546875" style="848" bestFit="1" customWidth="1"/>
    <col min="12064" max="12275" width="6.85546875" style="848"/>
    <col min="12276" max="12276" width="4.85546875" style="848" customWidth="1"/>
    <col min="12277" max="12277" width="37.5703125" style="848" bestFit="1" customWidth="1"/>
    <col min="12278" max="12278" width="5.28515625" style="848" customWidth="1"/>
    <col min="12279" max="12279" width="9.85546875" style="848" customWidth="1"/>
    <col min="12280" max="12280" width="12.42578125" style="848" customWidth="1"/>
    <col min="12281" max="12281" width="7.7109375" style="848" customWidth="1"/>
    <col min="12282" max="12282" width="6.42578125" style="848" customWidth="1"/>
    <col min="12283" max="12283" width="8.42578125" style="848" customWidth="1"/>
    <col min="12284" max="12294" width="7.28515625" style="848" customWidth="1"/>
    <col min="12295" max="12295" width="8.7109375" style="848" customWidth="1"/>
    <col min="12296" max="12316" width="7.28515625" style="848" customWidth="1"/>
    <col min="12317" max="12317" width="6.85546875" style="848"/>
    <col min="12318" max="12318" width="9" style="848" bestFit="1" customWidth="1"/>
    <col min="12319" max="12319" width="7.85546875" style="848" bestFit="1" customWidth="1"/>
    <col min="12320" max="12531" width="6.85546875" style="848"/>
    <col min="12532" max="12532" width="4.85546875" style="848" customWidth="1"/>
    <col min="12533" max="12533" width="37.5703125" style="848" bestFit="1" customWidth="1"/>
    <col min="12534" max="12534" width="5.28515625" style="848" customWidth="1"/>
    <col min="12535" max="12535" width="9.85546875" style="848" customWidth="1"/>
    <col min="12536" max="12536" width="12.42578125" style="848" customWidth="1"/>
    <col min="12537" max="12537" width="7.7109375" style="848" customWidth="1"/>
    <col min="12538" max="12538" width="6.42578125" style="848" customWidth="1"/>
    <col min="12539" max="12539" width="8.42578125" style="848" customWidth="1"/>
    <col min="12540" max="12550" width="7.28515625" style="848" customWidth="1"/>
    <col min="12551" max="12551" width="8.7109375" style="848" customWidth="1"/>
    <col min="12552" max="12572" width="7.28515625" style="848" customWidth="1"/>
    <col min="12573" max="12573" width="6.85546875" style="848"/>
    <col min="12574" max="12574" width="9" style="848" bestFit="1" customWidth="1"/>
    <col min="12575" max="12575" width="7.85546875" style="848" bestFit="1" customWidth="1"/>
    <col min="12576" max="12787" width="6.85546875" style="848"/>
    <col min="12788" max="12788" width="4.85546875" style="848" customWidth="1"/>
    <col min="12789" max="12789" width="37.5703125" style="848" bestFit="1" customWidth="1"/>
    <col min="12790" max="12790" width="5.28515625" style="848" customWidth="1"/>
    <col min="12791" max="12791" width="9.85546875" style="848" customWidth="1"/>
    <col min="12792" max="12792" width="12.42578125" style="848" customWidth="1"/>
    <col min="12793" max="12793" width="7.7109375" style="848" customWidth="1"/>
    <col min="12794" max="12794" width="6.42578125" style="848" customWidth="1"/>
    <col min="12795" max="12795" width="8.42578125" style="848" customWidth="1"/>
    <col min="12796" max="12806" width="7.28515625" style="848" customWidth="1"/>
    <col min="12807" max="12807" width="8.7109375" style="848" customWidth="1"/>
    <col min="12808" max="12828" width="7.28515625" style="848" customWidth="1"/>
    <col min="12829" max="12829" width="6.85546875" style="848"/>
    <col min="12830" max="12830" width="9" style="848" bestFit="1" customWidth="1"/>
    <col min="12831" max="12831" width="7.85546875" style="848" bestFit="1" customWidth="1"/>
    <col min="12832" max="13043" width="6.85546875" style="848"/>
    <col min="13044" max="13044" width="4.85546875" style="848" customWidth="1"/>
    <col min="13045" max="13045" width="37.5703125" style="848" bestFit="1" customWidth="1"/>
    <col min="13046" max="13046" width="5.28515625" style="848" customWidth="1"/>
    <col min="13047" max="13047" width="9.85546875" style="848" customWidth="1"/>
    <col min="13048" max="13048" width="12.42578125" style="848" customWidth="1"/>
    <col min="13049" max="13049" width="7.7109375" style="848" customWidth="1"/>
    <col min="13050" max="13050" width="6.42578125" style="848" customWidth="1"/>
    <col min="13051" max="13051" width="8.42578125" style="848" customWidth="1"/>
    <col min="13052" max="13062" width="7.28515625" style="848" customWidth="1"/>
    <col min="13063" max="13063" width="8.7109375" style="848" customWidth="1"/>
    <col min="13064" max="13084" width="7.28515625" style="848" customWidth="1"/>
    <col min="13085" max="13085" width="6.85546875" style="848"/>
    <col min="13086" max="13086" width="9" style="848" bestFit="1" customWidth="1"/>
    <col min="13087" max="13087" width="7.85546875" style="848" bestFit="1" customWidth="1"/>
    <col min="13088" max="13299" width="6.85546875" style="848"/>
    <col min="13300" max="13300" width="4.85546875" style="848" customWidth="1"/>
    <col min="13301" max="13301" width="37.5703125" style="848" bestFit="1" customWidth="1"/>
    <col min="13302" max="13302" width="5.28515625" style="848" customWidth="1"/>
    <col min="13303" max="13303" width="9.85546875" style="848" customWidth="1"/>
    <col min="13304" max="13304" width="12.42578125" style="848" customWidth="1"/>
    <col min="13305" max="13305" width="7.7109375" style="848" customWidth="1"/>
    <col min="13306" max="13306" width="6.42578125" style="848" customWidth="1"/>
    <col min="13307" max="13307" width="8.42578125" style="848" customWidth="1"/>
    <col min="13308" max="13318" width="7.28515625" style="848" customWidth="1"/>
    <col min="13319" max="13319" width="8.7109375" style="848" customWidth="1"/>
    <col min="13320" max="13340" width="7.28515625" style="848" customWidth="1"/>
    <col min="13341" max="13341" width="6.85546875" style="848"/>
    <col min="13342" max="13342" width="9" style="848" bestFit="1" customWidth="1"/>
    <col min="13343" max="13343" width="7.85546875" style="848" bestFit="1" customWidth="1"/>
    <col min="13344" max="13555" width="6.85546875" style="848"/>
    <col min="13556" max="13556" width="4.85546875" style="848" customWidth="1"/>
    <col min="13557" max="13557" width="37.5703125" style="848" bestFit="1" customWidth="1"/>
    <col min="13558" max="13558" width="5.28515625" style="848" customWidth="1"/>
    <col min="13559" max="13559" width="9.85546875" style="848" customWidth="1"/>
    <col min="13560" max="13560" width="12.42578125" style="848" customWidth="1"/>
    <col min="13561" max="13561" width="7.7109375" style="848" customWidth="1"/>
    <col min="13562" max="13562" width="6.42578125" style="848" customWidth="1"/>
    <col min="13563" max="13563" width="8.42578125" style="848" customWidth="1"/>
    <col min="13564" max="13574" width="7.28515625" style="848" customWidth="1"/>
    <col min="13575" max="13575" width="8.7109375" style="848" customWidth="1"/>
    <col min="13576" max="13596" width="7.28515625" style="848" customWidth="1"/>
    <col min="13597" max="13597" width="6.85546875" style="848"/>
    <col min="13598" max="13598" width="9" style="848" bestFit="1" customWidth="1"/>
    <col min="13599" max="13599" width="7.85546875" style="848" bestFit="1" customWidth="1"/>
    <col min="13600" max="13811" width="6.85546875" style="848"/>
    <col min="13812" max="13812" width="4.85546875" style="848" customWidth="1"/>
    <col min="13813" max="13813" width="37.5703125" style="848" bestFit="1" customWidth="1"/>
    <col min="13814" max="13814" width="5.28515625" style="848" customWidth="1"/>
    <col min="13815" max="13815" width="9.85546875" style="848" customWidth="1"/>
    <col min="13816" max="13816" width="12.42578125" style="848" customWidth="1"/>
    <col min="13817" max="13817" width="7.7109375" style="848" customWidth="1"/>
    <col min="13818" max="13818" width="6.42578125" style="848" customWidth="1"/>
    <col min="13819" max="13819" width="8.42578125" style="848" customWidth="1"/>
    <col min="13820" max="13830" width="7.28515625" style="848" customWidth="1"/>
    <col min="13831" max="13831" width="8.7109375" style="848" customWidth="1"/>
    <col min="13832" max="13852" width="7.28515625" style="848" customWidth="1"/>
    <col min="13853" max="13853" width="6.85546875" style="848"/>
    <col min="13854" max="13854" width="9" style="848" bestFit="1" customWidth="1"/>
    <col min="13855" max="13855" width="7.85546875" style="848" bestFit="1" customWidth="1"/>
    <col min="13856" max="14067" width="6.85546875" style="848"/>
    <col min="14068" max="14068" width="4.85546875" style="848" customWidth="1"/>
    <col min="14069" max="14069" width="37.5703125" style="848" bestFit="1" customWidth="1"/>
    <col min="14070" max="14070" width="5.28515625" style="848" customWidth="1"/>
    <col min="14071" max="14071" width="9.85546875" style="848" customWidth="1"/>
    <col min="14072" max="14072" width="12.42578125" style="848" customWidth="1"/>
    <col min="14073" max="14073" width="7.7109375" style="848" customWidth="1"/>
    <col min="14074" max="14074" width="6.42578125" style="848" customWidth="1"/>
    <col min="14075" max="14075" width="8.42578125" style="848" customWidth="1"/>
    <col min="14076" max="14086" width="7.28515625" style="848" customWidth="1"/>
    <col min="14087" max="14087" width="8.7109375" style="848" customWidth="1"/>
    <col min="14088" max="14108" width="7.28515625" style="848" customWidth="1"/>
    <col min="14109" max="14109" width="6.85546875" style="848"/>
    <col min="14110" max="14110" width="9" style="848" bestFit="1" customWidth="1"/>
    <col min="14111" max="14111" width="7.85546875" style="848" bestFit="1" customWidth="1"/>
    <col min="14112" max="14323" width="6.85546875" style="848"/>
    <col min="14324" max="14324" width="4.85546875" style="848" customWidth="1"/>
    <col min="14325" max="14325" width="37.5703125" style="848" bestFit="1" customWidth="1"/>
    <col min="14326" max="14326" width="5.28515625" style="848" customWidth="1"/>
    <col min="14327" max="14327" width="9.85546875" style="848" customWidth="1"/>
    <col min="14328" max="14328" width="12.42578125" style="848" customWidth="1"/>
    <col min="14329" max="14329" width="7.7109375" style="848" customWidth="1"/>
    <col min="14330" max="14330" width="6.42578125" style="848" customWidth="1"/>
    <col min="14331" max="14331" width="8.42578125" style="848" customWidth="1"/>
    <col min="14332" max="14342" width="7.28515625" style="848" customWidth="1"/>
    <col min="14343" max="14343" width="8.7109375" style="848" customWidth="1"/>
    <col min="14344" max="14364" width="7.28515625" style="848" customWidth="1"/>
    <col min="14365" max="14365" width="6.85546875" style="848"/>
    <col min="14366" max="14366" width="9" style="848" bestFit="1" customWidth="1"/>
    <col min="14367" max="14367" width="7.85546875" style="848" bestFit="1" customWidth="1"/>
    <col min="14368" max="14579" width="6.85546875" style="848"/>
    <col min="14580" max="14580" width="4.85546875" style="848" customWidth="1"/>
    <col min="14581" max="14581" width="37.5703125" style="848" bestFit="1" customWidth="1"/>
    <col min="14582" max="14582" width="5.28515625" style="848" customWidth="1"/>
    <col min="14583" max="14583" width="9.85546875" style="848" customWidth="1"/>
    <col min="14584" max="14584" width="12.42578125" style="848" customWidth="1"/>
    <col min="14585" max="14585" width="7.7109375" style="848" customWidth="1"/>
    <col min="14586" max="14586" width="6.42578125" style="848" customWidth="1"/>
    <col min="14587" max="14587" width="8.42578125" style="848" customWidth="1"/>
    <col min="14588" max="14598" width="7.28515625" style="848" customWidth="1"/>
    <col min="14599" max="14599" width="8.7109375" style="848" customWidth="1"/>
    <col min="14600" max="14620" width="7.28515625" style="848" customWidth="1"/>
    <col min="14621" max="14621" width="6.85546875" style="848"/>
    <col min="14622" max="14622" width="9" style="848" bestFit="1" customWidth="1"/>
    <col min="14623" max="14623" width="7.85546875" style="848" bestFit="1" customWidth="1"/>
    <col min="14624" max="14835" width="6.85546875" style="848"/>
    <col min="14836" max="14836" width="4.85546875" style="848" customWidth="1"/>
    <col min="14837" max="14837" width="37.5703125" style="848" bestFit="1" customWidth="1"/>
    <col min="14838" max="14838" width="5.28515625" style="848" customWidth="1"/>
    <col min="14839" max="14839" width="9.85546875" style="848" customWidth="1"/>
    <col min="14840" max="14840" width="12.42578125" style="848" customWidth="1"/>
    <col min="14841" max="14841" width="7.7109375" style="848" customWidth="1"/>
    <col min="14842" max="14842" width="6.42578125" style="848" customWidth="1"/>
    <col min="14843" max="14843" width="8.42578125" style="848" customWidth="1"/>
    <col min="14844" max="14854" width="7.28515625" style="848" customWidth="1"/>
    <col min="14855" max="14855" width="8.7109375" style="848" customWidth="1"/>
    <col min="14856" max="14876" width="7.28515625" style="848" customWidth="1"/>
    <col min="14877" max="14877" width="6.85546875" style="848"/>
    <col min="14878" max="14878" width="9" style="848" bestFit="1" customWidth="1"/>
    <col min="14879" max="14879" width="7.85546875" style="848" bestFit="1" customWidth="1"/>
    <col min="14880" max="15091" width="6.85546875" style="848"/>
    <col min="15092" max="15092" width="4.85546875" style="848" customWidth="1"/>
    <col min="15093" max="15093" width="37.5703125" style="848" bestFit="1" customWidth="1"/>
    <col min="15094" max="15094" width="5.28515625" style="848" customWidth="1"/>
    <col min="15095" max="15095" width="9.85546875" style="848" customWidth="1"/>
    <col min="15096" max="15096" width="12.42578125" style="848" customWidth="1"/>
    <col min="15097" max="15097" width="7.7109375" style="848" customWidth="1"/>
    <col min="15098" max="15098" width="6.42578125" style="848" customWidth="1"/>
    <col min="15099" max="15099" width="8.42578125" style="848" customWidth="1"/>
    <col min="15100" max="15110" width="7.28515625" style="848" customWidth="1"/>
    <col min="15111" max="15111" width="8.7109375" style="848" customWidth="1"/>
    <col min="15112" max="15132" width="7.28515625" style="848" customWidth="1"/>
    <col min="15133" max="15133" width="6.85546875" style="848"/>
    <col min="15134" max="15134" width="9" style="848" bestFit="1" customWidth="1"/>
    <col min="15135" max="15135" width="7.85546875" style="848" bestFit="1" customWidth="1"/>
    <col min="15136" max="15347" width="6.85546875" style="848"/>
    <col min="15348" max="15348" width="4.85546875" style="848" customWidth="1"/>
    <col min="15349" max="15349" width="37.5703125" style="848" bestFit="1" customWidth="1"/>
    <col min="15350" max="15350" width="5.28515625" style="848" customWidth="1"/>
    <col min="15351" max="15351" width="9.85546875" style="848" customWidth="1"/>
    <col min="15352" max="15352" width="12.42578125" style="848" customWidth="1"/>
    <col min="15353" max="15353" width="7.7109375" style="848" customWidth="1"/>
    <col min="15354" max="15354" width="6.42578125" style="848" customWidth="1"/>
    <col min="15355" max="15355" width="8.42578125" style="848" customWidth="1"/>
    <col min="15356" max="15366" width="7.28515625" style="848" customWidth="1"/>
    <col min="15367" max="15367" width="8.7109375" style="848" customWidth="1"/>
    <col min="15368" max="15388" width="7.28515625" style="848" customWidth="1"/>
    <col min="15389" max="15389" width="6.85546875" style="848"/>
    <col min="15390" max="15390" width="9" style="848" bestFit="1" customWidth="1"/>
    <col min="15391" max="15391" width="7.85546875" style="848" bestFit="1" customWidth="1"/>
    <col min="15392" max="15603" width="6.85546875" style="848"/>
    <col min="15604" max="15604" width="4.85546875" style="848" customWidth="1"/>
    <col min="15605" max="15605" width="37.5703125" style="848" bestFit="1" customWidth="1"/>
    <col min="15606" max="15606" width="5.28515625" style="848" customWidth="1"/>
    <col min="15607" max="15607" width="9.85546875" style="848" customWidth="1"/>
    <col min="15608" max="15608" width="12.42578125" style="848" customWidth="1"/>
    <col min="15609" max="15609" width="7.7109375" style="848" customWidth="1"/>
    <col min="15610" max="15610" width="6.42578125" style="848" customWidth="1"/>
    <col min="15611" max="15611" width="8.42578125" style="848" customWidth="1"/>
    <col min="15612" max="15622" width="7.28515625" style="848" customWidth="1"/>
    <col min="15623" max="15623" width="8.7109375" style="848" customWidth="1"/>
    <col min="15624" max="15644" width="7.28515625" style="848" customWidth="1"/>
    <col min="15645" max="15645" width="6.85546875" style="848"/>
    <col min="15646" max="15646" width="9" style="848" bestFit="1" customWidth="1"/>
    <col min="15647" max="15647" width="7.85546875" style="848" bestFit="1" customWidth="1"/>
    <col min="15648" max="15859" width="6.85546875" style="848"/>
    <col min="15860" max="15860" width="4.85546875" style="848" customWidth="1"/>
    <col min="15861" max="15861" width="37.5703125" style="848" bestFit="1" customWidth="1"/>
    <col min="15862" max="15862" width="5.28515625" style="848" customWidth="1"/>
    <col min="15863" max="15863" width="9.85546875" style="848" customWidth="1"/>
    <col min="15864" max="15864" width="12.42578125" style="848" customWidth="1"/>
    <col min="15865" max="15865" width="7.7109375" style="848" customWidth="1"/>
    <col min="15866" max="15866" width="6.42578125" style="848" customWidth="1"/>
    <col min="15867" max="15867" width="8.42578125" style="848" customWidth="1"/>
    <col min="15868" max="15878" width="7.28515625" style="848" customWidth="1"/>
    <col min="15879" max="15879" width="8.7109375" style="848" customWidth="1"/>
    <col min="15880" max="15900" width="7.28515625" style="848" customWidth="1"/>
    <col min="15901" max="15901" width="6.85546875" style="848"/>
    <col min="15902" max="15902" width="9" style="848" bestFit="1" customWidth="1"/>
    <col min="15903" max="15903" width="7.85546875" style="848" bestFit="1" customWidth="1"/>
    <col min="15904" max="16115" width="6.85546875" style="848"/>
    <col min="16116" max="16116" width="4.85546875" style="848" customWidth="1"/>
    <col min="16117" max="16117" width="37.5703125" style="848" bestFit="1" customWidth="1"/>
    <col min="16118" max="16118" width="5.28515625" style="848" customWidth="1"/>
    <col min="16119" max="16119" width="9.85546875" style="848" customWidth="1"/>
    <col min="16120" max="16120" width="12.42578125" style="848" customWidth="1"/>
    <col min="16121" max="16121" width="7.7109375" style="848" customWidth="1"/>
    <col min="16122" max="16122" width="6.42578125" style="848" customWidth="1"/>
    <col min="16123" max="16123" width="8.42578125" style="848" customWidth="1"/>
    <col min="16124" max="16134" width="7.28515625" style="848" customWidth="1"/>
    <col min="16135" max="16135" width="8.7109375" style="848" customWidth="1"/>
    <col min="16136" max="16156" width="7.28515625" style="848" customWidth="1"/>
    <col min="16157" max="16157" width="6.85546875" style="848"/>
    <col min="16158" max="16158" width="9" style="848" bestFit="1" customWidth="1"/>
    <col min="16159" max="16159" width="7.85546875" style="848" bestFit="1" customWidth="1"/>
    <col min="16160" max="16384" width="6.85546875" style="848"/>
  </cols>
  <sheetData>
    <row r="1" spans="1:35" ht="18" hidden="1" customHeight="1">
      <c r="A1" s="1565" t="s">
        <v>294</v>
      </c>
      <c r="B1" s="1565"/>
      <c r="M1" s="848">
        <f>K1/G8*100</f>
        <v>0</v>
      </c>
    </row>
    <row r="2" spans="1:35" ht="15" hidden="1" customHeight="1">
      <c r="A2" s="1566" t="s">
        <v>497</v>
      </c>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row>
    <row r="3" spans="1:35" ht="22.5" hidden="1" customHeight="1">
      <c r="A3" s="850"/>
      <c r="B3" s="850" t="s">
        <v>475</v>
      </c>
      <c r="C3" s="851" t="s">
        <v>475</v>
      </c>
      <c r="D3" s="849" t="s">
        <v>475</v>
      </c>
      <c r="E3" s="851"/>
      <c r="F3" s="1003"/>
      <c r="G3" s="984" t="s">
        <v>474</v>
      </c>
      <c r="H3" s="984"/>
      <c r="I3" s="851"/>
      <c r="J3" s="1567" t="s">
        <v>1</v>
      </c>
      <c r="K3" s="1567"/>
      <c r="L3" s="1567"/>
      <c r="M3" s="1567"/>
      <c r="N3" s="1567"/>
      <c r="O3" s="1567"/>
      <c r="P3" s="1567"/>
      <c r="Q3" s="1567"/>
      <c r="R3" s="1567"/>
      <c r="S3" s="1567"/>
      <c r="T3" s="1567"/>
      <c r="U3" s="1567"/>
      <c r="V3" s="1567"/>
      <c r="W3" s="1567"/>
      <c r="X3" s="1567"/>
      <c r="Y3" s="1567"/>
      <c r="Z3" s="1567"/>
      <c r="AA3" s="1567"/>
      <c r="AB3" s="1567"/>
      <c r="AC3" s="1567"/>
      <c r="AD3" s="1567"/>
      <c r="AE3" s="1567"/>
      <c r="AF3" s="1567"/>
    </row>
    <row r="4" spans="1:35" s="855" customFormat="1" ht="18" hidden="1" customHeight="1">
      <c r="A4" s="1568" t="s">
        <v>2</v>
      </c>
      <c r="B4" s="1564" t="s">
        <v>178</v>
      </c>
      <c r="C4" s="1564" t="s">
        <v>3</v>
      </c>
      <c r="D4" s="1569" t="s">
        <v>295</v>
      </c>
      <c r="E4" s="1569" t="s">
        <v>296</v>
      </c>
      <c r="F4" s="1004"/>
      <c r="G4" s="1564" t="s">
        <v>4</v>
      </c>
      <c r="H4" s="853"/>
      <c r="I4" s="1564" t="s">
        <v>191</v>
      </c>
      <c r="J4" s="1561" t="s">
        <v>5</v>
      </c>
      <c r="K4" s="1562"/>
      <c r="L4" s="1562"/>
      <c r="M4" s="1562"/>
      <c r="N4" s="1562"/>
      <c r="O4" s="1562"/>
      <c r="P4" s="1562"/>
      <c r="Q4" s="1562"/>
      <c r="R4" s="1562"/>
      <c r="S4" s="1562"/>
      <c r="T4" s="1562"/>
      <c r="U4" s="1562"/>
      <c r="V4" s="1562"/>
      <c r="W4" s="1562"/>
      <c r="X4" s="1562"/>
      <c r="Y4" s="1562"/>
      <c r="Z4" s="1562"/>
      <c r="AA4" s="1563"/>
      <c r="AB4" s="1564" t="s">
        <v>5</v>
      </c>
      <c r="AC4" s="1564"/>
      <c r="AD4" s="1564"/>
      <c r="AE4" s="1564"/>
      <c r="AF4" s="1564"/>
    </row>
    <row r="5" spans="1:35" s="855" customFormat="1" ht="45">
      <c r="A5" s="1568"/>
      <c r="B5" s="1564"/>
      <c r="C5" s="1564"/>
      <c r="D5" s="1570"/>
      <c r="E5" s="1570"/>
      <c r="F5" s="1005" t="s">
        <v>546</v>
      </c>
      <c r="G5" s="1564"/>
      <c r="H5" s="853" t="s">
        <v>547</v>
      </c>
      <c r="I5" s="1564"/>
      <c r="J5" s="857" t="s">
        <v>478</v>
      </c>
      <c r="K5" s="857" t="s">
        <v>479</v>
      </c>
      <c r="L5" s="857" t="s">
        <v>480</v>
      </c>
      <c r="M5" s="857" t="s">
        <v>481</v>
      </c>
      <c r="N5" s="857" t="s">
        <v>482</v>
      </c>
      <c r="O5" s="857" t="s">
        <v>483</v>
      </c>
      <c r="P5" s="857" t="s">
        <v>484</v>
      </c>
      <c r="Q5" s="857" t="s">
        <v>485</v>
      </c>
      <c r="R5" s="857" t="s">
        <v>486</v>
      </c>
      <c r="S5" s="857" t="s">
        <v>487</v>
      </c>
      <c r="T5" s="857" t="s">
        <v>488</v>
      </c>
      <c r="U5" s="857" t="s">
        <v>489</v>
      </c>
      <c r="V5" s="857" t="s">
        <v>490</v>
      </c>
      <c r="W5" s="857" t="s">
        <v>491</v>
      </c>
      <c r="X5" s="857" t="s">
        <v>492</v>
      </c>
      <c r="Y5" s="857" t="s">
        <v>493</v>
      </c>
      <c r="Z5" s="857" t="s">
        <v>494</v>
      </c>
      <c r="AA5" s="858" t="s">
        <v>324</v>
      </c>
      <c r="AB5" s="858" t="s">
        <v>325</v>
      </c>
      <c r="AC5" s="858" t="s">
        <v>326</v>
      </c>
      <c r="AD5" s="858" t="s">
        <v>327</v>
      </c>
      <c r="AE5" s="858" t="s">
        <v>328</v>
      </c>
      <c r="AF5" s="858" t="s">
        <v>329</v>
      </c>
    </row>
    <row r="6" spans="1:35" s="862" customFormat="1" ht="19.5" customHeight="1">
      <c r="A6" s="859" t="s">
        <v>183</v>
      </c>
      <c r="B6" s="859" t="s">
        <v>499</v>
      </c>
      <c r="C6" s="859" t="s">
        <v>192</v>
      </c>
      <c r="D6" s="860" t="s">
        <v>224</v>
      </c>
      <c r="E6" s="859" t="s">
        <v>259</v>
      </c>
      <c r="F6" s="1006">
        <v>-4</v>
      </c>
      <c r="G6" s="999">
        <v>-5</v>
      </c>
      <c r="H6" s="860">
        <v>-6</v>
      </c>
      <c r="I6" s="859" t="s">
        <v>261</v>
      </c>
      <c r="J6" s="859" t="s">
        <v>262</v>
      </c>
      <c r="K6" s="859" t="s">
        <v>263</v>
      </c>
      <c r="L6" s="859" t="s">
        <v>264</v>
      </c>
      <c r="M6" s="859" t="s">
        <v>265</v>
      </c>
      <c r="N6" s="859" t="s">
        <v>266</v>
      </c>
      <c r="O6" s="859" t="s">
        <v>500</v>
      </c>
      <c r="P6" s="859" t="s">
        <v>501</v>
      </c>
      <c r="Q6" s="859" t="s">
        <v>502</v>
      </c>
      <c r="R6" s="859" t="s">
        <v>503</v>
      </c>
      <c r="S6" s="859" t="s">
        <v>504</v>
      </c>
      <c r="T6" s="859" t="s">
        <v>505</v>
      </c>
      <c r="U6" s="859" t="s">
        <v>506</v>
      </c>
      <c r="V6" s="859" t="s">
        <v>507</v>
      </c>
      <c r="W6" s="859" t="s">
        <v>508</v>
      </c>
      <c r="X6" s="859" t="s">
        <v>509</v>
      </c>
      <c r="Y6" s="859" t="s">
        <v>510</v>
      </c>
      <c r="Z6" s="859" t="s">
        <v>511</v>
      </c>
      <c r="AA6" s="861">
        <v>-24</v>
      </c>
      <c r="AB6" s="861">
        <v>-25</v>
      </c>
      <c r="AC6" s="861">
        <v>-26</v>
      </c>
      <c r="AD6" s="861">
        <v>-27</v>
      </c>
      <c r="AE6" s="861">
        <v>-28</v>
      </c>
      <c r="AF6" s="861">
        <v>-29</v>
      </c>
    </row>
    <row r="7" spans="1:35" s="866" customFormat="1" ht="15" customHeight="1">
      <c r="A7" s="863" t="s">
        <v>193</v>
      </c>
      <c r="B7" s="864" t="s">
        <v>194</v>
      </c>
      <c r="C7" s="863"/>
      <c r="D7" s="865"/>
      <c r="E7" s="853"/>
      <c r="F7" s="1007"/>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row>
    <row r="8" spans="1:35" s="855" customFormat="1" ht="20.25" customHeight="1">
      <c r="A8" s="852"/>
      <c r="B8" s="867" t="s">
        <v>7</v>
      </c>
      <c r="C8" s="852"/>
      <c r="D8" s="868">
        <f>D9+D32+D75</f>
        <v>85300</v>
      </c>
      <c r="E8" s="868">
        <f>G8-D8</f>
        <v>87.645999999978812</v>
      </c>
      <c r="F8" s="1008">
        <f>'01CH'!D7</f>
        <v>85387.646000000008</v>
      </c>
      <c r="G8" s="869">
        <f>G9+G32+G75</f>
        <v>85387.645999999979</v>
      </c>
      <c r="H8" s="422">
        <f>G8-F8</f>
        <v>0</v>
      </c>
      <c r="I8" s="869">
        <v>100</v>
      </c>
      <c r="J8" s="869">
        <f>J9+J32+J75</f>
        <v>1749.49</v>
      </c>
      <c r="K8" s="869">
        <f t="shared" ref="K8:AF8" si="0">K9+K32+K75</f>
        <v>6371.6799999999994</v>
      </c>
      <c r="L8" s="869">
        <f>L9+L32+L75</f>
        <v>6013.4000000000005</v>
      </c>
      <c r="M8" s="869">
        <f t="shared" si="0"/>
        <v>2837.08</v>
      </c>
      <c r="N8" s="869">
        <f t="shared" si="0"/>
        <v>3749.9800000000005</v>
      </c>
      <c r="O8" s="869">
        <f t="shared" si="0"/>
        <v>7878.9699999999993</v>
      </c>
      <c r="P8" s="869">
        <f t="shared" si="0"/>
        <v>7623.5639999999985</v>
      </c>
      <c r="Q8" s="869">
        <f t="shared" si="0"/>
        <v>5508.7599999999993</v>
      </c>
      <c r="R8" s="869">
        <f t="shared" si="0"/>
        <v>4567.3000000000011</v>
      </c>
      <c r="S8" s="869">
        <f t="shared" si="0"/>
        <v>3854.5940000000001</v>
      </c>
      <c r="T8" s="869">
        <f t="shared" si="0"/>
        <v>4504.1799999999994</v>
      </c>
      <c r="U8" s="869">
        <f t="shared" si="0"/>
        <v>4014.2899999999995</v>
      </c>
      <c r="V8" s="869">
        <f t="shared" si="0"/>
        <v>4699.5</v>
      </c>
      <c r="W8" s="869">
        <f t="shared" si="0"/>
        <v>5681.1840000000002</v>
      </c>
      <c r="X8" s="869">
        <f t="shared" si="0"/>
        <v>3816.6440000000002</v>
      </c>
      <c r="Y8" s="869">
        <f t="shared" si="0"/>
        <v>8947.84</v>
      </c>
      <c r="Z8" s="869">
        <f t="shared" si="0"/>
        <v>3569.1899999999996</v>
      </c>
      <c r="AA8" s="869" t="e">
        <f t="shared" si="0"/>
        <v>#REF!</v>
      </c>
      <c r="AB8" s="869" t="e">
        <f t="shared" si="0"/>
        <v>#REF!</v>
      </c>
      <c r="AC8" s="869" t="e">
        <f t="shared" si="0"/>
        <v>#REF!</v>
      </c>
      <c r="AD8" s="869" t="e">
        <f>AD9+AD32+AD75</f>
        <v>#REF!</v>
      </c>
      <c r="AE8" s="869" t="e">
        <f t="shared" si="0"/>
        <v>#REF!</v>
      </c>
      <c r="AF8" s="869" t="e">
        <f t="shared" si="0"/>
        <v>#REF!</v>
      </c>
    </row>
    <row r="9" spans="1:35" s="855" customFormat="1" ht="20.25" customHeight="1">
      <c r="A9" s="852" t="s">
        <v>8</v>
      </c>
      <c r="B9" s="867" t="s">
        <v>9</v>
      </c>
      <c r="C9" s="853" t="s">
        <v>10</v>
      </c>
      <c r="D9" s="870">
        <v>80890</v>
      </c>
      <c r="E9" s="871">
        <f>G9-D9</f>
        <v>68.773849999983213</v>
      </c>
      <c r="F9" s="1009">
        <f>'01CH'!D9</f>
        <v>82157.556599999996</v>
      </c>
      <c r="G9" s="869">
        <f>G11+G15+G16+G17+G21+G25+G29+G31</f>
        <v>80958.773849999983</v>
      </c>
      <c r="H9" s="391">
        <f t="shared" ref="H9:H72" si="1">G9-F9</f>
        <v>-1198.782750000013</v>
      </c>
      <c r="I9" s="869">
        <f>G9/G$8*100</f>
        <v>94.813216715214281</v>
      </c>
      <c r="J9" s="869">
        <f>J11+J15+J16+J17+J21+J25+J29+J30+J31+J14</f>
        <v>1440.8569599999998</v>
      </c>
      <c r="K9" s="869">
        <f>K11+K15+K16+K17+K21+K25+K29+K30+K31+K14</f>
        <v>6061.9185099999995</v>
      </c>
      <c r="L9" s="869">
        <f t="shared" ref="L9:AF9" si="2">L11+L15+L16+L17+L21+L25+L29+L30+L31+L14</f>
        <v>5804.5360000000001</v>
      </c>
      <c r="M9" s="869">
        <f t="shared" si="2"/>
        <v>2643.1196</v>
      </c>
      <c r="N9" s="869">
        <f t="shared" si="2"/>
        <v>3579.5074000000004</v>
      </c>
      <c r="O9" s="869">
        <f t="shared" si="2"/>
        <v>7624.7861999999996</v>
      </c>
      <c r="P9" s="869">
        <f t="shared" si="2"/>
        <v>7401.371799999999</v>
      </c>
      <c r="Q9" s="869">
        <f t="shared" si="2"/>
        <v>5199.2749999999996</v>
      </c>
      <c r="R9" s="869">
        <f t="shared" si="2"/>
        <v>4401.3901000000005</v>
      </c>
      <c r="S9" s="869">
        <f t="shared" si="2"/>
        <v>3631.4735999999998</v>
      </c>
      <c r="T9" s="869">
        <f t="shared" si="2"/>
        <v>4296.8240999999998</v>
      </c>
      <c r="U9" s="869">
        <f t="shared" si="2"/>
        <v>3664.1948899999998</v>
      </c>
      <c r="V9" s="869">
        <f t="shared" si="2"/>
        <v>4303.1634899999999</v>
      </c>
      <c r="W9" s="869">
        <f t="shared" si="2"/>
        <v>5318.1468999999997</v>
      </c>
      <c r="X9" s="869">
        <f t="shared" si="2"/>
        <v>3579.6067000000003</v>
      </c>
      <c r="Y9" s="869">
        <f t="shared" si="2"/>
        <v>8675.6368999999995</v>
      </c>
      <c r="Z9" s="869">
        <f t="shared" si="2"/>
        <v>3332.9656999999997</v>
      </c>
      <c r="AA9" s="869" t="e">
        <f t="shared" si="2"/>
        <v>#REF!</v>
      </c>
      <c r="AB9" s="869" t="e">
        <f t="shared" si="2"/>
        <v>#REF!</v>
      </c>
      <c r="AC9" s="869" t="e">
        <f t="shared" si="2"/>
        <v>#REF!</v>
      </c>
      <c r="AD9" s="869" t="e">
        <f t="shared" si="2"/>
        <v>#REF!</v>
      </c>
      <c r="AE9" s="869" t="e">
        <f t="shared" si="2"/>
        <v>#REF!</v>
      </c>
      <c r="AF9" s="869" t="e">
        <f t="shared" si="2"/>
        <v>#REF!</v>
      </c>
    </row>
    <row r="10" spans="1:35" s="878" customFormat="1" ht="20.25" customHeight="1">
      <c r="A10" s="872"/>
      <c r="B10" s="873" t="s">
        <v>65</v>
      </c>
      <c r="C10" s="874"/>
      <c r="D10" s="875"/>
      <c r="E10" s="876">
        <f t="shared" ref="E10:E73" si="3">G10-D10</f>
        <v>0</v>
      </c>
      <c r="F10" s="1010"/>
      <c r="G10" s="877"/>
      <c r="H10" s="422">
        <f t="shared" si="1"/>
        <v>0</v>
      </c>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I10" s="855"/>
    </row>
    <row r="11" spans="1:35" ht="20.25" customHeight="1">
      <c r="A11" s="879" t="s">
        <v>11</v>
      </c>
      <c r="B11" s="880" t="s">
        <v>12</v>
      </c>
      <c r="C11" s="881" t="s">
        <v>13</v>
      </c>
      <c r="D11" s="882">
        <v>2721</v>
      </c>
      <c r="E11" s="883">
        <f t="shared" si="3"/>
        <v>-1.8900000004578033E-3</v>
      </c>
      <c r="F11" s="1011">
        <f>'01CH'!D11</f>
        <v>2932.5295999999998</v>
      </c>
      <c r="G11" s="884">
        <f>SUM(J11:Z11)</f>
        <v>2720.9981099999995</v>
      </c>
      <c r="H11" s="422">
        <f t="shared" si="1"/>
        <v>-211.5314900000003</v>
      </c>
      <c r="I11" s="884">
        <f>G11/G$8*100</f>
        <v>3.1866414375681469</v>
      </c>
      <c r="J11" s="885">
        <f t="shared" ref="J11:AF11" si="4">J12+J13+J14</f>
        <v>77.548699999999997</v>
      </c>
      <c r="K11" s="885">
        <f t="shared" si="4"/>
        <v>150.58359999999999</v>
      </c>
      <c r="L11" s="885">
        <f t="shared" si="4"/>
        <v>150.78489999999999</v>
      </c>
      <c r="M11" s="885">
        <f t="shared" si="4"/>
        <v>210.04900000000001</v>
      </c>
      <c r="N11" s="885">
        <f t="shared" si="4"/>
        <v>180.24688999999998</v>
      </c>
      <c r="O11" s="885">
        <f t="shared" si="4"/>
        <v>211.01058999999998</v>
      </c>
      <c r="P11" s="885">
        <f t="shared" si="4"/>
        <v>140.31400000000002</v>
      </c>
      <c r="Q11" s="885">
        <f t="shared" si="4"/>
        <v>208.49639999999999</v>
      </c>
      <c r="R11" s="885">
        <f t="shared" si="4"/>
        <v>127.48000000000002</v>
      </c>
      <c r="S11" s="885">
        <f t="shared" si="4"/>
        <v>78.344600000000014</v>
      </c>
      <c r="T11" s="885">
        <f t="shared" si="4"/>
        <v>128.93299999999999</v>
      </c>
      <c r="U11" s="885">
        <f t="shared" si="4"/>
        <v>187.46755000000002</v>
      </c>
      <c r="V11" s="885">
        <f t="shared" si="4"/>
        <v>194.95078000000001</v>
      </c>
      <c r="W11" s="885">
        <f t="shared" si="4"/>
        <v>176.52379999999999</v>
      </c>
      <c r="X11" s="885">
        <f t="shared" si="4"/>
        <v>78.378800000000012</v>
      </c>
      <c r="Y11" s="885">
        <f t="shared" si="4"/>
        <v>230.98599999999999</v>
      </c>
      <c r="Z11" s="885">
        <f t="shared" si="4"/>
        <v>188.89950000000002</v>
      </c>
      <c r="AA11" s="885" t="e">
        <f t="shared" si="4"/>
        <v>#REF!</v>
      </c>
      <c r="AB11" s="885" t="e">
        <f t="shared" si="4"/>
        <v>#REF!</v>
      </c>
      <c r="AC11" s="885" t="e">
        <f t="shared" si="4"/>
        <v>#REF!</v>
      </c>
      <c r="AD11" s="885" t="e">
        <f t="shared" si="4"/>
        <v>#REF!</v>
      </c>
      <c r="AE11" s="885" t="e">
        <f t="shared" si="4"/>
        <v>#REF!</v>
      </c>
      <c r="AF11" s="885" t="e">
        <f t="shared" si="4"/>
        <v>#REF!</v>
      </c>
      <c r="AI11" s="855"/>
    </row>
    <row r="12" spans="1:35" s="893" customFormat="1" ht="30" customHeight="1">
      <c r="A12" s="886"/>
      <c r="B12" s="887" t="s">
        <v>14</v>
      </c>
      <c r="C12" s="888" t="s">
        <v>15</v>
      </c>
      <c r="D12" s="889">
        <v>1689</v>
      </c>
      <c r="E12" s="890">
        <f t="shared" si="3"/>
        <v>-5.2000000027874194E-4</v>
      </c>
      <c r="F12" s="1012">
        <f>'01CH'!D12</f>
        <v>1693.1194999999998</v>
      </c>
      <c r="G12" s="884">
        <f t="shared" ref="G12:G24" si="5">SUM(J12:Z12)</f>
        <v>1688.9994799999997</v>
      </c>
      <c r="H12" s="422">
        <f t="shared" si="1"/>
        <v>-4.1200200000000677</v>
      </c>
      <c r="I12" s="891">
        <f t="shared" ref="I12:I20" si="6">G12/G$8*100</f>
        <v>1.9780372912493689</v>
      </c>
      <c r="J12" s="892">
        <v>59.0139</v>
      </c>
      <c r="K12" s="892">
        <v>48.01</v>
      </c>
      <c r="L12" s="892">
        <v>89.445900000000009</v>
      </c>
      <c r="M12" s="892">
        <v>100.12</v>
      </c>
      <c r="N12" s="892">
        <v>49.26</v>
      </c>
      <c r="O12" s="892">
        <v>72.64</v>
      </c>
      <c r="P12" s="892">
        <v>102.86000000000001</v>
      </c>
      <c r="Q12" s="892">
        <v>137.4</v>
      </c>
      <c r="R12" s="892">
        <v>88.038000000000011</v>
      </c>
      <c r="S12" s="892">
        <v>79.51400000000001</v>
      </c>
      <c r="T12" s="892">
        <v>92.910000000000011</v>
      </c>
      <c r="U12" s="892">
        <v>146.67298000000002</v>
      </c>
      <c r="V12" s="892">
        <v>109.42490000000001</v>
      </c>
      <c r="W12" s="892">
        <v>144.31</v>
      </c>
      <c r="X12" s="892">
        <v>76.159800000000004</v>
      </c>
      <c r="Y12" s="892">
        <v>222.04</v>
      </c>
      <c r="Z12" s="892">
        <v>71.180000000000007</v>
      </c>
      <c r="AA12" s="892" t="e">
        <f>#REF!</f>
        <v>#REF!</v>
      </c>
      <c r="AB12" s="892" t="e">
        <f>#REF!</f>
        <v>#REF!</v>
      </c>
      <c r="AC12" s="892" t="e">
        <f>#REF!</f>
        <v>#REF!</v>
      </c>
      <c r="AD12" s="892" t="e">
        <f>#REF!</f>
        <v>#REF!</v>
      </c>
      <c r="AE12" s="892" t="e">
        <f>#REF!</f>
        <v>#REF!</v>
      </c>
      <c r="AF12" s="892" t="e">
        <f>#REF!</f>
        <v>#REF!</v>
      </c>
      <c r="AI12" s="855"/>
    </row>
    <row r="13" spans="1:35" s="893" customFormat="1" ht="20.25" hidden="1" customHeight="1">
      <c r="A13" s="886"/>
      <c r="B13" s="887" t="s">
        <v>16</v>
      </c>
      <c r="C13" s="888" t="s">
        <v>17</v>
      </c>
      <c r="D13" s="889"/>
      <c r="E13" s="890">
        <f t="shared" si="3"/>
        <v>1031.99863</v>
      </c>
      <c r="F13" s="1012"/>
      <c r="G13" s="884">
        <f t="shared" si="5"/>
        <v>1031.99863</v>
      </c>
      <c r="H13" s="422">
        <f t="shared" si="1"/>
        <v>1031.99863</v>
      </c>
      <c r="I13" s="891">
        <f t="shared" si="6"/>
        <v>1.2086041463187782</v>
      </c>
      <c r="J13" s="892">
        <v>18.534800000000004</v>
      </c>
      <c r="K13" s="892">
        <v>102.5736</v>
      </c>
      <c r="L13" s="892">
        <v>61.338999999999999</v>
      </c>
      <c r="M13" s="892">
        <v>109.929</v>
      </c>
      <c r="N13" s="892">
        <v>130.98688999999999</v>
      </c>
      <c r="O13" s="892">
        <v>138.37058999999999</v>
      </c>
      <c r="P13" s="892">
        <v>37.454000000000001</v>
      </c>
      <c r="Q13" s="892">
        <v>71.096400000000003</v>
      </c>
      <c r="R13" s="892">
        <v>39.442</v>
      </c>
      <c r="S13" s="892">
        <v>-1.1693999999999996</v>
      </c>
      <c r="T13" s="892">
        <v>36.022999999999996</v>
      </c>
      <c r="U13" s="892">
        <v>40.794570000000007</v>
      </c>
      <c r="V13" s="892">
        <v>85.525880000000001</v>
      </c>
      <c r="W13" s="892">
        <v>32.213800000000006</v>
      </c>
      <c r="X13" s="892">
        <v>2.2190000000000012</v>
      </c>
      <c r="Y13" s="892">
        <v>8.9460000000000033</v>
      </c>
      <c r="Z13" s="892">
        <v>117.71950000000001</v>
      </c>
      <c r="AA13" s="892" t="e">
        <f>#REF!</f>
        <v>#REF!</v>
      </c>
      <c r="AB13" s="892" t="e">
        <f>#REF!</f>
        <v>#REF!</v>
      </c>
      <c r="AC13" s="892" t="e">
        <f>#REF!</f>
        <v>#REF!</v>
      </c>
      <c r="AD13" s="892" t="e">
        <f>#REF!</f>
        <v>#REF!</v>
      </c>
      <c r="AE13" s="892" t="e">
        <f>#REF!</f>
        <v>#REF!</v>
      </c>
      <c r="AF13" s="892" t="e">
        <f>#REF!</f>
        <v>#REF!</v>
      </c>
      <c r="AI13" s="855"/>
    </row>
    <row r="14" spans="1:35" s="893" customFormat="1" ht="20.25" hidden="1" customHeight="1">
      <c r="A14" s="886"/>
      <c r="B14" s="873" t="s">
        <v>18</v>
      </c>
      <c r="C14" s="888" t="s">
        <v>19</v>
      </c>
      <c r="D14" s="889"/>
      <c r="E14" s="890">
        <f t="shared" si="3"/>
        <v>0</v>
      </c>
      <c r="F14" s="1012"/>
      <c r="G14" s="884">
        <f t="shared" si="5"/>
        <v>0</v>
      </c>
      <c r="H14" s="422">
        <f t="shared" si="1"/>
        <v>0</v>
      </c>
      <c r="I14" s="891">
        <f t="shared" si="6"/>
        <v>0</v>
      </c>
      <c r="J14" s="892">
        <v>0</v>
      </c>
      <c r="K14" s="892">
        <v>0</v>
      </c>
      <c r="L14" s="892">
        <v>0</v>
      </c>
      <c r="M14" s="892">
        <v>0</v>
      </c>
      <c r="N14" s="892">
        <v>0</v>
      </c>
      <c r="O14" s="892">
        <v>0</v>
      </c>
      <c r="P14" s="892">
        <v>0</v>
      </c>
      <c r="Q14" s="892">
        <v>0</v>
      </c>
      <c r="R14" s="892">
        <v>0</v>
      </c>
      <c r="S14" s="892">
        <v>0</v>
      </c>
      <c r="T14" s="892">
        <v>0</v>
      </c>
      <c r="U14" s="892">
        <v>0</v>
      </c>
      <c r="V14" s="892">
        <v>0</v>
      </c>
      <c r="W14" s="892">
        <v>0</v>
      </c>
      <c r="X14" s="892">
        <v>0</v>
      </c>
      <c r="Y14" s="892">
        <v>0</v>
      </c>
      <c r="Z14" s="892">
        <v>0</v>
      </c>
      <c r="AA14" s="892" t="e">
        <f>#REF!</f>
        <v>#REF!</v>
      </c>
      <c r="AB14" s="892" t="e">
        <f>#REF!</f>
        <v>#REF!</v>
      </c>
      <c r="AC14" s="892" t="e">
        <f>#REF!</f>
        <v>#REF!</v>
      </c>
      <c r="AD14" s="892" t="e">
        <f>#REF!</f>
        <v>#REF!</v>
      </c>
      <c r="AE14" s="892" t="e">
        <f>#REF!</f>
        <v>#REF!</v>
      </c>
      <c r="AF14" s="892" t="e">
        <f>#REF!</f>
        <v>#REF!</v>
      </c>
      <c r="AI14" s="855"/>
    </row>
    <row r="15" spans="1:35" ht="20.25" customHeight="1">
      <c r="A15" s="879" t="s">
        <v>20</v>
      </c>
      <c r="B15" s="894" t="s">
        <v>21</v>
      </c>
      <c r="C15" s="881" t="s">
        <v>22</v>
      </c>
      <c r="D15" s="882"/>
      <c r="E15" s="883">
        <f t="shared" si="3"/>
        <v>3120.4808999999996</v>
      </c>
      <c r="F15" s="1011">
        <f>'01CH'!D15</f>
        <v>3320.3932</v>
      </c>
      <c r="G15" s="884">
        <f t="shared" si="5"/>
        <v>3120.4808999999996</v>
      </c>
      <c r="H15" s="422">
        <f t="shared" si="1"/>
        <v>-199.91230000000041</v>
      </c>
      <c r="I15" s="884">
        <f t="shared" si="6"/>
        <v>3.6544875590082437</v>
      </c>
      <c r="J15" s="885">
        <v>126.25290000000003</v>
      </c>
      <c r="K15" s="885">
        <v>243.33019999999999</v>
      </c>
      <c r="L15" s="885">
        <v>92.557599999999994</v>
      </c>
      <c r="M15" s="885">
        <v>364.17509999999999</v>
      </c>
      <c r="N15" s="885">
        <v>142.07999999999998</v>
      </c>
      <c r="O15" s="885">
        <v>147.56299999999999</v>
      </c>
      <c r="P15" s="885">
        <v>126.62400000000002</v>
      </c>
      <c r="Q15" s="885">
        <v>235.86259999999999</v>
      </c>
      <c r="R15" s="885">
        <v>81.936000000000007</v>
      </c>
      <c r="S15" s="885">
        <v>106.8852</v>
      </c>
      <c r="T15" s="885">
        <v>127.25800000000001</v>
      </c>
      <c r="U15" s="885">
        <v>356.61619999999999</v>
      </c>
      <c r="V15" s="885">
        <v>254.3021</v>
      </c>
      <c r="W15" s="885">
        <v>272.91380000000004</v>
      </c>
      <c r="X15" s="885">
        <v>93.704499999999996</v>
      </c>
      <c r="Y15" s="885">
        <v>205.72670000000002</v>
      </c>
      <c r="Z15" s="885">
        <v>142.69299999999998</v>
      </c>
      <c r="AA15" s="885" t="e">
        <f>#REF!</f>
        <v>#REF!</v>
      </c>
      <c r="AB15" s="885" t="e">
        <f>#REF!</f>
        <v>#REF!</v>
      </c>
      <c r="AC15" s="885" t="e">
        <f>#REF!</f>
        <v>#REF!</v>
      </c>
      <c r="AD15" s="885" t="e">
        <f>#REF!</f>
        <v>#REF!</v>
      </c>
      <c r="AE15" s="885" t="e">
        <f>#REF!</f>
        <v>#REF!</v>
      </c>
      <c r="AF15" s="885" t="e">
        <f>#REF!</f>
        <v>#REF!</v>
      </c>
      <c r="AI15" s="855"/>
    </row>
    <row r="16" spans="1:35" ht="20.25" customHeight="1">
      <c r="A16" s="879" t="s">
        <v>23</v>
      </c>
      <c r="B16" s="894" t="s">
        <v>24</v>
      </c>
      <c r="C16" s="881" t="s">
        <v>25</v>
      </c>
      <c r="D16" s="882">
        <v>1521</v>
      </c>
      <c r="E16" s="883">
        <f t="shared" si="3"/>
        <v>-3.400000002784509E-4</v>
      </c>
      <c r="F16" s="1011">
        <f>'01CH'!D16</f>
        <v>1497.9554000000001</v>
      </c>
      <c r="G16" s="884">
        <f t="shared" si="5"/>
        <v>1520.9996599999997</v>
      </c>
      <c r="H16" s="422">
        <f t="shared" si="1"/>
        <v>23.044259999999667</v>
      </c>
      <c r="I16" s="884">
        <f t="shared" si="6"/>
        <v>1.7812877286721314</v>
      </c>
      <c r="J16" s="885">
        <v>86.010999999999996</v>
      </c>
      <c r="K16" s="885">
        <v>28.74</v>
      </c>
      <c r="L16" s="885">
        <v>66.422600000000003</v>
      </c>
      <c r="M16" s="885">
        <v>113.42</v>
      </c>
      <c r="N16" s="885">
        <v>105.69600000000001</v>
      </c>
      <c r="O16" s="885">
        <v>154.89140999999998</v>
      </c>
      <c r="P16" s="885">
        <v>47.309999999999995</v>
      </c>
      <c r="Q16" s="885">
        <v>121.825</v>
      </c>
      <c r="R16" s="885">
        <v>79.748000000000005</v>
      </c>
      <c r="S16" s="885">
        <v>48.307000000000002</v>
      </c>
      <c r="T16" s="885">
        <v>89.837999999999994</v>
      </c>
      <c r="U16" s="885">
        <v>104.18032999999998</v>
      </c>
      <c r="V16" s="885">
        <v>107.89131999999999</v>
      </c>
      <c r="W16" s="885">
        <v>78.375999999999991</v>
      </c>
      <c r="X16" s="885">
        <v>84.402000000000001</v>
      </c>
      <c r="Y16" s="885">
        <v>73.513999999999996</v>
      </c>
      <c r="Z16" s="885">
        <v>130.42699999999999</v>
      </c>
      <c r="AA16" s="885" t="e">
        <f>#REF!</f>
        <v>#REF!</v>
      </c>
      <c r="AB16" s="885" t="e">
        <f>#REF!</f>
        <v>#REF!</v>
      </c>
      <c r="AC16" s="885" t="e">
        <f>#REF!</f>
        <v>#REF!</v>
      </c>
      <c r="AD16" s="885" t="e">
        <f>#REF!</f>
        <v>#REF!</v>
      </c>
      <c r="AE16" s="885" t="e">
        <f>#REF!</f>
        <v>#REF!</v>
      </c>
      <c r="AF16" s="885" t="e">
        <f>#REF!</f>
        <v>#REF!</v>
      </c>
      <c r="AI16" s="855"/>
    </row>
    <row r="17" spans="1:35" ht="23.25" customHeight="1">
      <c r="A17" s="879" t="s">
        <v>26</v>
      </c>
      <c r="B17" s="880" t="s">
        <v>27</v>
      </c>
      <c r="C17" s="881" t="s">
        <v>28</v>
      </c>
      <c r="D17" s="882">
        <v>6475</v>
      </c>
      <c r="E17" s="883">
        <f t="shared" si="3"/>
        <v>0</v>
      </c>
      <c r="F17" s="1011">
        <f>'01CH'!D17</f>
        <v>6983.9299999999994</v>
      </c>
      <c r="G17" s="884">
        <f t="shared" si="5"/>
        <v>6475</v>
      </c>
      <c r="H17" s="422">
        <f t="shared" si="1"/>
        <v>-508.92999999999938</v>
      </c>
      <c r="I17" s="884">
        <f t="shared" si="6"/>
        <v>7.5830641823759866</v>
      </c>
      <c r="J17" s="885">
        <f t="shared" ref="J17:AF17" si="7">J18+J19+J20</f>
        <v>16.340000000000003</v>
      </c>
      <c r="K17" s="885">
        <f t="shared" si="7"/>
        <v>54.33</v>
      </c>
      <c r="L17" s="885">
        <f t="shared" si="7"/>
        <v>415.23</v>
      </c>
      <c r="M17" s="885">
        <f t="shared" si="7"/>
        <v>19.700000000000003</v>
      </c>
      <c r="N17" s="885">
        <f t="shared" si="7"/>
        <v>349.76</v>
      </c>
      <c r="O17" s="885">
        <f t="shared" si="7"/>
        <v>922.9799999999999</v>
      </c>
      <c r="P17" s="885">
        <f t="shared" si="7"/>
        <v>0.35</v>
      </c>
      <c r="Q17" s="885">
        <f t="shared" si="7"/>
        <v>928.34</v>
      </c>
      <c r="R17" s="885">
        <f t="shared" si="7"/>
        <v>984.20999999999992</v>
      </c>
      <c r="S17" s="885">
        <f t="shared" si="7"/>
        <v>2.83</v>
      </c>
      <c r="T17" s="885">
        <f t="shared" si="7"/>
        <v>1033.67</v>
      </c>
      <c r="U17" s="885">
        <f t="shared" si="7"/>
        <v>302.66999999999996</v>
      </c>
      <c r="V17" s="885">
        <f t="shared" si="7"/>
        <v>512.76</v>
      </c>
      <c r="W17" s="885">
        <f t="shared" si="7"/>
        <v>0</v>
      </c>
      <c r="X17" s="885">
        <f t="shared" si="7"/>
        <v>32.090000000000003</v>
      </c>
      <c r="Y17" s="885">
        <f t="shared" si="7"/>
        <v>738.31999999999994</v>
      </c>
      <c r="Z17" s="885">
        <f t="shared" si="7"/>
        <v>161.42000000000002</v>
      </c>
      <c r="AA17" s="885" t="e">
        <f t="shared" si="7"/>
        <v>#REF!</v>
      </c>
      <c r="AB17" s="885" t="e">
        <f t="shared" si="7"/>
        <v>#REF!</v>
      </c>
      <c r="AC17" s="885" t="e">
        <f t="shared" si="7"/>
        <v>#REF!</v>
      </c>
      <c r="AD17" s="885" t="e">
        <f t="shared" si="7"/>
        <v>#REF!</v>
      </c>
      <c r="AE17" s="885" t="e">
        <f t="shared" si="7"/>
        <v>#REF!</v>
      </c>
      <c r="AF17" s="885" t="e">
        <f t="shared" si="7"/>
        <v>#REF!</v>
      </c>
      <c r="AI17" s="855"/>
    </row>
    <row r="18" spans="1:35" s="893" customFormat="1" ht="30" hidden="1">
      <c r="A18" s="886"/>
      <c r="B18" s="873" t="s">
        <v>29</v>
      </c>
      <c r="C18" s="888" t="s">
        <v>30</v>
      </c>
      <c r="D18" s="875"/>
      <c r="E18" s="890">
        <f t="shared" si="3"/>
        <v>6148.0499999999993</v>
      </c>
      <c r="F18" s="1012"/>
      <c r="G18" s="884">
        <f t="shared" si="5"/>
        <v>6148.0499999999993</v>
      </c>
      <c r="H18" s="422">
        <f t="shared" si="1"/>
        <v>6148.0499999999993</v>
      </c>
      <c r="I18" s="891">
        <f>G18/G$8*100</f>
        <v>7.2001633585261278</v>
      </c>
      <c r="J18" s="892">
        <v>14.020000000000003</v>
      </c>
      <c r="K18" s="892">
        <v>53.96</v>
      </c>
      <c r="L18" s="892">
        <v>389.09</v>
      </c>
      <c r="M18" s="892">
        <v>18.810000000000002</v>
      </c>
      <c r="N18" s="892">
        <v>348.53</v>
      </c>
      <c r="O18" s="892">
        <v>896.29</v>
      </c>
      <c r="P18" s="892">
        <v>0</v>
      </c>
      <c r="Q18" s="892">
        <v>863.69</v>
      </c>
      <c r="R18" s="892">
        <v>978.28</v>
      </c>
      <c r="S18" s="892">
        <v>0</v>
      </c>
      <c r="T18" s="892">
        <v>1028.73</v>
      </c>
      <c r="U18" s="892">
        <v>291.08</v>
      </c>
      <c r="V18" s="892">
        <v>504.49</v>
      </c>
      <c r="W18" s="892">
        <v>0</v>
      </c>
      <c r="X18" s="892">
        <v>29.240000000000002</v>
      </c>
      <c r="Y18" s="892">
        <v>572.76</v>
      </c>
      <c r="Z18" s="892">
        <v>159.08000000000001</v>
      </c>
      <c r="AA18" s="892" t="e">
        <f>#REF!</f>
        <v>#REF!</v>
      </c>
      <c r="AB18" s="892" t="e">
        <f>#REF!</f>
        <v>#REF!</v>
      </c>
      <c r="AC18" s="892" t="e">
        <f>#REF!</f>
        <v>#REF!</v>
      </c>
      <c r="AD18" s="892" t="e">
        <f>#REF!</f>
        <v>#REF!</v>
      </c>
      <c r="AE18" s="892" t="e">
        <f>#REF!</f>
        <v>#REF!</v>
      </c>
      <c r="AF18" s="892" t="e">
        <f>#REF!</f>
        <v>#REF!</v>
      </c>
      <c r="AI18" s="855"/>
    </row>
    <row r="19" spans="1:35" s="893" customFormat="1" ht="30" hidden="1">
      <c r="A19" s="886"/>
      <c r="B19" s="873" t="s">
        <v>31</v>
      </c>
      <c r="C19" s="888" t="s">
        <v>32</v>
      </c>
      <c r="D19" s="875"/>
      <c r="E19" s="890">
        <f t="shared" si="3"/>
        <v>38.680000000000007</v>
      </c>
      <c r="F19" s="1012"/>
      <c r="G19" s="884">
        <f t="shared" si="5"/>
        <v>38.680000000000007</v>
      </c>
      <c r="H19" s="422">
        <f t="shared" si="1"/>
        <v>38.680000000000007</v>
      </c>
      <c r="I19" s="891">
        <f t="shared" si="6"/>
        <v>4.5299293061668452E-2</v>
      </c>
      <c r="J19" s="892">
        <v>1.8599999999999994</v>
      </c>
      <c r="K19" s="892">
        <v>0.14000000000000012</v>
      </c>
      <c r="L19" s="892">
        <v>2.4700000000000006</v>
      </c>
      <c r="M19" s="892">
        <v>0</v>
      </c>
      <c r="N19" s="892">
        <v>0</v>
      </c>
      <c r="O19" s="892">
        <v>17.04</v>
      </c>
      <c r="P19" s="892">
        <v>0.35</v>
      </c>
      <c r="Q19" s="892">
        <v>0.3</v>
      </c>
      <c r="R19" s="892">
        <v>0</v>
      </c>
      <c r="S19" s="892">
        <v>2.83</v>
      </c>
      <c r="T19" s="892">
        <v>0.63000000000000078</v>
      </c>
      <c r="U19" s="892">
        <v>3.0600000000000005</v>
      </c>
      <c r="V19" s="892">
        <v>0</v>
      </c>
      <c r="W19" s="892">
        <v>0</v>
      </c>
      <c r="X19" s="892">
        <v>0</v>
      </c>
      <c r="Y19" s="892">
        <v>10</v>
      </c>
      <c r="Z19" s="892">
        <v>0</v>
      </c>
      <c r="AA19" s="892" t="e">
        <f>#REF!</f>
        <v>#REF!</v>
      </c>
      <c r="AB19" s="892" t="e">
        <f>#REF!</f>
        <v>#REF!</v>
      </c>
      <c r="AC19" s="892" t="e">
        <f>#REF!</f>
        <v>#REF!</v>
      </c>
      <c r="AD19" s="892" t="e">
        <f>#REF!</f>
        <v>#REF!</v>
      </c>
      <c r="AE19" s="892" t="e">
        <f>#REF!</f>
        <v>#REF!</v>
      </c>
      <c r="AF19" s="892" t="e">
        <f>#REF!</f>
        <v>#REF!</v>
      </c>
      <c r="AI19" s="855"/>
    </row>
    <row r="20" spans="1:35" s="893" customFormat="1" ht="30" hidden="1">
      <c r="A20" s="886"/>
      <c r="B20" s="873" t="s">
        <v>33</v>
      </c>
      <c r="C20" s="888" t="s">
        <v>34</v>
      </c>
      <c r="D20" s="895"/>
      <c r="E20" s="890">
        <f t="shared" si="3"/>
        <v>288.27</v>
      </c>
      <c r="F20" s="1012"/>
      <c r="G20" s="884">
        <f t="shared" si="5"/>
        <v>288.27</v>
      </c>
      <c r="H20" s="422">
        <f t="shared" si="1"/>
        <v>288.27</v>
      </c>
      <c r="I20" s="891">
        <f t="shared" si="6"/>
        <v>0.33760153078818927</v>
      </c>
      <c r="J20" s="892">
        <v>0.45999999999999996</v>
      </c>
      <c r="K20" s="892">
        <v>0.23000000000000043</v>
      </c>
      <c r="L20" s="892">
        <v>23.67</v>
      </c>
      <c r="M20" s="892">
        <v>0.8899999999999999</v>
      </c>
      <c r="N20" s="892">
        <v>1.2300000000000004</v>
      </c>
      <c r="O20" s="892">
        <v>9.6499999999999986</v>
      </c>
      <c r="P20" s="892">
        <v>0</v>
      </c>
      <c r="Q20" s="892">
        <v>64.349999999999994</v>
      </c>
      <c r="R20" s="892">
        <v>5.93</v>
      </c>
      <c r="S20" s="892">
        <v>0</v>
      </c>
      <c r="T20" s="892">
        <v>4.3100000000000005</v>
      </c>
      <c r="U20" s="892">
        <v>8.5300000000000011</v>
      </c>
      <c r="V20" s="892">
        <v>8.27</v>
      </c>
      <c r="W20" s="892">
        <v>0</v>
      </c>
      <c r="X20" s="892">
        <v>2.8499999999999996</v>
      </c>
      <c r="Y20" s="892">
        <v>155.56</v>
      </c>
      <c r="Z20" s="892">
        <v>2.34</v>
      </c>
      <c r="AA20" s="892" t="e">
        <f>#REF!</f>
        <v>#REF!</v>
      </c>
      <c r="AB20" s="892" t="e">
        <f>#REF!</f>
        <v>#REF!</v>
      </c>
      <c r="AC20" s="892" t="e">
        <f>#REF!</f>
        <v>#REF!</v>
      </c>
      <c r="AD20" s="892" t="e">
        <f>#REF!</f>
        <v>#REF!</v>
      </c>
      <c r="AE20" s="892" t="e">
        <f>#REF!</f>
        <v>#REF!</v>
      </c>
      <c r="AF20" s="892" t="e">
        <f>#REF!</f>
        <v>#REF!</v>
      </c>
      <c r="AI20" s="855"/>
    </row>
    <row r="21" spans="1:35" ht="21.75" customHeight="1">
      <c r="A21" s="879" t="s">
        <v>35</v>
      </c>
      <c r="B21" s="880" t="s">
        <v>36</v>
      </c>
      <c r="C21" s="881" t="s">
        <v>37</v>
      </c>
      <c r="D21" s="896">
        <v>9660</v>
      </c>
      <c r="E21" s="883">
        <f t="shared" si="3"/>
        <v>0</v>
      </c>
      <c r="F21" s="1011">
        <f>'01CH'!D21</f>
        <v>10492.949999999999</v>
      </c>
      <c r="G21" s="884">
        <f t="shared" si="5"/>
        <v>9660</v>
      </c>
      <c r="H21" s="422">
        <f t="shared" si="1"/>
        <v>-832.94999999999891</v>
      </c>
      <c r="I21" s="884">
        <f>G21/G$8*100</f>
        <v>11.313111969382552</v>
      </c>
      <c r="J21" s="885">
        <f t="shared" ref="J21:AF21" si="8">J22+J23+J24</f>
        <v>0</v>
      </c>
      <c r="K21" s="885">
        <f t="shared" si="8"/>
        <v>3919.89</v>
      </c>
      <c r="L21" s="885">
        <f t="shared" si="8"/>
        <v>0</v>
      </c>
      <c r="M21" s="885">
        <f t="shared" si="8"/>
        <v>0</v>
      </c>
      <c r="N21" s="885">
        <f t="shared" si="8"/>
        <v>0</v>
      </c>
      <c r="O21" s="885">
        <f t="shared" si="8"/>
        <v>0</v>
      </c>
      <c r="P21" s="885">
        <f t="shared" si="8"/>
        <v>3571.14</v>
      </c>
      <c r="Q21" s="885">
        <f t="shared" si="8"/>
        <v>0</v>
      </c>
      <c r="R21" s="885">
        <f t="shared" si="8"/>
        <v>0</v>
      </c>
      <c r="S21" s="885">
        <f t="shared" si="8"/>
        <v>980.36</v>
      </c>
      <c r="T21" s="885">
        <f t="shared" si="8"/>
        <v>0</v>
      </c>
      <c r="U21" s="885">
        <f t="shared" si="8"/>
        <v>0</v>
      </c>
      <c r="V21" s="885">
        <f t="shared" si="8"/>
        <v>0</v>
      </c>
      <c r="W21" s="885">
        <f t="shared" si="8"/>
        <v>1188.6099999999999</v>
      </c>
      <c r="X21" s="885">
        <f t="shared" si="8"/>
        <v>0</v>
      </c>
      <c r="Y21" s="885">
        <f t="shared" si="8"/>
        <v>0</v>
      </c>
      <c r="Z21" s="885">
        <f t="shared" si="8"/>
        <v>0</v>
      </c>
      <c r="AA21" s="885" t="e">
        <f t="shared" si="8"/>
        <v>#REF!</v>
      </c>
      <c r="AB21" s="885" t="e">
        <f t="shared" si="8"/>
        <v>#REF!</v>
      </c>
      <c r="AC21" s="885" t="e">
        <f t="shared" si="8"/>
        <v>#REF!</v>
      </c>
      <c r="AD21" s="885" t="e">
        <f t="shared" si="8"/>
        <v>#REF!</v>
      </c>
      <c r="AE21" s="885" t="e">
        <f t="shared" si="8"/>
        <v>#REF!</v>
      </c>
      <c r="AF21" s="885" t="e">
        <f t="shared" si="8"/>
        <v>#REF!</v>
      </c>
      <c r="AI21" s="855"/>
    </row>
    <row r="22" spans="1:35" s="893" customFormat="1" ht="15" hidden="1" customHeight="1">
      <c r="A22" s="886"/>
      <c r="B22" s="873" t="s">
        <v>38</v>
      </c>
      <c r="C22" s="888" t="s">
        <v>39</v>
      </c>
      <c r="D22" s="897"/>
      <c r="E22" s="890">
        <f t="shared" si="3"/>
        <v>9119.98</v>
      </c>
      <c r="F22" s="1012"/>
      <c r="G22" s="884">
        <f t="shared" si="5"/>
        <v>9119.98</v>
      </c>
      <c r="H22" s="422">
        <f t="shared" si="1"/>
        <v>9119.98</v>
      </c>
      <c r="I22" s="891">
        <f>G22/G$8*100</f>
        <v>10.680678560924378</v>
      </c>
      <c r="J22" s="892">
        <v>0</v>
      </c>
      <c r="K22" s="892">
        <v>3453.85</v>
      </c>
      <c r="L22" s="892">
        <v>0</v>
      </c>
      <c r="M22" s="892">
        <v>0</v>
      </c>
      <c r="N22" s="892">
        <v>0</v>
      </c>
      <c r="O22" s="892">
        <v>0</v>
      </c>
      <c r="P22" s="892">
        <v>3513.83</v>
      </c>
      <c r="Q22" s="892">
        <v>0</v>
      </c>
      <c r="R22" s="892">
        <v>0</v>
      </c>
      <c r="S22" s="892">
        <v>968.97</v>
      </c>
      <c r="T22" s="892">
        <v>0</v>
      </c>
      <c r="U22" s="892">
        <v>0</v>
      </c>
      <c r="V22" s="892">
        <v>0</v>
      </c>
      <c r="W22" s="892">
        <v>1183.33</v>
      </c>
      <c r="X22" s="892">
        <v>0</v>
      </c>
      <c r="Y22" s="892">
        <v>0</v>
      </c>
      <c r="Z22" s="892">
        <v>0</v>
      </c>
      <c r="AA22" s="892" t="e">
        <f>#REF!</f>
        <v>#REF!</v>
      </c>
      <c r="AB22" s="892" t="e">
        <f>#REF!</f>
        <v>#REF!</v>
      </c>
      <c r="AC22" s="892" t="e">
        <f>#REF!</f>
        <v>#REF!</v>
      </c>
      <c r="AD22" s="892" t="e">
        <f>#REF!</f>
        <v>#REF!</v>
      </c>
      <c r="AE22" s="892" t="e">
        <f>#REF!</f>
        <v>#REF!</v>
      </c>
      <c r="AF22" s="892" t="e">
        <f>#REF!</f>
        <v>#REF!</v>
      </c>
      <c r="AI22" s="855"/>
    </row>
    <row r="23" spans="1:35" s="893" customFormat="1" ht="15" hidden="1" customHeight="1">
      <c r="A23" s="886"/>
      <c r="B23" s="873" t="s">
        <v>40</v>
      </c>
      <c r="C23" s="888" t="s">
        <v>41</v>
      </c>
      <c r="D23" s="875"/>
      <c r="E23" s="890">
        <f t="shared" si="3"/>
        <v>313.83999999999997</v>
      </c>
      <c r="F23" s="1012"/>
      <c r="G23" s="884">
        <f t="shared" si="5"/>
        <v>313.83999999999997</v>
      </c>
      <c r="H23" s="422">
        <f t="shared" si="1"/>
        <v>313.83999999999997</v>
      </c>
      <c r="I23" s="891">
        <f t="shared" ref="I23:I24" si="9">G23/G$8*100</f>
        <v>0.36754731474855279</v>
      </c>
      <c r="J23" s="892">
        <v>0</v>
      </c>
      <c r="K23" s="892">
        <v>309.89</v>
      </c>
      <c r="L23" s="892">
        <v>0</v>
      </c>
      <c r="M23" s="892">
        <v>0</v>
      </c>
      <c r="N23" s="892">
        <v>0</v>
      </c>
      <c r="O23" s="892">
        <v>0</v>
      </c>
      <c r="P23" s="892">
        <v>3.9500000000000028</v>
      </c>
      <c r="Q23" s="892">
        <v>0</v>
      </c>
      <c r="R23" s="892">
        <v>0</v>
      </c>
      <c r="S23" s="892">
        <v>0</v>
      </c>
      <c r="T23" s="892">
        <v>0</v>
      </c>
      <c r="U23" s="892">
        <v>0</v>
      </c>
      <c r="V23" s="892">
        <v>0</v>
      </c>
      <c r="W23" s="892">
        <v>0</v>
      </c>
      <c r="X23" s="892">
        <v>0</v>
      </c>
      <c r="Y23" s="892">
        <v>0</v>
      </c>
      <c r="Z23" s="892">
        <v>0</v>
      </c>
      <c r="AA23" s="892" t="e">
        <f>#REF!</f>
        <v>#REF!</v>
      </c>
      <c r="AB23" s="892" t="e">
        <f>#REF!</f>
        <v>#REF!</v>
      </c>
      <c r="AC23" s="892" t="e">
        <f>#REF!</f>
        <v>#REF!</v>
      </c>
      <c r="AD23" s="892" t="e">
        <f>#REF!</f>
        <v>#REF!</v>
      </c>
      <c r="AE23" s="892" t="e">
        <f>#REF!</f>
        <v>#REF!</v>
      </c>
      <c r="AF23" s="892" t="e">
        <f>#REF!</f>
        <v>#REF!</v>
      </c>
      <c r="AI23" s="855"/>
    </row>
    <row r="24" spans="1:35" s="893" customFormat="1" ht="30.75" hidden="1" customHeight="1">
      <c r="A24" s="886"/>
      <c r="B24" s="873" t="s">
        <v>42</v>
      </c>
      <c r="C24" s="888" t="s">
        <v>43</v>
      </c>
      <c r="D24" s="895"/>
      <c r="E24" s="890">
        <f t="shared" si="3"/>
        <v>226.17999999999998</v>
      </c>
      <c r="F24" s="1012"/>
      <c r="G24" s="884">
        <f t="shared" si="5"/>
        <v>226.17999999999998</v>
      </c>
      <c r="H24" s="422">
        <f t="shared" si="1"/>
        <v>226.17999999999998</v>
      </c>
      <c r="I24" s="891">
        <f t="shared" si="9"/>
        <v>0.26488609370962168</v>
      </c>
      <c r="J24" s="892">
        <v>0</v>
      </c>
      <c r="K24" s="892">
        <v>156.14999999999998</v>
      </c>
      <c r="L24" s="892">
        <v>0</v>
      </c>
      <c r="M24" s="892">
        <v>0</v>
      </c>
      <c r="N24" s="892">
        <v>0</v>
      </c>
      <c r="O24" s="892">
        <v>0</v>
      </c>
      <c r="P24" s="892">
        <v>53.36</v>
      </c>
      <c r="Q24" s="892">
        <v>0</v>
      </c>
      <c r="R24" s="892">
        <v>0</v>
      </c>
      <c r="S24" s="892">
        <v>11.39</v>
      </c>
      <c r="T24" s="892">
        <v>0</v>
      </c>
      <c r="U24" s="892">
        <v>0</v>
      </c>
      <c r="V24" s="892">
        <v>0</v>
      </c>
      <c r="W24" s="892">
        <v>5.2800000000000011</v>
      </c>
      <c r="X24" s="892">
        <v>0</v>
      </c>
      <c r="Y24" s="892">
        <v>0</v>
      </c>
      <c r="Z24" s="892">
        <v>0</v>
      </c>
      <c r="AA24" s="892" t="e">
        <f>#REF!</f>
        <v>#REF!</v>
      </c>
      <c r="AB24" s="892" t="e">
        <f>#REF!</f>
        <v>#REF!</v>
      </c>
      <c r="AC24" s="892" t="e">
        <f>#REF!</f>
        <v>#REF!</v>
      </c>
      <c r="AD24" s="892" t="e">
        <f>#REF!</f>
        <v>#REF!</v>
      </c>
      <c r="AE24" s="892" t="e">
        <f>#REF!</f>
        <v>#REF!</v>
      </c>
      <c r="AF24" s="892" t="e">
        <f>#REF!</f>
        <v>#REF!</v>
      </c>
      <c r="AI24" s="855"/>
    </row>
    <row r="25" spans="1:35" ht="24" customHeight="1">
      <c r="A25" s="879" t="s">
        <v>44</v>
      </c>
      <c r="B25" s="880" t="s">
        <v>45</v>
      </c>
      <c r="C25" s="881" t="s">
        <v>46</v>
      </c>
      <c r="D25" s="898">
        <v>56681</v>
      </c>
      <c r="E25" s="883">
        <f>G25-D25</f>
        <v>4.9700000017764978E-3</v>
      </c>
      <c r="F25" s="1011">
        <f>'01CH'!D25</f>
        <v>56520.025599999994</v>
      </c>
      <c r="G25" s="884">
        <f t="shared" ref="G25:G31" si="10">SUM(J25:Z25)</f>
        <v>56681.004970000002</v>
      </c>
      <c r="H25" s="422">
        <f t="shared" si="1"/>
        <v>160.9793700000082</v>
      </c>
      <c r="I25" s="884">
        <f>G25/G$8*100</f>
        <v>66.380802873989538</v>
      </c>
      <c r="J25" s="885">
        <f t="shared" ref="J25:AF25" si="11">J26+J27+J28</f>
        <v>1114.97586</v>
      </c>
      <c r="K25" s="885">
        <f t="shared" si="11"/>
        <v>1638.55171</v>
      </c>
      <c r="L25" s="885">
        <f t="shared" si="11"/>
        <v>5002.0808999999999</v>
      </c>
      <c r="M25" s="885">
        <f t="shared" si="11"/>
        <v>1907.9345000000001</v>
      </c>
      <c r="N25" s="885">
        <f t="shared" si="11"/>
        <v>2750.3031000000001</v>
      </c>
      <c r="O25" s="885">
        <f t="shared" si="11"/>
        <v>6163.8692000000001</v>
      </c>
      <c r="P25" s="885">
        <f t="shared" si="11"/>
        <v>3475.8317999999999</v>
      </c>
      <c r="Q25" s="885">
        <f t="shared" si="11"/>
        <v>3674.0469999999996</v>
      </c>
      <c r="R25" s="885">
        <f t="shared" si="11"/>
        <v>3106.0371000000005</v>
      </c>
      <c r="S25" s="885">
        <f t="shared" si="11"/>
        <v>2386.8298</v>
      </c>
      <c r="T25" s="885">
        <f t="shared" si="11"/>
        <v>2821.5090999999998</v>
      </c>
      <c r="U25" s="885">
        <f t="shared" si="11"/>
        <v>2689.9831099999997</v>
      </c>
      <c r="V25" s="885">
        <f t="shared" si="11"/>
        <v>3191.5456899999999</v>
      </c>
      <c r="W25" s="885">
        <f t="shared" si="11"/>
        <v>3494.8492999999999</v>
      </c>
      <c r="X25" s="885">
        <f t="shared" si="11"/>
        <v>3214.9304000000002</v>
      </c>
      <c r="Y25" s="885">
        <f t="shared" si="11"/>
        <v>7374.5632000000005</v>
      </c>
      <c r="Z25" s="885">
        <f t="shared" si="11"/>
        <v>2673.1632</v>
      </c>
      <c r="AA25" s="885" t="e">
        <f t="shared" si="11"/>
        <v>#REF!</v>
      </c>
      <c r="AB25" s="885" t="e">
        <f t="shared" si="11"/>
        <v>#REF!</v>
      </c>
      <c r="AC25" s="885" t="e">
        <f t="shared" si="11"/>
        <v>#REF!</v>
      </c>
      <c r="AD25" s="885" t="e">
        <f t="shared" si="11"/>
        <v>#REF!</v>
      </c>
      <c r="AE25" s="885" t="e">
        <f t="shared" si="11"/>
        <v>#REF!</v>
      </c>
      <c r="AF25" s="885" t="e">
        <f t="shared" si="11"/>
        <v>#REF!</v>
      </c>
      <c r="AI25" s="855"/>
    </row>
    <row r="26" spans="1:35" s="893" customFormat="1" ht="30">
      <c r="A26" s="886"/>
      <c r="B26" s="873" t="s">
        <v>185</v>
      </c>
      <c r="C26" s="888" t="s">
        <v>48</v>
      </c>
      <c r="D26" s="899">
        <v>34557</v>
      </c>
      <c r="E26" s="890">
        <f t="shared" si="3"/>
        <v>0</v>
      </c>
      <c r="F26" s="1012">
        <f>'01CH'!D26</f>
        <v>34556.999999999993</v>
      </c>
      <c r="G26" s="884">
        <f t="shared" si="10"/>
        <v>34556.999999999993</v>
      </c>
      <c r="H26" s="422">
        <f t="shared" si="1"/>
        <v>0</v>
      </c>
      <c r="I26" s="891">
        <f>G26/G$8*100</f>
        <v>40.470725706620371</v>
      </c>
      <c r="J26" s="892">
        <v>414.88</v>
      </c>
      <c r="K26" s="892">
        <v>573.71</v>
      </c>
      <c r="L26" s="892">
        <v>2864.93</v>
      </c>
      <c r="M26" s="892">
        <v>1085.82</v>
      </c>
      <c r="N26" s="892">
        <v>1572.22</v>
      </c>
      <c r="O26" s="892">
        <v>3874.1</v>
      </c>
      <c r="P26" s="892">
        <v>2868.47</v>
      </c>
      <c r="Q26" s="892">
        <v>2651.56</v>
      </c>
      <c r="R26" s="892">
        <v>1166.6500000000001</v>
      </c>
      <c r="S26" s="892">
        <v>1600.02</v>
      </c>
      <c r="T26" s="892">
        <v>1604.35</v>
      </c>
      <c r="U26" s="892">
        <v>1485.28</v>
      </c>
      <c r="V26" s="892">
        <v>1550.29</v>
      </c>
      <c r="W26" s="892">
        <v>2637.42</v>
      </c>
      <c r="X26" s="892">
        <v>2307.8200000000002</v>
      </c>
      <c r="Y26" s="892">
        <v>4592.3500000000004</v>
      </c>
      <c r="Z26" s="892">
        <v>1707.13</v>
      </c>
      <c r="AA26" s="892" t="e">
        <f>#REF!</f>
        <v>#REF!</v>
      </c>
      <c r="AB26" s="892" t="e">
        <f>#REF!</f>
        <v>#REF!</v>
      </c>
      <c r="AC26" s="892" t="e">
        <f>#REF!</f>
        <v>#REF!</v>
      </c>
      <c r="AD26" s="892" t="e">
        <f>#REF!</f>
        <v>#REF!</v>
      </c>
      <c r="AE26" s="892" t="e">
        <f>#REF!</f>
        <v>#REF!</v>
      </c>
      <c r="AF26" s="892" t="e">
        <f>#REF!</f>
        <v>#REF!</v>
      </c>
      <c r="AI26" s="855"/>
    </row>
    <row r="27" spans="1:35" s="893" customFormat="1" ht="21.75" hidden="1" customHeight="1">
      <c r="A27" s="886"/>
      <c r="B27" s="873" t="s">
        <v>49</v>
      </c>
      <c r="C27" s="888" t="s">
        <v>50</v>
      </c>
      <c r="D27" s="897"/>
      <c r="E27" s="890">
        <f t="shared" si="3"/>
        <v>12620.634970000001</v>
      </c>
      <c r="F27" s="1012"/>
      <c r="G27" s="884">
        <f t="shared" si="10"/>
        <v>12620.634970000001</v>
      </c>
      <c r="H27" s="422">
        <f t="shared" si="1"/>
        <v>12620.634970000001</v>
      </c>
      <c r="I27" s="891">
        <f t="shared" ref="I27:I75" si="12">G27/G$8*100</f>
        <v>14.780399227775881</v>
      </c>
      <c r="J27" s="892">
        <v>422.15586000000002</v>
      </c>
      <c r="K27" s="892">
        <v>898.66170999999997</v>
      </c>
      <c r="L27" s="892">
        <v>745.8809</v>
      </c>
      <c r="M27" s="892">
        <v>496.19450000000001</v>
      </c>
      <c r="N27" s="892">
        <v>683.29309999999998</v>
      </c>
      <c r="O27" s="892">
        <v>1670.9892</v>
      </c>
      <c r="P27" s="892">
        <v>301.10179999999997</v>
      </c>
      <c r="Q27" s="892">
        <v>423.11699999999996</v>
      </c>
      <c r="R27" s="892">
        <v>1426.2171000000003</v>
      </c>
      <c r="S27" s="892">
        <v>327.0598</v>
      </c>
      <c r="T27" s="892">
        <v>698.78909999999996</v>
      </c>
      <c r="U27" s="892">
        <v>640.06310999999994</v>
      </c>
      <c r="V27" s="892">
        <v>1112.5556899999999</v>
      </c>
      <c r="W27" s="892">
        <v>405.53930000000003</v>
      </c>
      <c r="X27" s="892">
        <v>531.3904</v>
      </c>
      <c r="Y27" s="892">
        <v>1387.4731999999999</v>
      </c>
      <c r="Z27" s="892">
        <v>450.15319999999997</v>
      </c>
      <c r="AA27" s="892" t="e">
        <f>#REF!</f>
        <v>#REF!</v>
      </c>
      <c r="AB27" s="892" t="e">
        <f>#REF!</f>
        <v>#REF!</v>
      </c>
      <c r="AC27" s="892" t="e">
        <f>#REF!</f>
        <v>#REF!</v>
      </c>
      <c r="AD27" s="892" t="e">
        <f>#REF!</f>
        <v>#REF!</v>
      </c>
      <c r="AE27" s="892" t="e">
        <f>#REF!</f>
        <v>#REF!</v>
      </c>
      <c r="AF27" s="892" t="e">
        <f>#REF!</f>
        <v>#REF!</v>
      </c>
      <c r="AI27" s="855"/>
    </row>
    <row r="28" spans="1:35" s="893" customFormat="1" ht="30" hidden="1">
      <c r="A28" s="886"/>
      <c r="B28" s="873" t="s">
        <v>51</v>
      </c>
      <c r="C28" s="888" t="s">
        <v>52</v>
      </c>
      <c r="D28" s="875"/>
      <c r="E28" s="890">
        <f t="shared" si="3"/>
        <v>9503.3700000000008</v>
      </c>
      <c r="F28" s="1012"/>
      <c r="G28" s="884">
        <f t="shared" si="10"/>
        <v>9503.3700000000008</v>
      </c>
      <c r="H28" s="422">
        <f t="shared" si="1"/>
        <v>9503.3700000000008</v>
      </c>
      <c r="I28" s="891">
        <f t="shared" si="12"/>
        <v>11.129677939593281</v>
      </c>
      <c r="J28" s="892">
        <v>277.94</v>
      </c>
      <c r="K28" s="892">
        <v>166.18</v>
      </c>
      <c r="L28" s="892">
        <v>1391.27</v>
      </c>
      <c r="M28" s="892">
        <v>325.92</v>
      </c>
      <c r="N28" s="892">
        <v>494.79</v>
      </c>
      <c r="O28" s="892">
        <v>618.78</v>
      </c>
      <c r="P28" s="892">
        <v>306.26</v>
      </c>
      <c r="Q28" s="892">
        <v>599.37</v>
      </c>
      <c r="R28" s="892">
        <v>513.16999999999996</v>
      </c>
      <c r="S28" s="892">
        <v>459.75</v>
      </c>
      <c r="T28" s="892">
        <v>518.37</v>
      </c>
      <c r="U28" s="892">
        <v>564.64</v>
      </c>
      <c r="V28" s="892">
        <v>528.70000000000005</v>
      </c>
      <c r="W28" s="892">
        <v>451.89</v>
      </c>
      <c r="X28" s="892">
        <v>375.72</v>
      </c>
      <c r="Y28" s="892">
        <v>1394.74</v>
      </c>
      <c r="Z28" s="892">
        <v>515.88</v>
      </c>
      <c r="AA28" s="892" t="e">
        <f>#REF!</f>
        <v>#REF!</v>
      </c>
      <c r="AB28" s="892" t="e">
        <f>#REF!</f>
        <v>#REF!</v>
      </c>
      <c r="AC28" s="892" t="e">
        <f>#REF!</f>
        <v>#REF!</v>
      </c>
      <c r="AD28" s="892" t="e">
        <f>#REF!</f>
        <v>#REF!</v>
      </c>
      <c r="AE28" s="892" t="e">
        <f>#REF!</f>
        <v>#REF!</v>
      </c>
      <c r="AF28" s="892" t="e">
        <f>#REF!</f>
        <v>#REF!</v>
      </c>
      <c r="AI28" s="855"/>
    </row>
    <row r="29" spans="1:35" ht="21.75" customHeight="1">
      <c r="A29" s="879" t="s">
        <v>53</v>
      </c>
      <c r="B29" s="894" t="s">
        <v>54</v>
      </c>
      <c r="C29" s="881" t="s">
        <v>55</v>
      </c>
      <c r="D29" s="900"/>
      <c r="E29" s="883">
        <f t="shared" si="3"/>
        <v>394.26119999999997</v>
      </c>
      <c r="F29" s="1011">
        <f>'01CH'!D29</f>
        <v>389.76419999999996</v>
      </c>
      <c r="G29" s="884">
        <f t="shared" si="10"/>
        <v>394.26119999999997</v>
      </c>
      <c r="H29" s="422">
        <f t="shared" si="1"/>
        <v>4.4970000000000141</v>
      </c>
      <c r="I29" s="884">
        <f t="shared" si="12"/>
        <v>0.4617309628139884</v>
      </c>
      <c r="J29" s="885">
        <v>13.918499999999998</v>
      </c>
      <c r="K29" s="885">
        <v>12.75</v>
      </c>
      <c r="L29" s="885">
        <v>13.46</v>
      </c>
      <c r="M29" s="885">
        <v>27.841000000000001</v>
      </c>
      <c r="N29" s="885">
        <v>25.26</v>
      </c>
      <c r="O29" s="885">
        <v>24.472000000000001</v>
      </c>
      <c r="P29" s="885">
        <v>6.2219999999999995</v>
      </c>
      <c r="Q29" s="885">
        <v>29.973999999999997</v>
      </c>
      <c r="R29" s="885">
        <v>16.317</v>
      </c>
      <c r="S29" s="885">
        <v>7.9169999999999998</v>
      </c>
      <c r="T29" s="885">
        <v>19.253999999999998</v>
      </c>
      <c r="U29" s="885">
        <v>23.065700000000003</v>
      </c>
      <c r="V29" s="885">
        <v>18.135000000000002</v>
      </c>
      <c r="W29" s="885">
        <v>71.61399999999999</v>
      </c>
      <c r="X29" s="885">
        <v>36.100999999999999</v>
      </c>
      <c r="Y29" s="885">
        <v>32.527000000000001</v>
      </c>
      <c r="Z29" s="885">
        <v>15.433</v>
      </c>
      <c r="AA29" s="885" t="e">
        <f>#REF!</f>
        <v>#REF!</v>
      </c>
      <c r="AB29" s="885" t="e">
        <f>#REF!</f>
        <v>#REF!</v>
      </c>
      <c r="AC29" s="885" t="e">
        <f>#REF!</f>
        <v>#REF!</v>
      </c>
      <c r="AD29" s="885" t="e">
        <f>#REF!</f>
        <v>#REF!</v>
      </c>
      <c r="AE29" s="885" t="e">
        <f>#REF!</f>
        <v>#REF!</v>
      </c>
      <c r="AF29" s="885" t="e">
        <f>#REF!</f>
        <v>#REF!</v>
      </c>
      <c r="AI29" s="855"/>
    </row>
    <row r="30" spans="1:35" ht="20.25" hidden="1" customHeight="1">
      <c r="A30" s="879" t="s">
        <v>56</v>
      </c>
      <c r="B30" s="894" t="s">
        <v>57</v>
      </c>
      <c r="C30" s="881" t="s">
        <v>58</v>
      </c>
      <c r="D30" s="900"/>
      <c r="E30" s="883">
        <f t="shared" si="3"/>
        <v>0</v>
      </c>
      <c r="F30" s="1011"/>
      <c r="G30" s="884">
        <f t="shared" si="10"/>
        <v>0</v>
      </c>
      <c r="H30" s="422">
        <f t="shared" si="1"/>
        <v>0</v>
      </c>
      <c r="I30" s="884">
        <f t="shared" si="12"/>
        <v>0</v>
      </c>
      <c r="J30" s="885">
        <v>0</v>
      </c>
      <c r="K30" s="885">
        <v>0</v>
      </c>
      <c r="L30" s="885">
        <v>0</v>
      </c>
      <c r="M30" s="885">
        <v>0</v>
      </c>
      <c r="N30" s="885">
        <v>0</v>
      </c>
      <c r="O30" s="885">
        <v>0</v>
      </c>
      <c r="P30" s="885">
        <v>0</v>
      </c>
      <c r="Q30" s="885">
        <v>0</v>
      </c>
      <c r="R30" s="885">
        <v>0</v>
      </c>
      <c r="S30" s="885">
        <v>0</v>
      </c>
      <c r="T30" s="885">
        <v>0</v>
      </c>
      <c r="U30" s="885">
        <v>0</v>
      </c>
      <c r="V30" s="885">
        <v>0</v>
      </c>
      <c r="W30" s="885">
        <v>0</v>
      </c>
      <c r="X30" s="885">
        <v>0</v>
      </c>
      <c r="Y30" s="885">
        <v>0</v>
      </c>
      <c r="Z30" s="885">
        <v>0</v>
      </c>
      <c r="AA30" s="885" t="e">
        <f>#REF!</f>
        <v>#REF!</v>
      </c>
      <c r="AB30" s="885" t="e">
        <f>#REF!</f>
        <v>#REF!</v>
      </c>
      <c r="AC30" s="885" t="e">
        <f>#REF!</f>
        <v>#REF!</v>
      </c>
      <c r="AD30" s="885" t="e">
        <f>#REF!</f>
        <v>#REF!</v>
      </c>
      <c r="AE30" s="885" t="e">
        <f>#REF!</f>
        <v>#REF!</v>
      </c>
      <c r="AF30" s="885" t="e">
        <f>#REF!</f>
        <v>#REF!</v>
      </c>
      <c r="AI30" s="855"/>
    </row>
    <row r="31" spans="1:35" ht="21.75" customHeight="1">
      <c r="A31" s="879" t="s">
        <v>56</v>
      </c>
      <c r="B31" s="894" t="s">
        <v>60</v>
      </c>
      <c r="C31" s="881" t="s">
        <v>61</v>
      </c>
      <c r="D31" s="901"/>
      <c r="E31" s="883">
        <f t="shared" si="3"/>
        <v>386.02900999999997</v>
      </c>
      <c r="F31" s="1011">
        <f>'01CH'!D31</f>
        <v>20.008600000000001</v>
      </c>
      <c r="G31" s="884">
        <f t="shared" si="10"/>
        <v>386.02900999999997</v>
      </c>
      <c r="H31" s="422">
        <f t="shared" si="1"/>
        <v>366.02040999999997</v>
      </c>
      <c r="I31" s="884">
        <f t="shared" si="12"/>
        <v>0.45209000140371597</v>
      </c>
      <c r="J31" s="885">
        <v>5.81</v>
      </c>
      <c r="K31" s="885">
        <v>13.742999999999999</v>
      </c>
      <c r="L31" s="885">
        <v>64</v>
      </c>
      <c r="M31" s="885">
        <v>0</v>
      </c>
      <c r="N31" s="885">
        <v>26.16141</v>
      </c>
      <c r="O31" s="885">
        <v>0</v>
      </c>
      <c r="P31" s="885">
        <v>33.580000000000005</v>
      </c>
      <c r="Q31" s="885">
        <v>0.73</v>
      </c>
      <c r="R31" s="885">
        <v>5.661999999999999</v>
      </c>
      <c r="S31" s="885">
        <v>20</v>
      </c>
      <c r="T31" s="885">
        <v>76.361999999999995</v>
      </c>
      <c r="U31" s="885">
        <v>0.21199999999999999</v>
      </c>
      <c r="V31" s="885">
        <v>23.578600000000002</v>
      </c>
      <c r="W31" s="885">
        <v>35.26</v>
      </c>
      <c r="X31" s="885">
        <v>40</v>
      </c>
      <c r="Y31" s="885">
        <v>20</v>
      </c>
      <c r="Z31" s="885">
        <v>20.93</v>
      </c>
      <c r="AA31" s="885" t="e">
        <f>#REF!</f>
        <v>#REF!</v>
      </c>
      <c r="AB31" s="885" t="e">
        <f>#REF!</f>
        <v>#REF!</v>
      </c>
      <c r="AC31" s="885" t="e">
        <f>#REF!</f>
        <v>#REF!</v>
      </c>
      <c r="AD31" s="885" t="e">
        <f>#REF!</f>
        <v>#REF!</v>
      </c>
      <c r="AE31" s="885" t="e">
        <f>#REF!</f>
        <v>#REF!</v>
      </c>
      <c r="AF31" s="885" t="e">
        <f>#REF!</f>
        <v>#REF!</v>
      </c>
      <c r="AI31" s="855"/>
    </row>
    <row r="32" spans="1:35" s="855" customFormat="1" ht="22.5" customHeight="1">
      <c r="A32" s="852" t="s">
        <v>62</v>
      </c>
      <c r="B32" s="867" t="s">
        <v>63</v>
      </c>
      <c r="C32" s="853" t="s">
        <v>64</v>
      </c>
      <c r="D32" s="902">
        <v>3827</v>
      </c>
      <c r="E32" s="868">
        <f t="shared" si="3"/>
        <v>18.870350000000144</v>
      </c>
      <c r="F32" s="1008">
        <f>'01CH'!D32</f>
        <v>2534.4186</v>
      </c>
      <c r="G32" s="903">
        <f>SUM(G34:G43)+SUM(G61:G74)</f>
        <v>3845.8703500000001</v>
      </c>
      <c r="H32" s="391">
        <f t="shared" si="1"/>
        <v>1311.4517500000002</v>
      </c>
      <c r="I32" s="884">
        <f t="shared" si="12"/>
        <v>4.5040126179377298</v>
      </c>
      <c r="J32" s="903">
        <f>SUM(J34:J43)+SUM(J61:J74)</f>
        <v>304.32004000000001</v>
      </c>
      <c r="K32" s="903">
        <f t="shared" ref="K32:AF32" si="13">SUM(K34:K43)+SUM(K61:K74)</f>
        <v>268.11149</v>
      </c>
      <c r="L32" s="903">
        <f>SUM(L34:L43)+SUM(L61:L74)</f>
        <v>168.27699999999999</v>
      </c>
      <c r="M32" s="903">
        <f t="shared" si="13"/>
        <v>174.94040000000001</v>
      </c>
      <c r="N32" s="903">
        <f t="shared" si="13"/>
        <v>169.20260000000002</v>
      </c>
      <c r="O32" s="903">
        <f t="shared" si="13"/>
        <v>228.98279999999997</v>
      </c>
      <c r="P32" s="903">
        <f t="shared" si="13"/>
        <v>202.9622</v>
      </c>
      <c r="Q32" s="903">
        <f t="shared" si="13"/>
        <v>286.47699999999998</v>
      </c>
      <c r="R32" s="903">
        <f t="shared" si="13"/>
        <v>154.0419</v>
      </c>
      <c r="S32" s="903">
        <f t="shared" si="13"/>
        <v>178.52639999999997</v>
      </c>
      <c r="T32" s="903">
        <f t="shared" si="13"/>
        <v>188.23590000000002</v>
      </c>
      <c r="U32" s="903">
        <f t="shared" si="13"/>
        <v>284.72511000000003</v>
      </c>
      <c r="V32" s="903">
        <f t="shared" si="13"/>
        <v>327.74751000000003</v>
      </c>
      <c r="W32" s="903">
        <f t="shared" si="13"/>
        <v>233.1071</v>
      </c>
      <c r="X32" s="903">
        <f t="shared" si="13"/>
        <v>222.64249999999998</v>
      </c>
      <c r="Y32" s="903">
        <f t="shared" si="13"/>
        <v>231.2081</v>
      </c>
      <c r="Z32" s="903">
        <f t="shared" si="13"/>
        <v>222.36229999999995</v>
      </c>
      <c r="AA32" s="903" t="e">
        <f t="shared" si="13"/>
        <v>#REF!</v>
      </c>
      <c r="AB32" s="903" t="e">
        <f t="shared" si="13"/>
        <v>#REF!</v>
      </c>
      <c r="AC32" s="903" t="e">
        <f t="shared" si="13"/>
        <v>#REF!</v>
      </c>
      <c r="AD32" s="903" t="e">
        <f t="shared" si="13"/>
        <v>#REF!</v>
      </c>
      <c r="AE32" s="903" t="e">
        <f t="shared" si="13"/>
        <v>#REF!</v>
      </c>
      <c r="AF32" s="903" t="e">
        <f t="shared" si="13"/>
        <v>#REF!</v>
      </c>
    </row>
    <row r="33" spans="1:35" s="878" customFormat="1" ht="19.5" customHeight="1">
      <c r="A33" s="872"/>
      <c r="B33" s="873" t="s">
        <v>65</v>
      </c>
      <c r="C33" s="874"/>
      <c r="D33" s="875"/>
      <c r="E33" s="890">
        <f t="shared" si="3"/>
        <v>0</v>
      </c>
      <c r="F33" s="1012"/>
      <c r="G33" s="904"/>
      <c r="H33" s="422">
        <f t="shared" si="1"/>
        <v>0</v>
      </c>
      <c r="I33" s="891"/>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I33" s="855"/>
    </row>
    <row r="34" spans="1:35" s="906" customFormat="1" ht="18.75" customHeight="1">
      <c r="A34" s="879" t="s">
        <v>66</v>
      </c>
      <c r="B34" s="894" t="s">
        <v>67</v>
      </c>
      <c r="C34" s="881" t="s">
        <v>68</v>
      </c>
      <c r="D34" s="905">
        <v>284</v>
      </c>
      <c r="E34" s="883">
        <f>G34-D34</f>
        <v>-4.9999999999954525E-3</v>
      </c>
      <c r="F34" s="1011">
        <f>'01CH'!D34</f>
        <v>34.64</v>
      </c>
      <c r="G34" s="884">
        <f>SUM(J34:Z34)</f>
        <v>283.995</v>
      </c>
      <c r="H34" s="422">
        <f t="shared" si="1"/>
        <v>249.35500000000002</v>
      </c>
      <c r="I34" s="884">
        <f t="shared" si="12"/>
        <v>0.33259495173341591</v>
      </c>
      <c r="J34" s="885">
        <v>23.25</v>
      </c>
      <c r="K34" s="885">
        <v>80</v>
      </c>
      <c r="L34" s="885">
        <v>0</v>
      </c>
      <c r="M34" s="885">
        <v>0</v>
      </c>
      <c r="N34" s="885">
        <v>0</v>
      </c>
      <c r="O34" s="885">
        <v>0</v>
      </c>
      <c r="P34" s="885">
        <v>73.459999999999994</v>
      </c>
      <c r="Q34" s="885">
        <v>0</v>
      </c>
      <c r="R34" s="885">
        <v>0</v>
      </c>
      <c r="S34" s="885">
        <v>0.88</v>
      </c>
      <c r="T34" s="885">
        <v>0</v>
      </c>
      <c r="U34" s="885">
        <v>5.2050000000000001</v>
      </c>
      <c r="V34" s="885">
        <v>31.2</v>
      </c>
      <c r="W34" s="885">
        <v>10</v>
      </c>
      <c r="X34" s="885">
        <v>50</v>
      </c>
      <c r="Y34" s="885">
        <v>10</v>
      </c>
      <c r="Z34" s="885">
        <v>0</v>
      </c>
      <c r="AA34" s="885" t="e">
        <f>#REF!</f>
        <v>#REF!</v>
      </c>
      <c r="AB34" s="885" t="e">
        <f>#REF!</f>
        <v>#REF!</v>
      </c>
      <c r="AC34" s="885" t="e">
        <f>#REF!</f>
        <v>#REF!</v>
      </c>
      <c r="AD34" s="885" t="e">
        <f>#REF!</f>
        <v>#REF!</v>
      </c>
      <c r="AE34" s="885" t="e">
        <f>#REF!</f>
        <v>#REF!</v>
      </c>
      <c r="AF34" s="885" t="e">
        <f>#REF!</f>
        <v>#REF!</v>
      </c>
      <c r="AI34" s="907"/>
    </row>
    <row r="35" spans="1:35" s="906" customFormat="1" ht="18.75" customHeight="1">
      <c r="A35" s="879" t="s">
        <v>69</v>
      </c>
      <c r="B35" s="894" t="s">
        <v>70</v>
      </c>
      <c r="C35" s="881" t="s">
        <v>71</v>
      </c>
      <c r="D35" s="905">
        <v>5</v>
      </c>
      <c r="E35" s="883">
        <f t="shared" si="3"/>
        <v>-1.3199999999997658E-3</v>
      </c>
      <c r="F35" s="1011">
        <f>'01CH'!D35</f>
        <v>1.8986800000000001</v>
      </c>
      <c r="G35" s="884">
        <f t="shared" ref="G35:G42" si="14">SUM(J35:Z35)</f>
        <v>4.9986800000000002</v>
      </c>
      <c r="H35" s="422">
        <f t="shared" si="1"/>
        <v>3.1</v>
      </c>
      <c r="I35" s="884">
        <f t="shared" si="12"/>
        <v>5.8541021262021927E-3</v>
      </c>
      <c r="J35" s="885">
        <v>2.8200000000000003</v>
      </c>
      <c r="K35" s="885">
        <v>0.29900000000000004</v>
      </c>
      <c r="L35" s="885">
        <v>0.37999999999999995</v>
      </c>
      <c r="M35" s="885">
        <v>0</v>
      </c>
      <c r="N35" s="885">
        <v>0</v>
      </c>
      <c r="O35" s="885">
        <v>0.19900000000000001</v>
      </c>
      <c r="P35" s="885">
        <v>0.1</v>
      </c>
      <c r="Q35" s="885">
        <v>0.15</v>
      </c>
      <c r="R35" s="885">
        <v>0.03</v>
      </c>
      <c r="S35" s="885">
        <v>0.20068000000000003</v>
      </c>
      <c r="T35" s="885">
        <v>0.1</v>
      </c>
      <c r="U35" s="885">
        <v>0.11</v>
      </c>
      <c r="V35" s="885">
        <v>0.05</v>
      </c>
      <c r="W35" s="885">
        <v>0.17</v>
      </c>
      <c r="X35" s="885">
        <v>0.2</v>
      </c>
      <c r="Y35" s="885">
        <v>0.15</v>
      </c>
      <c r="Z35" s="885">
        <v>0.04</v>
      </c>
      <c r="AA35" s="885" t="e">
        <f>#REF!</f>
        <v>#REF!</v>
      </c>
      <c r="AB35" s="885" t="e">
        <f>#REF!</f>
        <v>#REF!</v>
      </c>
      <c r="AC35" s="885" t="e">
        <f>#REF!</f>
        <v>#REF!</v>
      </c>
      <c r="AD35" s="885" t="e">
        <f>#REF!</f>
        <v>#REF!</v>
      </c>
      <c r="AE35" s="885" t="e">
        <f>#REF!</f>
        <v>#REF!</v>
      </c>
      <c r="AF35" s="885" t="e">
        <f>#REF!</f>
        <v>#REF!</v>
      </c>
      <c r="AI35" s="907"/>
    </row>
    <row r="36" spans="1:35" s="906" customFormat="1" ht="18.75" customHeight="1">
      <c r="A36" s="879" t="s">
        <v>72</v>
      </c>
      <c r="B36" s="894" t="s">
        <v>73</v>
      </c>
      <c r="C36" s="881" t="s">
        <v>74</v>
      </c>
      <c r="D36" s="900"/>
      <c r="E36" s="883">
        <f t="shared" si="3"/>
        <v>0</v>
      </c>
      <c r="F36" s="1011">
        <f>'01CH'!D36</f>
        <v>0</v>
      </c>
      <c r="G36" s="884">
        <f t="shared" si="14"/>
        <v>0</v>
      </c>
      <c r="H36" s="422">
        <f t="shared" si="1"/>
        <v>0</v>
      </c>
      <c r="I36" s="884">
        <f t="shared" si="12"/>
        <v>0</v>
      </c>
      <c r="J36" s="885">
        <v>0</v>
      </c>
      <c r="K36" s="885">
        <v>0</v>
      </c>
      <c r="L36" s="885">
        <v>0</v>
      </c>
      <c r="M36" s="885">
        <v>0</v>
      </c>
      <c r="N36" s="885">
        <v>0</v>
      </c>
      <c r="O36" s="885">
        <v>0</v>
      </c>
      <c r="P36" s="885">
        <v>0</v>
      </c>
      <c r="Q36" s="885">
        <v>0</v>
      </c>
      <c r="R36" s="885">
        <v>0</v>
      </c>
      <c r="S36" s="885">
        <v>0</v>
      </c>
      <c r="T36" s="885">
        <v>0</v>
      </c>
      <c r="U36" s="885">
        <v>0</v>
      </c>
      <c r="V36" s="885">
        <v>0</v>
      </c>
      <c r="W36" s="885">
        <v>0</v>
      </c>
      <c r="X36" s="885">
        <v>0</v>
      </c>
      <c r="Y36" s="885">
        <v>0</v>
      </c>
      <c r="Z36" s="885">
        <v>0</v>
      </c>
      <c r="AA36" s="885" t="e">
        <f>#REF!</f>
        <v>#REF!</v>
      </c>
      <c r="AB36" s="885" t="e">
        <f>#REF!</f>
        <v>#REF!</v>
      </c>
      <c r="AC36" s="885" t="e">
        <f>#REF!</f>
        <v>#REF!</v>
      </c>
      <c r="AD36" s="885" t="e">
        <f>#REF!</f>
        <v>#REF!</v>
      </c>
      <c r="AE36" s="885" t="e">
        <f>#REF!</f>
        <v>#REF!</v>
      </c>
      <c r="AF36" s="885" t="e">
        <f>#REF!</f>
        <v>#REF!</v>
      </c>
      <c r="AI36" s="907"/>
    </row>
    <row r="37" spans="1:35" s="906" customFormat="1" ht="18.75" customHeight="1">
      <c r="A37" s="879" t="s">
        <v>75</v>
      </c>
      <c r="B37" s="880" t="s">
        <v>76</v>
      </c>
      <c r="C37" s="881" t="s">
        <v>77</v>
      </c>
      <c r="D37" s="900"/>
      <c r="E37" s="883">
        <f t="shared" si="3"/>
        <v>0</v>
      </c>
      <c r="F37" s="1011">
        <f>'01CH'!D37</f>
        <v>0</v>
      </c>
      <c r="G37" s="884">
        <f t="shared" si="14"/>
        <v>0</v>
      </c>
      <c r="H37" s="422">
        <f t="shared" si="1"/>
        <v>0</v>
      </c>
      <c r="I37" s="884">
        <f t="shared" si="12"/>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t="e">
        <f>#REF!</f>
        <v>#REF!</v>
      </c>
      <c r="AB37" s="885" t="e">
        <f>#REF!</f>
        <v>#REF!</v>
      </c>
      <c r="AC37" s="885" t="e">
        <f>#REF!</f>
        <v>#REF!</v>
      </c>
      <c r="AD37" s="885" t="e">
        <f>#REF!</f>
        <v>#REF!</v>
      </c>
      <c r="AE37" s="885" t="e">
        <f>#REF!</f>
        <v>#REF!</v>
      </c>
      <c r="AF37" s="885" t="e">
        <f>#REF!</f>
        <v>#REF!</v>
      </c>
      <c r="AI37" s="907"/>
    </row>
    <row r="38" spans="1:35" s="906" customFormat="1" ht="18.75" customHeight="1">
      <c r="A38" s="879" t="s">
        <v>80</v>
      </c>
      <c r="B38" s="894" t="s">
        <v>78</v>
      </c>
      <c r="C38" s="881" t="s">
        <v>79</v>
      </c>
      <c r="D38" s="905">
        <v>40</v>
      </c>
      <c r="E38" s="883">
        <f t="shared" si="3"/>
        <v>1.0000000000331966E-4</v>
      </c>
      <c r="F38" s="1011">
        <f>'01CH'!D38</f>
        <v>0</v>
      </c>
      <c r="G38" s="884">
        <f t="shared" si="14"/>
        <v>40.000100000000003</v>
      </c>
      <c r="H38" s="422">
        <f t="shared" si="1"/>
        <v>40.000100000000003</v>
      </c>
      <c r="I38" s="884">
        <f t="shared" si="12"/>
        <v>4.684530125119038E-2</v>
      </c>
      <c r="J38" s="885">
        <v>0</v>
      </c>
      <c r="K38" s="885">
        <v>8.8000000000000007</v>
      </c>
      <c r="L38" s="885">
        <v>0</v>
      </c>
      <c r="M38" s="885">
        <v>0</v>
      </c>
      <c r="N38" s="885">
        <v>0</v>
      </c>
      <c r="O38" s="885">
        <v>0</v>
      </c>
      <c r="P38" s="885">
        <v>0</v>
      </c>
      <c r="Q38" s="885">
        <v>15</v>
      </c>
      <c r="R38" s="885">
        <v>0</v>
      </c>
      <c r="S38" s="885">
        <v>0</v>
      </c>
      <c r="T38" s="885">
        <v>0</v>
      </c>
      <c r="U38" s="885">
        <v>0</v>
      </c>
      <c r="V38" s="885">
        <v>16.200099999999999</v>
      </c>
      <c r="W38" s="885">
        <v>0</v>
      </c>
      <c r="X38" s="885">
        <v>0</v>
      </c>
      <c r="Y38" s="885">
        <v>0</v>
      </c>
      <c r="Z38" s="885">
        <v>0</v>
      </c>
      <c r="AA38" s="885" t="e">
        <f>#REF!</f>
        <v>#REF!</v>
      </c>
      <c r="AB38" s="885" t="e">
        <f>#REF!</f>
        <v>#REF!</v>
      </c>
      <c r="AC38" s="885" t="e">
        <f>#REF!</f>
        <v>#REF!</v>
      </c>
      <c r="AD38" s="885" t="e">
        <f>#REF!</f>
        <v>#REF!</v>
      </c>
      <c r="AE38" s="885" t="e">
        <f>#REF!</f>
        <v>#REF!</v>
      </c>
      <c r="AF38" s="885" t="e">
        <f>#REF!</f>
        <v>#REF!</v>
      </c>
      <c r="AI38" s="907"/>
    </row>
    <row r="39" spans="1:35" s="906" customFormat="1" ht="18.75" customHeight="1">
      <c r="A39" s="879" t="s">
        <v>83</v>
      </c>
      <c r="B39" s="894" t="s">
        <v>81</v>
      </c>
      <c r="C39" s="881" t="s">
        <v>82</v>
      </c>
      <c r="D39" s="905">
        <v>46</v>
      </c>
      <c r="E39" s="883">
        <f t="shared" si="3"/>
        <v>-2.0000000000024443E-3</v>
      </c>
      <c r="F39" s="1011">
        <f>'01CH'!D39</f>
        <v>4.1900000000000004</v>
      </c>
      <c r="G39" s="884">
        <f t="shared" si="14"/>
        <v>45.997999999999998</v>
      </c>
      <c r="H39" s="422">
        <f t="shared" si="1"/>
        <v>41.808</v>
      </c>
      <c r="I39" s="884">
        <f t="shared" si="12"/>
        <v>5.3869619499757618E-2</v>
      </c>
      <c r="J39" s="885">
        <v>1.43</v>
      </c>
      <c r="K39" s="885">
        <v>0.1</v>
      </c>
      <c r="L39" s="885">
        <v>0.1</v>
      </c>
      <c r="M39" s="885">
        <v>0.998</v>
      </c>
      <c r="N39" s="885">
        <v>0</v>
      </c>
      <c r="O39" s="885">
        <v>0</v>
      </c>
      <c r="P39" s="885">
        <v>0.03</v>
      </c>
      <c r="Q39" s="885">
        <v>0</v>
      </c>
      <c r="R39" s="885">
        <v>0</v>
      </c>
      <c r="S39" s="885">
        <v>7.73</v>
      </c>
      <c r="T39" s="885">
        <v>4</v>
      </c>
      <c r="U39" s="885">
        <v>5.9399999999999995</v>
      </c>
      <c r="V39" s="885">
        <v>0.36</v>
      </c>
      <c r="W39" s="885">
        <v>25.129999999999995</v>
      </c>
      <c r="X39" s="885">
        <v>0</v>
      </c>
      <c r="Y39" s="885">
        <v>0</v>
      </c>
      <c r="Z39" s="885">
        <v>0.18</v>
      </c>
      <c r="AA39" s="885" t="e">
        <f>#REF!</f>
        <v>#REF!</v>
      </c>
      <c r="AB39" s="885" t="e">
        <f>#REF!</f>
        <v>#REF!</v>
      </c>
      <c r="AC39" s="885" t="e">
        <f>#REF!</f>
        <v>#REF!</v>
      </c>
      <c r="AD39" s="885" t="e">
        <f>#REF!</f>
        <v>#REF!</v>
      </c>
      <c r="AE39" s="885" t="e">
        <f>#REF!</f>
        <v>#REF!</v>
      </c>
      <c r="AF39" s="885" t="e">
        <f>#REF!</f>
        <v>#REF!</v>
      </c>
      <c r="AI39" s="907"/>
    </row>
    <row r="40" spans="1:35" s="906" customFormat="1" ht="18.75" customHeight="1">
      <c r="A40" s="879" t="s">
        <v>86</v>
      </c>
      <c r="B40" s="894" t="s">
        <v>84</v>
      </c>
      <c r="C40" s="881" t="s">
        <v>85</v>
      </c>
      <c r="D40" s="905">
        <v>25</v>
      </c>
      <c r="E40" s="883">
        <f t="shared" si="3"/>
        <v>0</v>
      </c>
      <c r="F40" s="1011">
        <f>'01CH'!D40</f>
        <v>6.0200000000000005</v>
      </c>
      <c r="G40" s="884">
        <f t="shared" si="14"/>
        <v>25</v>
      </c>
      <c r="H40" s="422">
        <f t="shared" si="1"/>
        <v>18.98</v>
      </c>
      <c r="I40" s="884">
        <f t="shared" si="12"/>
        <v>2.9278240086393771E-2</v>
      </c>
      <c r="J40" s="885">
        <v>7.620000000000001</v>
      </c>
      <c r="K40" s="885">
        <v>0.47</v>
      </c>
      <c r="L40" s="885">
        <v>2.5599999999999996</v>
      </c>
      <c r="M40" s="885">
        <v>0</v>
      </c>
      <c r="N40" s="885">
        <v>0</v>
      </c>
      <c r="O40" s="885">
        <v>3.3000000000000003</v>
      </c>
      <c r="P40" s="885">
        <v>0</v>
      </c>
      <c r="Q40" s="885">
        <v>2.3099999999999996</v>
      </c>
      <c r="R40" s="885">
        <v>3.35</v>
      </c>
      <c r="S40" s="885">
        <v>0</v>
      </c>
      <c r="T40" s="885">
        <v>7.0000000000000007E-2</v>
      </c>
      <c r="U40" s="885">
        <v>1.4</v>
      </c>
      <c r="V40" s="885">
        <v>3.92</v>
      </c>
      <c r="W40" s="885">
        <v>0</v>
      </c>
      <c r="X40" s="885">
        <v>0</v>
      </c>
      <c r="Y40" s="885">
        <v>0</v>
      </c>
      <c r="Z40" s="885">
        <v>0</v>
      </c>
      <c r="AA40" s="885" t="e">
        <f>#REF!</f>
        <v>#REF!</v>
      </c>
      <c r="AB40" s="885" t="e">
        <f>#REF!</f>
        <v>#REF!</v>
      </c>
      <c r="AC40" s="885" t="e">
        <f>#REF!</f>
        <v>#REF!</v>
      </c>
      <c r="AD40" s="885" t="e">
        <f>#REF!</f>
        <v>#REF!</v>
      </c>
      <c r="AE40" s="885" t="e">
        <f>#REF!</f>
        <v>#REF!</v>
      </c>
      <c r="AF40" s="885" t="e">
        <f>#REF!</f>
        <v>#REF!</v>
      </c>
      <c r="AI40" s="907"/>
    </row>
    <row r="41" spans="1:35" s="906" customFormat="1" ht="18.75" customHeight="1">
      <c r="A41" s="879" t="s">
        <v>89</v>
      </c>
      <c r="B41" s="894" t="s">
        <v>87</v>
      </c>
      <c r="C41" s="881" t="s">
        <v>88</v>
      </c>
      <c r="D41" s="905">
        <v>70</v>
      </c>
      <c r="E41" s="883">
        <f t="shared" si="3"/>
        <v>0</v>
      </c>
      <c r="F41" s="1011">
        <f>'01CH'!D41</f>
        <v>24.3</v>
      </c>
      <c r="G41" s="884">
        <f t="shared" si="14"/>
        <v>70.000000000000014</v>
      </c>
      <c r="H41" s="422">
        <f t="shared" si="1"/>
        <v>45.700000000000017</v>
      </c>
      <c r="I41" s="884">
        <f t="shared" si="12"/>
        <v>8.1979072241902567E-2</v>
      </c>
      <c r="J41" s="885">
        <v>12.510000000000002</v>
      </c>
      <c r="K41" s="885">
        <v>0</v>
      </c>
      <c r="L41" s="885">
        <v>7.91</v>
      </c>
      <c r="M41" s="885">
        <v>4.8900000000000006</v>
      </c>
      <c r="N41" s="885">
        <v>6</v>
      </c>
      <c r="O41" s="885">
        <v>0</v>
      </c>
      <c r="P41" s="885">
        <v>0</v>
      </c>
      <c r="Q41" s="885">
        <v>0</v>
      </c>
      <c r="R41" s="885">
        <v>0</v>
      </c>
      <c r="S41" s="885">
        <v>0</v>
      </c>
      <c r="T41" s="885">
        <v>0</v>
      </c>
      <c r="U41" s="885">
        <v>27.510000000000005</v>
      </c>
      <c r="V41" s="885">
        <v>1.4200000000000002</v>
      </c>
      <c r="W41" s="885">
        <v>9.76</v>
      </c>
      <c r="X41" s="885">
        <v>0</v>
      </c>
      <c r="Y41" s="885">
        <v>0</v>
      </c>
      <c r="Z41" s="885">
        <v>0</v>
      </c>
      <c r="AA41" s="885" t="e">
        <f>#REF!</f>
        <v>#REF!</v>
      </c>
      <c r="AB41" s="885" t="e">
        <f>#REF!</f>
        <v>#REF!</v>
      </c>
      <c r="AC41" s="885" t="e">
        <f>#REF!</f>
        <v>#REF!</v>
      </c>
      <c r="AD41" s="885" t="e">
        <f>#REF!</f>
        <v>#REF!</v>
      </c>
      <c r="AE41" s="885" t="e">
        <f>#REF!</f>
        <v>#REF!</v>
      </c>
      <c r="AF41" s="885" t="e">
        <f>#REF!</f>
        <v>#REF!</v>
      </c>
      <c r="AI41" s="907"/>
    </row>
    <row r="42" spans="1:35" s="906" customFormat="1" ht="33" customHeight="1">
      <c r="A42" s="879" t="s">
        <v>92</v>
      </c>
      <c r="B42" s="908" t="s">
        <v>90</v>
      </c>
      <c r="C42" s="881" t="s">
        <v>91</v>
      </c>
      <c r="D42" s="909"/>
      <c r="E42" s="883">
        <f t="shared" si="3"/>
        <v>19.510000000000002</v>
      </c>
      <c r="F42" s="1011">
        <f>'01CH'!D42</f>
        <v>19.510000000000002</v>
      </c>
      <c r="G42" s="884">
        <f t="shared" si="14"/>
        <v>19.510000000000002</v>
      </c>
      <c r="H42" s="422">
        <f t="shared" si="1"/>
        <v>0</v>
      </c>
      <c r="I42" s="884">
        <f>G42/G$8*100</f>
        <v>2.2848738563421702E-2</v>
      </c>
      <c r="J42" s="885">
        <v>0.5900000000000003</v>
      </c>
      <c r="K42" s="885">
        <v>0</v>
      </c>
      <c r="L42" s="885">
        <v>1.03</v>
      </c>
      <c r="M42" s="885">
        <v>0</v>
      </c>
      <c r="N42" s="885">
        <v>0</v>
      </c>
      <c r="O42" s="885">
        <v>0</v>
      </c>
      <c r="P42" s="885">
        <v>0</v>
      </c>
      <c r="Q42" s="885">
        <v>0.36</v>
      </c>
      <c r="R42" s="885">
        <v>0</v>
      </c>
      <c r="S42" s="885">
        <v>0</v>
      </c>
      <c r="T42" s="885">
        <v>0</v>
      </c>
      <c r="U42" s="885">
        <v>17.23</v>
      </c>
      <c r="V42" s="885">
        <v>0.3</v>
      </c>
      <c r="W42" s="885">
        <v>0</v>
      </c>
      <c r="X42" s="885">
        <v>0</v>
      </c>
      <c r="Y42" s="885">
        <v>0</v>
      </c>
      <c r="Z42" s="885">
        <v>0</v>
      </c>
      <c r="AA42" s="885" t="e">
        <f>#REF!</f>
        <v>#REF!</v>
      </c>
      <c r="AB42" s="885" t="e">
        <f>#REF!</f>
        <v>#REF!</v>
      </c>
      <c r="AC42" s="885" t="e">
        <f>#REF!</f>
        <v>#REF!</v>
      </c>
      <c r="AD42" s="885" t="e">
        <f>#REF!</f>
        <v>#REF!</v>
      </c>
      <c r="AE42" s="885" t="e">
        <f>#REF!</f>
        <v>#REF!</v>
      </c>
      <c r="AF42" s="885" t="e">
        <f>#REF!</f>
        <v>#REF!</v>
      </c>
      <c r="AI42" s="907"/>
    </row>
    <row r="43" spans="1:35" ht="30.75" customHeight="1">
      <c r="A43" s="879" t="s">
        <v>128</v>
      </c>
      <c r="B43" s="894" t="s">
        <v>93</v>
      </c>
      <c r="C43" s="881" t="s">
        <v>94</v>
      </c>
      <c r="D43" s="882">
        <v>1672</v>
      </c>
      <c r="E43" s="883">
        <f t="shared" si="3"/>
        <v>103.5167100000001</v>
      </c>
      <c r="F43" s="1011">
        <f>'01CH'!D43</f>
        <v>1162.26082</v>
      </c>
      <c r="G43" s="877">
        <f t="shared" ref="G43:G61" si="15">SUM(J43:Z43)</f>
        <v>1775.5167100000001</v>
      </c>
      <c r="H43" s="422">
        <f t="shared" si="1"/>
        <v>613.25589000000014</v>
      </c>
      <c r="I43" s="884">
        <f t="shared" si="12"/>
        <v>2.0793601805113591</v>
      </c>
      <c r="J43" s="885">
        <f>SUM(J45:J60)</f>
        <v>140.81980999999999</v>
      </c>
      <c r="K43" s="885">
        <f t="shared" ref="K43:AF43" si="16">SUM(K45:K60)</f>
        <v>83.651259999999994</v>
      </c>
      <c r="L43" s="885">
        <f>SUM(L45:L60)</f>
        <v>60.636199999999995</v>
      </c>
      <c r="M43" s="885">
        <f t="shared" si="16"/>
        <v>100.56450000000001</v>
      </c>
      <c r="N43" s="885">
        <f t="shared" si="16"/>
        <v>70.620900000000006</v>
      </c>
      <c r="O43" s="885">
        <f t="shared" si="16"/>
        <v>102.42179999999999</v>
      </c>
      <c r="P43" s="885">
        <f t="shared" si="16"/>
        <v>61.353199999999994</v>
      </c>
      <c r="Q43" s="885">
        <f t="shared" si="16"/>
        <v>140.846</v>
      </c>
      <c r="R43" s="885">
        <f t="shared" si="16"/>
        <v>60.737900000000003</v>
      </c>
      <c r="S43" s="885">
        <f t="shared" si="16"/>
        <v>93.899719999999988</v>
      </c>
      <c r="T43" s="885">
        <f t="shared" si="16"/>
        <v>114.78630000000003</v>
      </c>
      <c r="U43" s="885">
        <f t="shared" si="16"/>
        <v>148.37391000000002</v>
      </c>
      <c r="V43" s="885">
        <f t="shared" si="16"/>
        <v>136.12331</v>
      </c>
      <c r="W43" s="885">
        <f t="shared" si="16"/>
        <v>108.87910000000001</v>
      </c>
      <c r="X43" s="885">
        <f t="shared" si="16"/>
        <v>116.82039999999999</v>
      </c>
      <c r="Y43" s="885">
        <f t="shared" si="16"/>
        <v>129.52109999999999</v>
      </c>
      <c r="Z43" s="885">
        <f t="shared" si="16"/>
        <v>105.46129999999998</v>
      </c>
      <c r="AA43" s="885" t="e">
        <f t="shared" si="16"/>
        <v>#REF!</v>
      </c>
      <c r="AB43" s="885" t="e">
        <f t="shared" si="16"/>
        <v>#REF!</v>
      </c>
      <c r="AC43" s="885" t="e">
        <f t="shared" si="16"/>
        <v>#REF!</v>
      </c>
      <c r="AD43" s="885" t="e">
        <f t="shared" si="16"/>
        <v>#REF!</v>
      </c>
      <c r="AE43" s="885" t="e">
        <f t="shared" si="16"/>
        <v>#REF!</v>
      </c>
      <c r="AF43" s="885" t="e">
        <f t="shared" si="16"/>
        <v>#REF!</v>
      </c>
      <c r="AI43" s="855"/>
    </row>
    <row r="44" spans="1:35" s="893" customFormat="1">
      <c r="A44" s="886"/>
      <c r="B44" s="873" t="s">
        <v>65</v>
      </c>
      <c r="C44" s="888"/>
      <c r="D44" s="895"/>
      <c r="E44" s="890">
        <f t="shared" si="3"/>
        <v>0</v>
      </c>
      <c r="F44" s="1012"/>
      <c r="G44" s="891"/>
      <c r="H44" s="422">
        <f t="shared" si="1"/>
        <v>0</v>
      </c>
      <c r="I44" s="891"/>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I44" s="855"/>
    </row>
    <row r="45" spans="1:35" s="893" customFormat="1" ht="18" customHeight="1">
      <c r="A45" s="886" t="s">
        <v>331</v>
      </c>
      <c r="B45" s="873" t="s">
        <v>96</v>
      </c>
      <c r="C45" s="888" t="s">
        <v>97</v>
      </c>
      <c r="D45" s="898">
        <v>1152</v>
      </c>
      <c r="E45" s="890">
        <f t="shared" si="3"/>
        <v>4.7000000001844455E-3</v>
      </c>
      <c r="F45" s="1012">
        <f>'01CH'!D45</f>
        <v>891.65019999999993</v>
      </c>
      <c r="G45" s="891">
        <f t="shared" si="15"/>
        <v>1152.0047000000002</v>
      </c>
      <c r="H45" s="422">
        <f t="shared" si="1"/>
        <v>260.35450000000026</v>
      </c>
      <c r="I45" s="891">
        <f t="shared" si="12"/>
        <v>1.3491468074901614</v>
      </c>
      <c r="J45" s="910">
        <v>74.650000000000006</v>
      </c>
      <c r="K45" s="910">
        <v>70.645999999999987</v>
      </c>
      <c r="L45" s="910">
        <v>44.346200000000003</v>
      </c>
      <c r="M45" s="910">
        <v>83.81</v>
      </c>
      <c r="N45" s="910">
        <v>56.230000000000004</v>
      </c>
      <c r="O45" s="910">
        <v>65.707999999999998</v>
      </c>
      <c r="P45" s="910">
        <v>46.844000000000001</v>
      </c>
      <c r="Q45" s="910">
        <v>66.055000000000007</v>
      </c>
      <c r="R45" s="910">
        <v>53.109999999999992</v>
      </c>
      <c r="S45" s="910">
        <v>31.384599999999999</v>
      </c>
      <c r="T45" s="910">
        <v>71.940400000000011</v>
      </c>
      <c r="U45" s="910">
        <v>115.15</v>
      </c>
      <c r="V45" s="910">
        <v>86.81</v>
      </c>
      <c r="W45" s="910">
        <v>71.584000000000003</v>
      </c>
      <c r="X45" s="910">
        <v>45.108999999999995</v>
      </c>
      <c r="Y45" s="910">
        <v>85.97</v>
      </c>
      <c r="Z45" s="910">
        <v>82.657499999999999</v>
      </c>
      <c r="AA45" s="910" t="e">
        <f>#REF!</f>
        <v>#REF!</v>
      </c>
      <c r="AB45" s="910" t="e">
        <f>#REF!</f>
        <v>#REF!</v>
      </c>
      <c r="AC45" s="910" t="e">
        <f>#REF!</f>
        <v>#REF!</v>
      </c>
      <c r="AD45" s="910" t="e">
        <f>#REF!</f>
        <v>#REF!</v>
      </c>
      <c r="AE45" s="910" t="e">
        <f>#REF!</f>
        <v>#REF!</v>
      </c>
      <c r="AF45" s="910" t="e">
        <f>#REF!</f>
        <v>#REF!</v>
      </c>
      <c r="AI45" s="855"/>
    </row>
    <row r="46" spans="1:35" s="893" customFormat="1" ht="18" customHeight="1">
      <c r="A46" s="886" t="s">
        <v>331</v>
      </c>
      <c r="B46" s="873" t="s">
        <v>98</v>
      </c>
      <c r="C46" s="888" t="s">
        <v>99</v>
      </c>
      <c r="D46" s="905">
        <v>182</v>
      </c>
      <c r="E46" s="890">
        <f t="shared" si="3"/>
        <v>-1.7499999999870397E-3</v>
      </c>
      <c r="F46" s="1012">
        <f>'01CH'!D46</f>
        <v>57.734400000000001</v>
      </c>
      <c r="G46" s="891">
        <f t="shared" si="15"/>
        <v>181.99825000000001</v>
      </c>
      <c r="H46" s="422">
        <f t="shared" si="1"/>
        <v>124.26385000000002</v>
      </c>
      <c r="I46" s="891">
        <f t="shared" si="12"/>
        <v>0.21314353835214062</v>
      </c>
      <c r="J46" s="910">
        <v>7.6101400000000003</v>
      </c>
      <c r="K46" s="910">
        <v>2.3940000000000001</v>
      </c>
      <c r="L46" s="910">
        <v>9.8760000000000012</v>
      </c>
      <c r="M46" s="910">
        <v>4.7296000000000005</v>
      </c>
      <c r="N46" s="910">
        <v>3.83</v>
      </c>
      <c r="O46" s="910">
        <v>13.1</v>
      </c>
      <c r="P46" s="910">
        <v>4</v>
      </c>
      <c r="Q46" s="910">
        <v>9.8889999999999993</v>
      </c>
      <c r="R46" s="910">
        <v>1.9</v>
      </c>
      <c r="S46" s="910">
        <v>2.9591999999999996</v>
      </c>
      <c r="T46" s="910">
        <v>25.650000000000002</v>
      </c>
      <c r="U46" s="910">
        <v>3.95</v>
      </c>
      <c r="V46" s="910">
        <v>37.794409999999999</v>
      </c>
      <c r="W46" s="910">
        <v>14.559999999999995</v>
      </c>
      <c r="X46" s="910">
        <v>3.8500000000000005</v>
      </c>
      <c r="Y46" s="910">
        <v>31.959999999999997</v>
      </c>
      <c r="Z46" s="910">
        <v>3.9459</v>
      </c>
      <c r="AA46" s="910" t="e">
        <f>#REF!</f>
        <v>#REF!</v>
      </c>
      <c r="AB46" s="910" t="e">
        <f>#REF!</f>
        <v>#REF!</v>
      </c>
      <c r="AC46" s="910" t="e">
        <f>#REF!</f>
        <v>#REF!</v>
      </c>
      <c r="AD46" s="910" t="e">
        <f>#REF!</f>
        <v>#REF!</v>
      </c>
      <c r="AE46" s="910" t="e">
        <f>#REF!</f>
        <v>#REF!</v>
      </c>
      <c r="AF46" s="910" t="e">
        <f>#REF!</f>
        <v>#REF!</v>
      </c>
      <c r="AI46" s="855"/>
    </row>
    <row r="47" spans="1:35" s="893" customFormat="1" ht="18" customHeight="1">
      <c r="A47" s="886" t="s">
        <v>331</v>
      </c>
      <c r="B47" s="873" t="s">
        <v>100</v>
      </c>
      <c r="C47" s="888" t="s">
        <v>101</v>
      </c>
      <c r="D47" s="905">
        <v>23</v>
      </c>
      <c r="E47" s="890">
        <f>G47-D47</f>
        <v>3.3600000000006958E-3</v>
      </c>
      <c r="F47" s="1012">
        <f>'01CH'!D47</f>
        <v>11.72</v>
      </c>
      <c r="G47" s="891">
        <f t="shared" si="15"/>
        <v>23.003360000000001</v>
      </c>
      <c r="H47" s="422">
        <f t="shared" si="1"/>
        <v>11.28336</v>
      </c>
      <c r="I47" s="891">
        <f>G47/G$8*100</f>
        <v>2.6939915874949882E-2</v>
      </c>
      <c r="J47" s="910">
        <v>4.92</v>
      </c>
      <c r="K47" s="910">
        <v>1.1623600000000001</v>
      </c>
      <c r="L47" s="910">
        <v>0.70100000000000007</v>
      </c>
      <c r="M47" s="910">
        <v>0.65</v>
      </c>
      <c r="N47" s="910">
        <v>1.4600000000000002</v>
      </c>
      <c r="O47" s="910">
        <v>3.12</v>
      </c>
      <c r="P47" s="910">
        <v>0.65000000000000013</v>
      </c>
      <c r="Q47" s="910">
        <v>1.08</v>
      </c>
      <c r="R47" s="910">
        <v>0.84000000000000008</v>
      </c>
      <c r="S47" s="910">
        <v>0.45999999999999996</v>
      </c>
      <c r="T47" s="910">
        <v>1.51</v>
      </c>
      <c r="U47" s="910">
        <v>1.54</v>
      </c>
      <c r="V47" s="910">
        <v>1.54</v>
      </c>
      <c r="W47" s="910">
        <v>1.29</v>
      </c>
      <c r="X47" s="910">
        <v>0.58000000000000007</v>
      </c>
      <c r="Y47" s="910">
        <v>0.84000000000000008</v>
      </c>
      <c r="Z47" s="910">
        <v>0.66</v>
      </c>
      <c r="AA47" s="910" t="e">
        <f>#REF!</f>
        <v>#REF!</v>
      </c>
      <c r="AB47" s="910" t="e">
        <f>#REF!</f>
        <v>#REF!</v>
      </c>
      <c r="AC47" s="910" t="e">
        <f>#REF!</f>
        <v>#REF!</v>
      </c>
      <c r="AD47" s="910" t="e">
        <f>#REF!</f>
        <v>#REF!</v>
      </c>
      <c r="AE47" s="910" t="e">
        <f>#REF!</f>
        <v>#REF!</v>
      </c>
      <c r="AF47" s="910" t="e">
        <f>#REF!</f>
        <v>#REF!</v>
      </c>
      <c r="AI47" s="855"/>
    </row>
    <row r="48" spans="1:35" s="893" customFormat="1" ht="18" customHeight="1">
      <c r="A48" s="886" t="s">
        <v>331</v>
      </c>
      <c r="B48" s="873" t="s">
        <v>102</v>
      </c>
      <c r="C48" s="888" t="s">
        <v>103</v>
      </c>
      <c r="D48" s="905">
        <v>8</v>
      </c>
      <c r="E48" s="890">
        <f t="shared" si="3"/>
        <v>0</v>
      </c>
      <c r="F48" s="1012">
        <f>'01CH'!D48</f>
        <v>7.0200000000000005</v>
      </c>
      <c r="G48" s="891">
        <f t="shared" si="15"/>
        <v>8</v>
      </c>
      <c r="H48" s="422">
        <f t="shared" si="1"/>
        <v>0.97999999999999954</v>
      </c>
      <c r="I48" s="891">
        <f>G48/G$8*100</f>
        <v>9.3690368276460063E-3</v>
      </c>
      <c r="J48" s="910">
        <v>3.1</v>
      </c>
      <c r="K48" s="910">
        <v>0.17</v>
      </c>
      <c r="L48" s="910">
        <v>0.19</v>
      </c>
      <c r="M48" s="910">
        <v>0.16</v>
      </c>
      <c r="N48" s="910">
        <v>0.2</v>
      </c>
      <c r="O48" s="910">
        <v>0.35</v>
      </c>
      <c r="P48" s="910">
        <v>0.51</v>
      </c>
      <c r="Q48" s="910">
        <v>0.25</v>
      </c>
      <c r="R48" s="910">
        <v>0.13</v>
      </c>
      <c r="S48" s="910">
        <v>0.23</v>
      </c>
      <c r="T48" s="910">
        <v>0.32</v>
      </c>
      <c r="U48" s="910">
        <v>0.31</v>
      </c>
      <c r="V48" s="910">
        <v>0.62</v>
      </c>
      <c r="W48" s="910">
        <v>0.34</v>
      </c>
      <c r="X48" s="910">
        <v>0.28000000000000003</v>
      </c>
      <c r="Y48" s="910">
        <v>0.48</v>
      </c>
      <c r="Z48" s="910">
        <v>0.36</v>
      </c>
      <c r="AA48" s="910" t="e">
        <f>#REF!</f>
        <v>#REF!</v>
      </c>
      <c r="AB48" s="910" t="e">
        <f>#REF!</f>
        <v>#REF!</v>
      </c>
      <c r="AC48" s="910" t="e">
        <f>#REF!</f>
        <v>#REF!</v>
      </c>
      <c r="AD48" s="910" t="e">
        <f>#REF!</f>
        <v>#REF!</v>
      </c>
      <c r="AE48" s="910" t="e">
        <f>#REF!</f>
        <v>#REF!</v>
      </c>
      <c r="AF48" s="910" t="e">
        <f>#REF!</f>
        <v>#REF!</v>
      </c>
      <c r="AI48" s="855"/>
    </row>
    <row r="49" spans="1:35" s="893" customFormat="1" ht="30">
      <c r="A49" s="886" t="s">
        <v>331</v>
      </c>
      <c r="B49" s="873" t="s">
        <v>332</v>
      </c>
      <c r="C49" s="888" t="s">
        <v>105</v>
      </c>
      <c r="D49" s="905">
        <v>54</v>
      </c>
      <c r="E49" s="890">
        <f t="shared" si="3"/>
        <v>-1.0100000000008436E-3</v>
      </c>
      <c r="F49" s="1012">
        <f>'01CH'!D49</f>
        <v>45.619320000000002</v>
      </c>
      <c r="G49" s="891">
        <f t="shared" si="15"/>
        <v>53.998989999999999</v>
      </c>
      <c r="H49" s="422">
        <f t="shared" si="1"/>
        <v>8.3796699999999973</v>
      </c>
      <c r="I49" s="891">
        <f>G49/G$8*100</f>
        <v>6.3239815745711053E-2</v>
      </c>
      <c r="J49" s="910">
        <v>9.9996700000000001</v>
      </c>
      <c r="K49" s="910">
        <v>4.45</v>
      </c>
      <c r="L49" s="910">
        <v>2.39</v>
      </c>
      <c r="M49" s="910">
        <v>1.94</v>
      </c>
      <c r="N49" s="910">
        <v>1.23</v>
      </c>
      <c r="O49" s="910">
        <v>2.63</v>
      </c>
      <c r="P49" s="910">
        <v>4.0999999999999996</v>
      </c>
      <c r="Q49" s="910">
        <v>2.95</v>
      </c>
      <c r="R49" s="910">
        <v>1.63</v>
      </c>
      <c r="S49" s="910">
        <v>3.4693199999999997</v>
      </c>
      <c r="T49" s="910">
        <v>2.6</v>
      </c>
      <c r="U49" s="910">
        <v>2.5299999999999998</v>
      </c>
      <c r="V49" s="910">
        <v>3.17</v>
      </c>
      <c r="W49" s="910">
        <v>2.2400000000000002</v>
      </c>
      <c r="X49" s="910">
        <v>0.97000000000000008</v>
      </c>
      <c r="Y49" s="910">
        <v>3.9000000000000004</v>
      </c>
      <c r="Z49" s="910">
        <v>3.8</v>
      </c>
      <c r="AA49" s="910" t="e">
        <f>#REF!</f>
        <v>#REF!</v>
      </c>
      <c r="AB49" s="910" t="e">
        <f>#REF!</f>
        <v>#REF!</v>
      </c>
      <c r="AC49" s="910" t="e">
        <f>#REF!</f>
        <v>#REF!</v>
      </c>
      <c r="AD49" s="910" t="e">
        <f>#REF!</f>
        <v>#REF!</v>
      </c>
      <c r="AE49" s="910" t="e">
        <f>#REF!</f>
        <v>#REF!</v>
      </c>
      <c r="AF49" s="910" t="e">
        <f>#REF!</f>
        <v>#REF!</v>
      </c>
      <c r="AI49" s="855"/>
    </row>
    <row r="50" spans="1:35" s="893" customFormat="1" ht="30">
      <c r="A50" s="886" t="s">
        <v>331</v>
      </c>
      <c r="B50" s="873" t="s">
        <v>333</v>
      </c>
      <c r="C50" s="888" t="s">
        <v>107</v>
      </c>
      <c r="D50" s="905">
        <v>12</v>
      </c>
      <c r="E50" s="890">
        <f t="shared" si="3"/>
        <v>3.8999999999997925E-3</v>
      </c>
      <c r="F50" s="1012">
        <f>'01CH'!D50</f>
        <v>7.08</v>
      </c>
      <c r="G50" s="891">
        <f t="shared" si="15"/>
        <v>12.0039</v>
      </c>
      <c r="H50" s="422">
        <f t="shared" si="1"/>
        <v>4.9238999999999997</v>
      </c>
      <c r="I50" s="891">
        <f>G50/G$8*100</f>
        <v>1.4058122646922485E-2</v>
      </c>
      <c r="J50" s="910">
        <v>5.3500000000000005</v>
      </c>
      <c r="K50" s="910">
        <v>0.65190000000000003</v>
      </c>
      <c r="L50" s="910">
        <v>0.40199999999999997</v>
      </c>
      <c r="M50" s="910">
        <v>0.66</v>
      </c>
      <c r="N50" s="910">
        <v>0.25</v>
      </c>
      <c r="O50" s="910">
        <v>0.23</v>
      </c>
      <c r="P50" s="910">
        <v>0</v>
      </c>
      <c r="Q50" s="910">
        <v>0.64</v>
      </c>
      <c r="R50" s="910">
        <v>1.42</v>
      </c>
      <c r="S50" s="910">
        <v>7.9999999999999988E-2</v>
      </c>
      <c r="T50" s="910">
        <v>0.33000000000000007</v>
      </c>
      <c r="U50" s="910">
        <v>0.51</v>
      </c>
      <c r="V50" s="910">
        <v>0.44</v>
      </c>
      <c r="W50" s="910">
        <v>0.71</v>
      </c>
      <c r="X50" s="910">
        <v>0.09</v>
      </c>
      <c r="Y50" s="910">
        <v>0.24000000000000002</v>
      </c>
      <c r="Z50" s="910">
        <v>0</v>
      </c>
      <c r="AA50" s="910" t="e">
        <f>#REF!</f>
        <v>#REF!</v>
      </c>
      <c r="AB50" s="910" t="e">
        <f>#REF!</f>
        <v>#REF!</v>
      </c>
      <c r="AC50" s="910" t="e">
        <f>#REF!</f>
        <v>#REF!</v>
      </c>
      <c r="AD50" s="910" t="e">
        <f>#REF!</f>
        <v>#REF!</v>
      </c>
      <c r="AE50" s="910" t="e">
        <f>#REF!</f>
        <v>#REF!</v>
      </c>
      <c r="AF50" s="910" t="e">
        <f>#REF!</f>
        <v>#REF!</v>
      </c>
      <c r="AI50" s="855"/>
    </row>
    <row r="51" spans="1:35" s="893" customFormat="1" ht="22.5" customHeight="1">
      <c r="A51" s="886" t="s">
        <v>331</v>
      </c>
      <c r="B51" s="873" t="s">
        <v>108</v>
      </c>
      <c r="C51" s="888" t="s">
        <v>109</v>
      </c>
      <c r="D51" s="905">
        <v>238</v>
      </c>
      <c r="E51" s="890">
        <f t="shared" si="3"/>
        <v>2.2099999999625197E-3</v>
      </c>
      <c r="F51" s="1012">
        <f>'01CH'!D51</f>
        <v>89.706900000000005</v>
      </c>
      <c r="G51" s="891">
        <f t="shared" si="15"/>
        <v>238.00220999999996</v>
      </c>
      <c r="H51" s="422">
        <f t="shared" si="1"/>
        <v>148.29530999999997</v>
      </c>
      <c r="I51" s="891">
        <f t="shared" si="12"/>
        <v>0.27873143381889232</v>
      </c>
      <c r="J51" s="910">
        <v>26.099999999999998</v>
      </c>
      <c r="K51" s="910">
        <v>1.0751999999999999</v>
      </c>
      <c r="L51" s="910">
        <v>0.34099999999999997</v>
      </c>
      <c r="M51" s="910">
        <v>0.39400000000000002</v>
      </c>
      <c r="N51" s="910">
        <v>1.59</v>
      </c>
      <c r="O51" s="910">
        <v>6.3719999999999999</v>
      </c>
      <c r="P51" s="910">
        <v>2.1374000000000004</v>
      </c>
      <c r="Q51" s="910">
        <v>54.492000000000004</v>
      </c>
      <c r="R51" s="910">
        <v>0.20699999999999999</v>
      </c>
      <c r="S51" s="910">
        <v>50.406599999999997</v>
      </c>
      <c r="T51" s="910">
        <v>8.6650000000000009</v>
      </c>
      <c r="U51" s="910">
        <v>16.48301</v>
      </c>
      <c r="V51" s="910">
        <v>0.75800000000000001</v>
      </c>
      <c r="W51" s="910">
        <v>0.70420000000000005</v>
      </c>
      <c r="X51" s="910">
        <v>64.100499999999997</v>
      </c>
      <c r="Y51" s="910">
        <v>3.8092999999999999</v>
      </c>
      <c r="Z51" s="910">
        <v>0.36699999999999999</v>
      </c>
      <c r="AA51" s="910" t="e">
        <f>#REF!</f>
        <v>#REF!</v>
      </c>
      <c r="AB51" s="910" t="e">
        <f>#REF!</f>
        <v>#REF!</v>
      </c>
      <c r="AC51" s="910" t="e">
        <f>#REF!</f>
        <v>#REF!</v>
      </c>
      <c r="AD51" s="910" t="e">
        <f>#REF!</f>
        <v>#REF!</v>
      </c>
      <c r="AE51" s="910" t="e">
        <f>#REF!</f>
        <v>#REF!</v>
      </c>
      <c r="AF51" s="910" t="e">
        <f>#REF!</f>
        <v>#REF!</v>
      </c>
      <c r="AI51" s="855"/>
    </row>
    <row r="52" spans="1:35" s="893" customFormat="1" ht="22.5" customHeight="1">
      <c r="A52" s="886" t="s">
        <v>331</v>
      </c>
      <c r="B52" s="873" t="s">
        <v>110</v>
      </c>
      <c r="C52" s="888" t="s">
        <v>111</v>
      </c>
      <c r="D52" s="889">
        <v>3</v>
      </c>
      <c r="E52" s="890">
        <f t="shared" si="3"/>
        <v>-4.6999999999992603E-3</v>
      </c>
      <c r="F52" s="1012">
        <f>'01CH'!D52</f>
        <v>2.0499999999999998</v>
      </c>
      <c r="G52" s="891">
        <f t="shared" si="15"/>
        <v>2.9953000000000007</v>
      </c>
      <c r="H52" s="422">
        <f t="shared" si="1"/>
        <v>0.94530000000000092</v>
      </c>
      <c r="I52" s="891">
        <f t="shared" si="12"/>
        <v>3.5078845012310109E-3</v>
      </c>
      <c r="J52" s="910">
        <v>0.26</v>
      </c>
      <c r="K52" s="910">
        <v>4.1800000000000004E-2</v>
      </c>
      <c r="L52" s="910">
        <v>0.65</v>
      </c>
      <c r="M52" s="910">
        <v>5.0900000000000001E-2</v>
      </c>
      <c r="N52" s="910">
        <v>2.0900000000000002E-2</v>
      </c>
      <c r="O52" s="910">
        <v>5.1800000000000006E-2</v>
      </c>
      <c r="P52" s="910">
        <v>6.1800000000000001E-2</v>
      </c>
      <c r="Q52" s="910">
        <v>0.09</v>
      </c>
      <c r="R52" s="910">
        <v>6.0899999999999996E-2</v>
      </c>
      <c r="S52" s="910">
        <v>0.06</v>
      </c>
      <c r="T52" s="910">
        <v>0.37090000000000001</v>
      </c>
      <c r="U52" s="910">
        <v>9.0899999999999995E-2</v>
      </c>
      <c r="V52" s="910">
        <v>0.13090000000000002</v>
      </c>
      <c r="W52" s="910">
        <v>0.8609</v>
      </c>
      <c r="X52" s="910">
        <v>4.0899999999999999E-2</v>
      </c>
      <c r="Y52" s="910">
        <v>7.1800000000000003E-2</v>
      </c>
      <c r="Z52" s="910">
        <v>8.09E-2</v>
      </c>
      <c r="AA52" s="910" t="e">
        <f>#REF!</f>
        <v>#REF!</v>
      </c>
      <c r="AB52" s="910" t="e">
        <f>#REF!</f>
        <v>#REF!</v>
      </c>
      <c r="AC52" s="910" t="e">
        <f>#REF!</f>
        <v>#REF!</v>
      </c>
      <c r="AD52" s="910" t="e">
        <f>#REF!</f>
        <v>#REF!</v>
      </c>
      <c r="AE52" s="910" t="e">
        <f>#REF!</f>
        <v>#REF!</v>
      </c>
      <c r="AF52" s="910" t="e">
        <f>#REF!</f>
        <v>#REF!</v>
      </c>
      <c r="AI52" s="855"/>
    </row>
    <row r="53" spans="1:35" s="893" customFormat="1" ht="22.5" customHeight="1">
      <c r="A53" s="886" t="s">
        <v>331</v>
      </c>
      <c r="B53" s="873" t="s">
        <v>112</v>
      </c>
      <c r="C53" s="888" t="s">
        <v>113</v>
      </c>
      <c r="D53" s="875"/>
      <c r="E53" s="890">
        <f t="shared" si="3"/>
        <v>0</v>
      </c>
      <c r="F53" s="1012">
        <f>'01CH'!D53</f>
        <v>0</v>
      </c>
      <c r="G53" s="891">
        <f t="shared" si="15"/>
        <v>0</v>
      </c>
      <c r="H53" s="422">
        <f t="shared" si="1"/>
        <v>0</v>
      </c>
      <c r="I53" s="891"/>
      <c r="J53" s="910">
        <v>0</v>
      </c>
      <c r="K53" s="910">
        <v>0</v>
      </c>
      <c r="L53" s="910">
        <v>0</v>
      </c>
      <c r="M53" s="910">
        <v>0</v>
      </c>
      <c r="N53" s="910">
        <v>0</v>
      </c>
      <c r="O53" s="910">
        <v>0</v>
      </c>
      <c r="P53" s="910">
        <v>0</v>
      </c>
      <c r="Q53" s="910">
        <v>0</v>
      </c>
      <c r="R53" s="910">
        <v>0</v>
      </c>
      <c r="S53" s="910">
        <v>0</v>
      </c>
      <c r="T53" s="910">
        <v>0</v>
      </c>
      <c r="U53" s="910">
        <v>0</v>
      </c>
      <c r="V53" s="910">
        <v>0</v>
      </c>
      <c r="W53" s="910">
        <v>0</v>
      </c>
      <c r="X53" s="910">
        <v>0</v>
      </c>
      <c r="Y53" s="910">
        <v>0</v>
      </c>
      <c r="Z53" s="910">
        <v>0</v>
      </c>
      <c r="AA53" s="910" t="e">
        <f>#REF!</f>
        <v>#REF!</v>
      </c>
      <c r="AB53" s="910" t="e">
        <f>#REF!</f>
        <v>#REF!</v>
      </c>
      <c r="AC53" s="910" t="e">
        <f>#REF!</f>
        <v>#REF!</v>
      </c>
      <c r="AD53" s="910" t="e">
        <f>#REF!</f>
        <v>#REF!</v>
      </c>
      <c r="AE53" s="910" t="e">
        <f>#REF!</f>
        <v>#REF!</v>
      </c>
      <c r="AF53" s="910" t="e">
        <f>#REF!</f>
        <v>#REF!</v>
      </c>
      <c r="AI53" s="855"/>
    </row>
    <row r="54" spans="1:35" s="893" customFormat="1" ht="22.5" customHeight="1">
      <c r="A54" s="886" t="s">
        <v>331</v>
      </c>
      <c r="B54" s="873" t="s">
        <v>114</v>
      </c>
      <c r="C54" s="888" t="s">
        <v>115</v>
      </c>
      <c r="D54" s="905">
        <v>20</v>
      </c>
      <c r="E54" s="890">
        <f t="shared" si="3"/>
        <v>0</v>
      </c>
      <c r="F54" s="1012">
        <f>'01CH'!D54</f>
        <v>0</v>
      </c>
      <c r="G54" s="891">
        <f t="shared" si="15"/>
        <v>20</v>
      </c>
      <c r="H54" s="422">
        <f t="shared" si="1"/>
        <v>20</v>
      </c>
      <c r="I54" s="891">
        <f>G54/G$8*100</f>
        <v>2.3422592069115015E-2</v>
      </c>
      <c r="J54" s="910">
        <v>0</v>
      </c>
      <c r="K54" s="910">
        <v>0</v>
      </c>
      <c r="L54" s="910">
        <v>0</v>
      </c>
      <c r="M54" s="910">
        <v>0</v>
      </c>
      <c r="N54" s="910">
        <v>0</v>
      </c>
      <c r="O54" s="910">
        <v>10</v>
      </c>
      <c r="P54" s="910">
        <v>0</v>
      </c>
      <c r="Q54" s="910">
        <v>0</v>
      </c>
      <c r="R54" s="910">
        <v>0</v>
      </c>
      <c r="S54" s="910">
        <v>0</v>
      </c>
      <c r="T54" s="910">
        <v>0</v>
      </c>
      <c r="U54" s="910">
        <v>0</v>
      </c>
      <c r="V54" s="910">
        <v>0</v>
      </c>
      <c r="W54" s="910">
        <v>0</v>
      </c>
      <c r="X54" s="910">
        <v>0</v>
      </c>
      <c r="Y54" s="910">
        <v>0</v>
      </c>
      <c r="Z54" s="910">
        <v>10</v>
      </c>
      <c r="AA54" s="910" t="e">
        <f>#REF!</f>
        <v>#REF!</v>
      </c>
      <c r="AB54" s="910" t="e">
        <f>#REF!</f>
        <v>#REF!</v>
      </c>
      <c r="AC54" s="910" t="e">
        <f>#REF!</f>
        <v>#REF!</v>
      </c>
      <c r="AD54" s="910" t="e">
        <f>#REF!</f>
        <v>#REF!</v>
      </c>
      <c r="AE54" s="910" t="e">
        <f>#REF!</f>
        <v>#REF!</v>
      </c>
      <c r="AF54" s="910" t="e">
        <f>#REF!</f>
        <v>#REF!</v>
      </c>
      <c r="AI54" s="855"/>
    </row>
    <row r="55" spans="1:35" s="893" customFormat="1" ht="22.5" customHeight="1">
      <c r="A55" s="886" t="s">
        <v>331</v>
      </c>
      <c r="B55" s="887" t="s">
        <v>116</v>
      </c>
      <c r="C55" s="888" t="s">
        <v>117</v>
      </c>
      <c r="D55" s="905">
        <v>19</v>
      </c>
      <c r="E55" s="890">
        <f t="shared" si="3"/>
        <v>0</v>
      </c>
      <c r="F55" s="1012">
        <f>'01CH'!D55</f>
        <v>10.27</v>
      </c>
      <c r="G55" s="891">
        <f t="shared" si="15"/>
        <v>19</v>
      </c>
      <c r="H55" s="422">
        <f t="shared" si="1"/>
        <v>8.73</v>
      </c>
      <c r="I55" s="891">
        <f>G55/G$8*100</f>
        <v>2.2251462465659264E-2</v>
      </c>
      <c r="J55" s="910">
        <v>0.87000000000000011</v>
      </c>
      <c r="K55" s="910">
        <v>0.4</v>
      </c>
      <c r="L55" s="910">
        <v>0.43999999999999995</v>
      </c>
      <c r="M55" s="910">
        <v>4.0999999999999996</v>
      </c>
      <c r="N55" s="910">
        <v>2</v>
      </c>
      <c r="O55" s="910">
        <v>0.15</v>
      </c>
      <c r="P55" s="910">
        <v>0</v>
      </c>
      <c r="Q55" s="910">
        <v>3.31</v>
      </c>
      <c r="R55" s="910">
        <v>0.1</v>
      </c>
      <c r="S55" s="910">
        <v>0</v>
      </c>
      <c r="T55" s="910">
        <v>2</v>
      </c>
      <c r="U55" s="910">
        <v>0.41000000000000003</v>
      </c>
      <c r="V55" s="910">
        <v>0.66999999999999993</v>
      </c>
      <c r="W55" s="910">
        <v>2.12</v>
      </c>
      <c r="X55" s="910">
        <v>0.1</v>
      </c>
      <c r="Y55" s="910">
        <v>0.22</v>
      </c>
      <c r="Z55" s="910">
        <v>2.11</v>
      </c>
      <c r="AA55" s="910" t="e">
        <f>#REF!</f>
        <v>#REF!</v>
      </c>
      <c r="AB55" s="910" t="e">
        <f>#REF!</f>
        <v>#REF!</v>
      </c>
      <c r="AC55" s="910" t="e">
        <f>#REF!</f>
        <v>#REF!</v>
      </c>
      <c r="AD55" s="910" t="e">
        <f>#REF!</f>
        <v>#REF!</v>
      </c>
      <c r="AE55" s="910" t="e">
        <f>#REF!</f>
        <v>#REF!</v>
      </c>
      <c r="AF55" s="910" t="e">
        <f>#REF!</f>
        <v>#REF!</v>
      </c>
      <c r="AI55" s="855"/>
    </row>
    <row r="56" spans="1:35" s="893" customFormat="1" ht="22.5" customHeight="1">
      <c r="A56" s="886" t="s">
        <v>331</v>
      </c>
      <c r="B56" s="911" t="s">
        <v>118</v>
      </c>
      <c r="C56" s="888" t="s">
        <v>119</v>
      </c>
      <c r="D56" s="875"/>
      <c r="E56" s="890">
        <f t="shared" si="3"/>
        <v>0</v>
      </c>
      <c r="F56" s="1012">
        <f>'01CH'!D56</f>
        <v>0</v>
      </c>
      <c r="G56" s="891">
        <f t="shared" si="15"/>
        <v>0</v>
      </c>
      <c r="H56" s="422">
        <f t="shared" si="1"/>
        <v>0</v>
      </c>
      <c r="I56" s="891">
        <f>G56/G$8*100</f>
        <v>0</v>
      </c>
      <c r="J56" s="910">
        <v>0</v>
      </c>
      <c r="K56" s="910">
        <v>0</v>
      </c>
      <c r="L56" s="910">
        <v>0</v>
      </c>
      <c r="M56" s="910">
        <v>0</v>
      </c>
      <c r="N56" s="910">
        <v>0</v>
      </c>
      <c r="O56" s="910">
        <v>0</v>
      </c>
      <c r="P56" s="910">
        <v>0</v>
      </c>
      <c r="Q56" s="910">
        <v>0</v>
      </c>
      <c r="R56" s="910">
        <v>0</v>
      </c>
      <c r="S56" s="910">
        <v>0</v>
      </c>
      <c r="T56" s="910">
        <v>0</v>
      </c>
      <c r="U56" s="910">
        <v>0</v>
      </c>
      <c r="V56" s="910">
        <v>0</v>
      </c>
      <c r="W56" s="910">
        <v>0</v>
      </c>
      <c r="X56" s="910">
        <v>0</v>
      </c>
      <c r="Y56" s="910">
        <v>0</v>
      </c>
      <c r="Z56" s="910">
        <v>0</v>
      </c>
      <c r="AA56" s="910" t="e">
        <f>#REF!</f>
        <v>#REF!</v>
      </c>
      <c r="AB56" s="910" t="e">
        <f>#REF!</f>
        <v>#REF!</v>
      </c>
      <c r="AC56" s="910" t="e">
        <f>#REF!</f>
        <v>#REF!</v>
      </c>
      <c r="AD56" s="910" t="e">
        <f>#REF!</f>
        <v>#REF!</v>
      </c>
      <c r="AE56" s="910" t="e">
        <f>#REF!</f>
        <v>#REF!</v>
      </c>
      <c r="AF56" s="910" t="e">
        <f>#REF!</f>
        <v>#REF!</v>
      </c>
      <c r="AI56" s="855"/>
    </row>
    <row r="57" spans="1:35" s="893" customFormat="1" ht="30.75" thickBot="1">
      <c r="A57" s="886" t="s">
        <v>331</v>
      </c>
      <c r="B57" s="911" t="s">
        <v>120</v>
      </c>
      <c r="C57" s="888" t="s">
        <v>121</v>
      </c>
      <c r="D57" s="912">
        <v>53</v>
      </c>
      <c r="E57" s="890">
        <f t="shared" si="3"/>
        <v>0</v>
      </c>
      <c r="F57" s="1012">
        <f>'01CH'!D57</f>
        <v>35.459999999999994</v>
      </c>
      <c r="G57" s="891">
        <f t="shared" si="15"/>
        <v>53.000000000000007</v>
      </c>
      <c r="H57" s="422">
        <f t="shared" si="1"/>
        <v>17.540000000000013</v>
      </c>
      <c r="I57" s="891">
        <f>G57/G$8*100</f>
        <v>6.2069868983154808E-2</v>
      </c>
      <c r="J57" s="910">
        <v>6.11</v>
      </c>
      <c r="K57" s="910">
        <v>1.8800000000000003</v>
      </c>
      <c r="L57" s="910">
        <v>0.97</v>
      </c>
      <c r="M57" s="910">
        <v>4.07</v>
      </c>
      <c r="N57" s="910">
        <v>3.01</v>
      </c>
      <c r="O57" s="910">
        <v>0.71</v>
      </c>
      <c r="P57" s="910">
        <v>2.25</v>
      </c>
      <c r="Q57" s="910">
        <v>2.09</v>
      </c>
      <c r="R57" s="910">
        <v>0.88000000000000012</v>
      </c>
      <c r="S57" s="910">
        <v>4.49</v>
      </c>
      <c r="T57" s="910">
        <v>1.01</v>
      </c>
      <c r="U57" s="910">
        <v>5.65</v>
      </c>
      <c r="V57" s="910">
        <v>3.59</v>
      </c>
      <c r="W57" s="910">
        <v>13.169999999999998</v>
      </c>
      <c r="X57" s="910">
        <v>0.75</v>
      </c>
      <c r="Y57" s="910">
        <v>1.3</v>
      </c>
      <c r="Z57" s="910">
        <v>1.0699999999999998</v>
      </c>
      <c r="AA57" s="910" t="e">
        <f>#REF!</f>
        <v>#REF!</v>
      </c>
      <c r="AB57" s="910" t="e">
        <f>#REF!</f>
        <v>#REF!</v>
      </c>
      <c r="AC57" s="910" t="e">
        <f>#REF!</f>
        <v>#REF!</v>
      </c>
      <c r="AD57" s="910" t="e">
        <f>#REF!</f>
        <v>#REF!</v>
      </c>
      <c r="AE57" s="910" t="e">
        <f>#REF!</f>
        <v>#REF!</v>
      </c>
      <c r="AF57" s="910" t="e">
        <f>#REF!</f>
        <v>#REF!</v>
      </c>
      <c r="AI57" s="855"/>
    </row>
    <row r="58" spans="1:35" s="893" customFormat="1" ht="30">
      <c r="A58" s="886" t="s">
        <v>331</v>
      </c>
      <c r="B58" s="873" t="s">
        <v>284</v>
      </c>
      <c r="C58" s="888" t="s">
        <v>123</v>
      </c>
      <c r="D58" s="875"/>
      <c r="E58" s="890">
        <f t="shared" si="3"/>
        <v>0</v>
      </c>
      <c r="F58" s="1012">
        <f>'01CH'!D58</f>
        <v>0</v>
      </c>
      <c r="G58" s="891">
        <f t="shared" si="15"/>
        <v>0</v>
      </c>
      <c r="H58" s="422">
        <f t="shared" si="1"/>
        <v>0</v>
      </c>
      <c r="I58" s="891">
        <f>G58/G$8*100</f>
        <v>0</v>
      </c>
      <c r="J58" s="910">
        <v>0</v>
      </c>
      <c r="K58" s="910">
        <v>0</v>
      </c>
      <c r="L58" s="910">
        <v>0</v>
      </c>
      <c r="M58" s="910">
        <v>0</v>
      </c>
      <c r="N58" s="910">
        <v>0</v>
      </c>
      <c r="O58" s="910">
        <v>0</v>
      </c>
      <c r="P58" s="910">
        <v>0</v>
      </c>
      <c r="Q58" s="910">
        <v>0</v>
      </c>
      <c r="R58" s="910">
        <v>0</v>
      </c>
      <c r="S58" s="910">
        <v>0</v>
      </c>
      <c r="T58" s="910">
        <v>0</v>
      </c>
      <c r="U58" s="910">
        <v>0</v>
      </c>
      <c r="V58" s="910">
        <v>0</v>
      </c>
      <c r="W58" s="910">
        <v>0</v>
      </c>
      <c r="X58" s="910">
        <v>0</v>
      </c>
      <c r="Y58" s="910">
        <v>0</v>
      </c>
      <c r="Z58" s="910">
        <v>0</v>
      </c>
      <c r="AA58" s="910" t="e">
        <f>#REF!</f>
        <v>#REF!</v>
      </c>
      <c r="AB58" s="910" t="e">
        <f>#REF!</f>
        <v>#REF!</v>
      </c>
      <c r="AC58" s="910" t="e">
        <f>#REF!</f>
        <v>#REF!</v>
      </c>
      <c r="AD58" s="910" t="e">
        <f>#REF!</f>
        <v>#REF!</v>
      </c>
      <c r="AE58" s="910" t="e">
        <f>#REF!</f>
        <v>#REF!</v>
      </c>
      <c r="AF58" s="910" t="e">
        <f>#REF!</f>
        <v>#REF!</v>
      </c>
      <c r="AI58" s="855"/>
    </row>
    <row r="59" spans="1:35" s="893" customFormat="1" ht="18" customHeight="1">
      <c r="A59" s="886" t="s">
        <v>331</v>
      </c>
      <c r="B59" s="873" t="s">
        <v>124</v>
      </c>
      <c r="C59" s="888" t="s">
        <v>125</v>
      </c>
      <c r="D59" s="875"/>
      <c r="E59" s="890">
        <f t="shared" si="3"/>
        <v>0</v>
      </c>
      <c r="F59" s="1012">
        <f>'01CH'!D59</f>
        <v>0</v>
      </c>
      <c r="G59" s="891">
        <f t="shared" si="15"/>
        <v>0</v>
      </c>
      <c r="H59" s="422">
        <f t="shared" si="1"/>
        <v>0</v>
      </c>
      <c r="I59" s="891">
        <f t="shared" si="12"/>
        <v>0</v>
      </c>
      <c r="J59" s="910">
        <v>0</v>
      </c>
      <c r="K59" s="910">
        <v>0</v>
      </c>
      <c r="L59" s="910">
        <v>0</v>
      </c>
      <c r="M59" s="910">
        <v>0</v>
      </c>
      <c r="N59" s="910">
        <v>0</v>
      </c>
      <c r="O59" s="910">
        <v>0</v>
      </c>
      <c r="P59" s="910">
        <v>0</v>
      </c>
      <c r="Q59" s="910">
        <v>0</v>
      </c>
      <c r="R59" s="910">
        <v>0</v>
      </c>
      <c r="S59" s="910">
        <v>0</v>
      </c>
      <c r="T59" s="910">
        <v>0</v>
      </c>
      <c r="U59" s="910">
        <v>0</v>
      </c>
      <c r="V59" s="910">
        <v>0</v>
      </c>
      <c r="W59" s="910">
        <v>0</v>
      </c>
      <c r="X59" s="910">
        <v>0</v>
      </c>
      <c r="Y59" s="910">
        <v>0</v>
      </c>
      <c r="Z59" s="910">
        <v>0</v>
      </c>
      <c r="AA59" s="910" t="e">
        <f>#REF!</f>
        <v>#REF!</v>
      </c>
      <c r="AB59" s="910" t="e">
        <f>#REF!</f>
        <v>#REF!</v>
      </c>
      <c r="AC59" s="910" t="e">
        <f>#REF!</f>
        <v>#REF!</v>
      </c>
      <c r="AD59" s="910" t="e">
        <f>#REF!</f>
        <v>#REF!</v>
      </c>
      <c r="AE59" s="910" t="e">
        <f>#REF!</f>
        <v>#REF!</v>
      </c>
      <c r="AF59" s="910" t="e">
        <f>#REF!</f>
        <v>#REF!</v>
      </c>
      <c r="AI59" s="855"/>
    </row>
    <row r="60" spans="1:35" s="893" customFormat="1" ht="18" customHeight="1">
      <c r="A60" s="886" t="s">
        <v>331</v>
      </c>
      <c r="B60" s="873" t="s">
        <v>126</v>
      </c>
      <c r="C60" s="888" t="s">
        <v>127</v>
      </c>
      <c r="D60" s="895"/>
      <c r="E60" s="890">
        <f t="shared" si="3"/>
        <v>11.51</v>
      </c>
      <c r="F60" s="1012">
        <f>'01CH'!D60</f>
        <v>3.95</v>
      </c>
      <c r="G60" s="891">
        <f t="shared" si="15"/>
        <v>11.51</v>
      </c>
      <c r="H60" s="422">
        <f t="shared" si="1"/>
        <v>7.56</v>
      </c>
      <c r="I60" s="891">
        <f t="shared" si="12"/>
        <v>1.3479701735775692E-2</v>
      </c>
      <c r="J60" s="910">
        <v>1.85</v>
      </c>
      <c r="K60" s="910">
        <v>0.78</v>
      </c>
      <c r="L60" s="910">
        <v>0.33</v>
      </c>
      <c r="M60" s="910">
        <v>0</v>
      </c>
      <c r="N60" s="910">
        <v>0.8</v>
      </c>
      <c r="O60" s="910">
        <v>0</v>
      </c>
      <c r="P60" s="910">
        <v>0.8</v>
      </c>
      <c r="Q60" s="910">
        <v>0</v>
      </c>
      <c r="R60" s="910">
        <v>0.46</v>
      </c>
      <c r="S60" s="910">
        <v>0.36</v>
      </c>
      <c r="T60" s="910">
        <v>0.39</v>
      </c>
      <c r="U60" s="910">
        <v>1.75</v>
      </c>
      <c r="V60" s="910">
        <v>0.6</v>
      </c>
      <c r="W60" s="910">
        <v>1.3</v>
      </c>
      <c r="X60" s="910">
        <v>0.95</v>
      </c>
      <c r="Y60" s="910">
        <v>0.73</v>
      </c>
      <c r="Z60" s="910">
        <v>0.41</v>
      </c>
      <c r="AA60" s="910" t="e">
        <f>#REF!</f>
        <v>#REF!</v>
      </c>
      <c r="AB60" s="910" t="e">
        <f>#REF!</f>
        <v>#REF!</v>
      </c>
      <c r="AC60" s="910" t="e">
        <f>#REF!</f>
        <v>#REF!</v>
      </c>
      <c r="AD60" s="910" t="e">
        <f>#REF!</f>
        <v>#REF!</v>
      </c>
      <c r="AE60" s="910" t="e">
        <f>#REF!</f>
        <v>#REF!</v>
      </c>
      <c r="AF60" s="910" t="e">
        <f>#REF!</f>
        <v>#REF!</v>
      </c>
      <c r="AI60" s="855"/>
    </row>
    <row r="61" spans="1:35" ht="18" customHeight="1">
      <c r="A61" s="879" t="s">
        <v>131</v>
      </c>
      <c r="B61" s="894" t="s">
        <v>129</v>
      </c>
      <c r="C61" s="881" t="s">
        <v>130</v>
      </c>
      <c r="D61" s="905">
        <v>111</v>
      </c>
      <c r="E61" s="883">
        <f t="shared" si="3"/>
        <v>0</v>
      </c>
      <c r="F61" s="1012">
        <f>'01CH'!D61</f>
        <v>37.270000000000003</v>
      </c>
      <c r="G61" s="891">
        <f t="shared" si="15"/>
        <v>111</v>
      </c>
      <c r="H61" s="422">
        <f t="shared" si="1"/>
        <v>73.72999999999999</v>
      </c>
      <c r="I61" s="884">
        <f t="shared" si="12"/>
        <v>0.12999538598358834</v>
      </c>
      <c r="J61" s="913">
        <v>37.270000000000003</v>
      </c>
      <c r="K61" s="913">
        <v>0</v>
      </c>
      <c r="L61" s="913">
        <v>0</v>
      </c>
      <c r="M61" s="913">
        <v>0</v>
      </c>
      <c r="N61" s="913">
        <v>11.02</v>
      </c>
      <c r="O61" s="913">
        <v>2.61</v>
      </c>
      <c r="P61" s="913">
        <v>0</v>
      </c>
      <c r="Q61" s="913">
        <v>38</v>
      </c>
      <c r="R61" s="913">
        <v>14.6</v>
      </c>
      <c r="S61" s="913">
        <v>0</v>
      </c>
      <c r="T61" s="913">
        <v>0</v>
      </c>
      <c r="U61" s="913">
        <v>5</v>
      </c>
      <c r="V61" s="913">
        <v>0</v>
      </c>
      <c r="W61" s="913">
        <v>0</v>
      </c>
      <c r="X61" s="913">
        <v>0</v>
      </c>
      <c r="Y61" s="913">
        <v>0</v>
      </c>
      <c r="Z61" s="913">
        <v>2.5</v>
      </c>
      <c r="AA61" s="913" t="e">
        <f>#REF!</f>
        <v>#REF!</v>
      </c>
      <c r="AB61" s="913" t="e">
        <f>#REF!</f>
        <v>#REF!</v>
      </c>
      <c r="AC61" s="913" t="e">
        <f>#REF!</f>
        <v>#REF!</v>
      </c>
      <c r="AD61" s="913" t="e">
        <f>#REF!</f>
        <v>#REF!</v>
      </c>
      <c r="AE61" s="913" t="e">
        <f>#REF!</f>
        <v>#REF!</v>
      </c>
      <c r="AF61" s="913" t="e">
        <f>#REF!</f>
        <v>#REF!</v>
      </c>
      <c r="AI61" s="855"/>
    </row>
    <row r="62" spans="1:35" ht="18" customHeight="1">
      <c r="A62" s="879" t="s">
        <v>134</v>
      </c>
      <c r="B62" s="908" t="s">
        <v>132</v>
      </c>
      <c r="C62" s="881" t="s">
        <v>133</v>
      </c>
      <c r="D62" s="900"/>
      <c r="E62" s="883">
        <f t="shared" si="3"/>
        <v>0</v>
      </c>
      <c r="F62" s="1012">
        <f>'01CH'!D62</f>
        <v>0</v>
      </c>
      <c r="G62" s="884">
        <f t="shared" ref="G62" si="17">SUM(J62:W62)</f>
        <v>0</v>
      </c>
      <c r="H62" s="422">
        <f t="shared" si="1"/>
        <v>0</v>
      </c>
      <c r="I62" s="884">
        <f>G62/G$8*100</f>
        <v>0</v>
      </c>
      <c r="J62" s="913">
        <v>0</v>
      </c>
      <c r="K62" s="913">
        <v>0</v>
      </c>
      <c r="L62" s="913">
        <v>0</v>
      </c>
      <c r="M62" s="913">
        <v>0</v>
      </c>
      <c r="N62" s="913">
        <v>0</v>
      </c>
      <c r="O62" s="913">
        <v>0</v>
      </c>
      <c r="P62" s="913">
        <v>0</v>
      </c>
      <c r="Q62" s="913">
        <v>0</v>
      </c>
      <c r="R62" s="913">
        <v>0</v>
      </c>
      <c r="S62" s="913">
        <v>0</v>
      </c>
      <c r="T62" s="913">
        <v>0</v>
      </c>
      <c r="U62" s="913">
        <v>0</v>
      </c>
      <c r="V62" s="913">
        <v>0</v>
      </c>
      <c r="W62" s="913">
        <v>0</v>
      </c>
      <c r="X62" s="913">
        <v>0</v>
      </c>
      <c r="Y62" s="913">
        <v>0</v>
      </c>
      <c r="Z62" s="913">
        <v>0</v>
      </c>
      <c r="AA62" s="913" t="e">
        <f>#REF!</f>
        <v>#REF!</v>
      </c>
      <c r="AB62" s="913" t="e">
        <f>#REF!</f>
        <v>#REF!</v>
      </c>
      <c r="AC62" s="913" t="e">
        <f>#REF!</f>
        <v>#REF!</v>
      </c>
      <c r="AD62" s="913" t="e">
        <f>#REF!</f>
        <v>#REF!</v>
      </c>
      <c r="AE62" s="913" t="e">
        <f>#REF!</f>
        <v>#REF!</v>
      </c>
      <c r="AF62" s="913" t="e">
        <f>#REF!</f>
        <v>#REF!</v>
      </c>
      <c r="AI62" s="855"/>
    </row>
    <row r="63" spans="1:35" ht="18" customHeight="1">
      <c r="A63" s="879" t="s">
        <v>137</v>
      </c>
      <c r="B63" s="908" t="s">
        <v>135</v>
      </c>
      <c r="C63" s="881" t="s">
        <v>136</v>
      </c>
      <c r="D63" s="900"/>
      <c r="E63" s="883">
        <f t="shared" si="3"/>
        <v>7.93</v>
      </c>
      <c r="F63" s="1012">
        <f>'01CH'!D63</f>
        <v>0</v>
      </c>
      <c r="G63" s="884">
        <f t="shared" ref="G63:G89" si="18">SUM(J63:Z63)</f>
        <v>7.93</v>
      </c>
      <c r="H63" s="422">
        <f t="shared" si="1"/>
        <v>7.93</v>
      </c>
      <c r="I63" s="884">
        <f>G63/G$8*100</f>
        <v>9.2870577554041035E-3</v>
      </c>
      <c r="J63" s="913">
        <v>1.4200000000000002</v>
      </c>
      <c r="K63" s="913">
        <v>0</v>
      </c>
      <c r="L63" s="913">
        <v>1.6700000000000002</v>
      </c>
      <c r="M63" s="913">
        <v>0</v>
      </c>
      <c r="N63" s="913">
        <v>0</v>
      </c>
      <c r="O63" s="913">
        <v>0</v>
      </c>
      <c r="P63" s="913">
        <v>0</v>
      </c>
      <c r="Q63" s="913">
        <v>0</v>
      </c>
      <c r="R63" s="913">
        <v>0</v>
      </c>
      <c r="S63" s="913">
        <v>1.65</v>
      </c>
      <c r="T63" s="913">
        <v>0</v>
      </c>
      <c r="U63" s="913">
        <v>1</v>
      </c>
      <c r="V63" s="913">
        <v>0</v>
      </c>
      <c r="W63" s="913">
        <v>0</v>
      </c>
      <c r="X63" s="913">
        <v>1</v>
      </c>
      <c r="Y63" s="913">
        <v>0</v>
      </c>
      <c r="Z63" s="913">
        <v>1.19</v>
      </c>
      <c r="AA63" s="913" t="e">
        <f>#REF!</f>
        <v>#REF!</v>
      </c>
      <c r="AB63" s="913" t="e">
        <f>#REF!</f>
        <v>#REF!</v>
      </c>
      <c r="AC63" s="913" t="e">
        <f>#REF!</f>
        <v>#REF!</v>
      </c>
      <c r="AD63" s="913" t="e">
        <f>#REF!</f>
        <v>#REF!</v>
      </c>
      <c r="AE63" s="913" t="e">
        <f>#REF!</f>
        <v>#REF!</v>
      </c>
      <c r="AF63" s="913" t="e">
        <f>#REF!</f>
        <v>#REF!</v>
      </c>
      <c r="AI63" s="855"/>
    </row>
    <row r="64" spans="1:35" ht="18" customHeight="1">
      <c r="A64" s="879" t="s">
        <v>140</v>
      </c>
      <c r="B64" s="880" t="s">
        <v>138</v>
      </c>
      <c r="C64" s="881" t="s">
        <v>139</v>
      </c>
      <c r="D64" s="905">
        <v>565</v>
      </c>
      <c r="E64" s="883">
        <f t="shared" si="3"/>
        <v>5.2999999991243385E-4</v>
      </c>
      <c r="F64" s="1011">
        <f>'01CH'!D64</f>
        <v>300.96969999999999</v>
      </c>
      <c r="G64" s="891">
        <f t="shared" si="18"/>
        <v>565.00052999999991</v>
      </c>
      <c r="H64" s="422">
        <f t="shared" si="1"/>
        <v>264.03082999999992</v>
      </c>
      <c r="I64" s="884">
        <f t="shared" si="12"/>
        <v>0.66168884665118899</v>
      </c>
      <c r="J64" s="913">
        <v>0</v>
      </c>
      <c r="K64" s="913">
        <v>46.201230000000002</v>
      </c>
      <c r="L64" s="913">
        <v>38.900799999999997</v>
      </c>
      <c r="M64" s="913">
        <v>33.707900000000002</v>
      </c>
      <c r="N64" s="913">
        <v>29.691700000000001</v>
      </c>
      <c r="O64" s="913">
        <v>33.402000000000001</v>
      </c>
      <c r="P64" s="913">
        <v>28.558999999999997</v>
      </c>
      <c r="Q64" s="913">
        <v>36.753999999999998</v>
      </c>
      <c r="R64" s="913">
        <v>32.723999999999997</v>
      </c>
      <c r="S64" s="913">
        <v>36.905999999999999</v>
      </c>
      <c r="T64" s="913">
        <v>26.5596</v>
      </c>
      <c r="U64" s="913">
        <v>37.946199999999997</v>
      </c>
      <c r="V64" s="913">
        <v>39.874099999999999</v>
      </c>
      <c r="W64" s="913">
        <v>41.298000000000002</v>
      </c>
      <c r="X64" s="913">
        <v>28.088000000000001</v>
      </c>
      <c r="Y64" s="913">
        <v>30.856999999999999</v>
      </c>
      <c r="Z64" s="913">
        <v>43.530999999999999</v>
      </c>
      <c r="AA64" s="913" t="e">
        <f>#REF!</f>
        <v>#REF!</v>
      </c>
      <c r="AB64" s="913" t="e">
        <f>#REF!</f>
        <v>#REF!</v>
      </c>
      <c r="AC64" s="913" t="e">
        <f>#REF!</f>
        <v>#REF!</v>
      </c>
      <c r="AD64" s="913" t="e">
        <f>#REF!</f>
        <v>#REF!</v>
      </c>
      <c r="AE64" s="913" t="e">
        <f>#REF!</f>
        <v>#REF!</v>
      </c>
      <c r="AF64" s="913" t="e">
        <f>#REF!</f>
        <v>#REF!</v>
      </c>
      <c r="AI64" s="855"/>
    </row>
    <row r="65" spans="1:35" ht="18" customHeight="1">
      <c r="A65" s="879" t="s">
        <v>143</v>
      </c>
      <c r="B65" s="908" t="s">
        <v>141</v>
      </c>
      <c r="C65" s="881" t="s">
        <v>142</v>
      </c>
      <c r="D65" s="905">
        <v>52</v>
      </c>
      <c r="E65" s="883">
        <f t="shared" si="3"/>
        <v>-1.0000000000331966E-4</v>
      </c>
      <c r="F65" s="1011">
        <f>'01CH'!D65</f>
        <v>28.708200000000001</v>
      </c>
      <c r="G65" s="891">
        <f t="shared" si="18"/>
        <v>51.999899999999997</v>
      </c>
      <c r="H65" s="422">
        <f t="shared" si="1"/>
        <v>23.291699999999995</v>
      </c>
      <c r="I65" s="884">
        <f t="shared" si="12"/>
        <v>6.0898622266738686E-2</v>
      </c>
      <c r="J65" s="913">
        <v>51.999899999999997</v>
      </c>
      <c r="K65" s="913">
        <v>0</v>
      </c>
      <c r="L65" s="913">
        <v>0</v>
      </c>
      <c r="M65" s="913">
        <v>0</v>
      </c>
      <c r="N65" s="913">
        <v>0</v>
      </c>
      <c r="O65" s="913">
        <v>0</v>
      </c>
      <c r="P65" s="913">
        <v>0</v>
      </c>
      <c r="Q65" s="913">
        <v>0</v>
      </c>
      <c r="R65" s="913">
        <v>0</v>
      </c>
      <c r="S65" s="913">
        <v>0</v>
      </c>
      <c r="T65" s="913">
        <v>0</v>
      </c>
      <c r="U65" s="913">
        <v>0</v>
      </c>
      <c r="V65" s="913">
        <v>0</v>
      </c>
      <c r="W65" s="913">
        <v>0</v>
      </c>
      <c r="X65" s="913">
        <v>0</v>
      </c>
      <c r="Y65" s="913">
        <v>0</v>
      </c>
      <c r="Z65" s="913">
        <v>0</v>
      </c>
      <c r="AA65" s="913" t="e">
        <f>#REF!</f>
        <v>#REF!</v>
      </c>
      <c r="AB65" s="913" t="e">
        <f>#REF!</f>
        <v>#REF!</v>
      </c>
      <c r="AC65" s="913" t="e">
        <f>#REF!</f>
        <v>#REF!</v>
      </c>
      <c r="AD65" s="913" t="e">
        <f>#REF!</f>
        <v>#REF!</v>
      </c>
      <c r="AE65" s="913" t="e">
        <f>#REF!</f>
        <v>#REF!</v>
      </c>
      <c r="AF65" s="913" t="e">
        <f>#REF!</f>
        <v>#REF!</v>
      </c>
      <c r="AI65" s="855"/>
    </row>
    <row r="66" spans="1:35" ht="18" customHeight="1">
      <c r="A66" s="879" t="s">
        <v>146</v>
      </c>
      <c r="B66" s="908" t="s">
        <v>144</v>
      </c>
      <c r="C66" s="881" t="s">
        <v>145</v>
      </c>
      <c r="D66" s="905">
        <v>16</v>
      </c>
      <c r="E66" s="883">
        <f t="shared" si="3"/>
        <v>3.2299999999985118E-3</v>
      </c>
      <c r="F66" s="1011">
        <f>'01CH'!D66</f>
        <v>13.709999999999999</v>
      </c>
      <c r="G66" s="891">
        <f t="shared" si="18"/>
        <v>16.003229999999999</v>
      </c>
      <c r="H66" s="422">
        <f t="shared" si="1"/>
        <v>2.2932299999999994</v>
      </c>
      <c r="I66" s="884">
        <f t="shared" si="12"/>
        <v>1.8741856403911173E-2</v>
      </c>
      <c r="J66" s="913">
        <v>3.52033</v>
      </c>
      <c r="K66" s="913">
        <v>0.26</v>
      </c>
      <c r="L66" s="913">
        <v>0.63</v>
      </c>
      <c r="M66" s="913">
        <v>1.07</v>
      </c>
      <c r="N66" s="913">
        <v>0.43</v>
      </c>
      <c r="O66" s="913">
        <v>0.8</v>
      </c>
      <c r="P66" s="913">
        <v>1.08</v>
      </c>
      <c r="Q66" s="913">
        <v>0.6</v>
      </c>
      <c r="R66" s="913">
        <v>1.0899999999999999</v>
      </c>
      <c r="S66" s="913">
        <v>0.44999999999999996</v>
      </c>
      <c r="T66" s="913">
        <v>3.999999999999998E-2</v>
      </c>
      <c r="U66" s="913">
        <v>1.1800000000000002</v>
      </c>
      <c r="V66" s="913">
        <v>2.17</v>
      </c>
      <c r="W66" s="913">
        <v>0.75</v>
      </c>
      <c r="X66" s="913">
        <v>0.39290000000000003</v>
      </c>
      <c r="Y66" s="913">
        <v>0.83000000000000007</v>
      </c>
      <c r="Z66" s="913">
        <v>0.71</v>
      </c>
      <c r="AA66" s="913" t="e">
        <f>#REF!</f>
        <v>#REF!</v>
      </c>
      <c r="AB66" s="913" t="e">
        <f>#REF!</f>
        <v>#REF!</v>
      </c>
      <c r="AC66" s="913" t="e">
        <f>#REF!</f>
        <v>#REF!</v>
      </c>
      <c r="AD66" s="913" t="e">
        <f>#REF!</f>
        <v>#REF!</v>
      </c>
      <c r="AE66" s="913" t="e">
        <f>#REF!</f>
        <v>#REF!</v>
      </c>
      <c r="AF66" s="913" t="e">
        <f>#REF!</f>
        <v>#REF!</v>
      </c>
      <c r="AI66" s="855"/>
    </row>
    <row r="67" spans="1:35" ht="30" customHeight="1">
      <c r="A67" s="879" t="s">
        <v>149</v>
      </c>
      <c r="B67" s="908" t="s">
        <v>147</v>
      </c>
      <c r="C67" s="881" t="s">
        <v>148</v>
      </c>
      <c r="D67" s="905">
        <v>2</v>
      </c>
      <c r="E67" s="883">
        <f t="shared" si="3"/>
        <v>0</v>
      </c>
      <c r="F67" s="1011">
        <f>'01CH'!D67</f>
        <v>0.95</v>
      </c>
      <c r="G67" s="891">
        <f t="shared" si="18"/>
        <v>2</v>
      </c>
      <c r="H67" s="422">
        <f t="shared" si="1"/>
        <v>1.05</v>
      </c>
      <c r="I67" s="884">
        <f t="shared" si="12"/>
        <v>2.3422592069115016E-3</v>
      </c>
      <c r="J67" s="913">
        <v>0.36</v>
      </c>
      <c r="K67" s="913">
        <v>0.11</v>
      </c>
      <c r="L67" s="913">
        <v>0.04</v>
      </c>
      <c r="M67" s="913">
        <v>0</v>
      </c>
      <c r="N67" s="913">
        <v>0</v>
      </c>
      <c r="O67" s="913">
        <v>0</v>
      </c>
      <c r="P67" s="913">
        <v>0.18</v>
      </c>
      <c r="Q67" s="913">
        <v>0</v>
      </c>
      <c r="R67" s="913">
        <v>0</v>
      </c>
      <c r="S67" s="913">
        <v>1.1000000000000001</v>
      </c>
      <c r="T67" s="913">
        <v>0.08</v>
      </c>
      <c r="U67" s="913">
        <v>0</v>
      </c>
      <c r="V67" s="913">
        <v>0</v>
      </c>
      <c r="W67" s="913">
        <v>0.13</v>
      </c>
      <c r="X67" s="913">
        <v>0</v>
      </c>
      <c r="Y67" s="913">
        <v>0</v>
      </c>
      <c r="Z67" s="913">
        <v>0</v>
      </c>
      <c r="AA67" s="913" t="e">
        <f>#REF!</f>
        <v>#REF!</v>
      </c>
      <c r="AB67" s="913" t="e">
        <f>#REF!</f>
        <v>#REF!</v>
      </c>
      <c r="AC67" s="913" t="e">
        <f>#REF!</f>
        <v>#REF!</v>
      </c>
      <c r="AD67" s="913" t="e">
        <f>#REF!</f>
        <v>#REF!</v>
      </c>
      <c r="AE67" s="913" t="e">
        <f>#REF!</f>
        <v>#REF!</v>
      </c>
      <c r="AF67" s="913" t="e">
        <f>#REF!</f>
        <v>#REF!</v>
      </c>
      <c r="AI67" s="855"/>
    </row>
    <row r="68" spans="1:35" ht="21.75" customHeight="1">
      <c r="A68" s="879" t="s">
        <v>151</v>
      </c>
      <c r="B68" s="908" t="s">
        <v>150</v>
      </c>
      <c r="C68" s="881" t="s">
        <v>171</v>
      </c>
      <c r="D68" s="909"/>
      <c r="E68" s="883">
        <f t="shared" si="3"/>
        <v>0</v>
      </c>
      <c r="F68" s="1011">
        <f>'01CH'!D68</f>
        <v>0</v>
      </c>
      <c r="G68" s="891">
        <f t="shared" si="18"/>
        <v>0</v>
      </c>
      <c r="H68" s="422">
        <f t="shared" si="1"/>
        <v>0</v>
      </c>
      <c r="I68" s="884">
        <f t="shared" si="12"/>
        <v>0</v>
      </c>
      <c r="J68" s="913">
        <v>0</v>
      </c>
      <c r="K68" s="913">
        <v>0</v>
      </c>
      <c r="L68" s="913">
        <v>0</v>
      </c>
      <c r="M68" s="913">
        <v>0</v>
      </c>
      <c r="N68" s="913">
        <v>0</v>
      </c>
      <c r="O68" s="913">
        <v>0</v>
      </c>
      <c r="P68" s="913">
        <v>0</v>
      </c>
      <c r="Q68" s="913">
        <v>0</v>
      </c>
      <c r="R68" s="913">
        <v>0</v>
      </c>
      <c r="S68" s="913">
        <v>0</v>
      </c>
      <c r="T68" s="913">
        <v>0</v>
      </c>
      <c r="U68" s="913">
        <v>0</v>
      </c>
      <c r="V68" s="913">
        <v>0</v>
      </c>
      <c r="W68" s="913">
        <v>0</v>
      </c>
      <c r="X68" s="913">
        <v>0</v>
      </c>
      <c r="Y68" s="913">
        <v>0</v>
      </c>
      <c r="Z68" s="913">
        <v>0</v>
      </c>
      <c r="AA68" s="913" t="e">
        <f>#REF!</f>
        <v>#REF!</v>
      </c>
      <c r="AB68" s="913" t="e">
        <f>#REF!</f>
        <v>#REF!</v>
      </c>
      <c r="AC68" s="913" t="e">
        <f>#REF!</f>
        <v>#REF!</v>
      </c>
      <c r="AD68" s="913" t="e">
        <f>#REF!</f>
        <v>#REF!</v>
      </c>
      <c r="AE68" s="913" t="e">
        <f>#REF!</f>
        <v>#REF!</v>
      </c>
      <c r="AF68" s="913" t="e">
        <f>#REF!</f>
        <v>#REF!</v>
      </c>
      <c r="AI68" s="855"/>
    </row>
    <row r="69" spans="1:35" ht="21.75" customHeight="1">
      <c r="A69" s="879" t="s">
        <v>154</v>
      </c>
      <c r="B69" s="908" t="s">
        <v>291</v>
      </c>
      <c r="C69" s="881" t="s">
        <v>153</v>
      </c>
      <c r="D69" s="900"/>
      <c r="E69" s="883">
        <f t="shared" si="3"/>
        <v>2</v>
      </c>
      <c r="F69" s="1011">
        <f>'01CH'!D69</f>
        <v>0</v>
      </c>
      <c r="G69" s="891">
        <f t="shared" si="18"/>
        <v>2</v>
      </c>
      <c r="H69" s="422">
        <f t="shared" si="1"/>
        <v>2</v>
      </c>
      <c r="I69" s="884">
        <f t="shared" si="12"/>
        <v>2.3422592069115016E-3</v>
      </c>
      <c r="J69" s="913">
        <v>0</v>
      </c>
      <c r="K69" s="913">
        <v>0</v>
      </c>
      <c r="L69" s="913">
        <v>0</v>
      </c>
      <c r="M69" s="913">
        <v>0</v>
      </c>
      <c r="N69" s="913">
        <v>0</v>
      </c>
      <c r="O69" s="913">
        <v>0</v>
      </c>
      <c r="P69" s="913">
        <v>0</v>
      </c>
      <c r="Q69" s="913">
        <v>0</v>
      </c>
      <c r="R69" s="913">
        <v>0</v>
      </c>
      <c r="S69" s="913">
        <v>0</v>
      </c>
      <c r="T69" s="913">
        <v>0</v>
      </c>
      <c r="U69" s="913">
        <v>0</v>
      </c>
      <c r="V69" s="913">
        <v>0</v>
      </c>
      <c r="W69" s="913">
        <v>0</v>
      </c>
      <c r="X69" s="913">
        <v>0</v>
      </c>
      <c r="Y69" s="913">
        <v>0</v>
      </c>
      <c r="Z69" s="913">
        <v>2</v>
      </c>
      <c r="AA69" s="913" t="e">
        <f>#REF!</f>
        <v>#REF!</v>
      </c>
      <c r="AB69" s="913" t="e">
        <f>#REF!</f>
        <v>#REF!</v>
      </c>
      <c r="AC69" s="913" t="e">
        <f>#REF!</f>
        <v>#REF!</v>
      </c>
      <c r="AD69" s="913" t="e">
        <f>#REF!</f>
        <v>#REF!</v>
      </c>
      <c r="AE69" s="913" t="e">
        <f>#REF!</f>
        <v>#REF!</v>
      </c>
      <c r="AF69" s="913" t="e">
        <f>#REF!</f>
        <v>#REF!</v>
      </c>
      <c r="AI69" s="855"/>
    </row>
    <row r="70" spans="1:35" ht="21.75" customHeight="1">
      <c r="A70" s="879" t="s">
        <v>157</v>
      </c>
      <c r="B70" s="908" t="s">
        <v>155</v>
      </c>
      <c r="C70" s="881" t="s">
        <v>156</v>
      </c>
      <c r="D70" s="900"/>
      <c r="E70" s="883">
        <f t="shared" si="3"/>
        <v>746.95820000000003</v>
      </c>
      <c r="F70" s="1011">
        <f>'01CH'!D70</f>
        <v>855.55120000000011</v>
      </c>
      <c r="G70" s="891">
        <f t="shared" si="18"/>
        <v>746.95820000000003</v>
      </c>
      <c r="H70" s="422">
        <f t="shared" si="1"/>
        <v>-108.59300000000007</v>
      </c>
      <c r="I70" s="891" t="e">
        <f t="shared" ref="I70" si="19">SUM(K70:AA70)</f>
        <v>#REF!</v>
      </c>
      <c r="J70" s="913">
        <v>17.920000000000002</v>
      </c>
      <c r="K70" s="913">
        <v>45.72</v>
      </c>
      <c r="L70" s="913">
        <v>52.03</v>
      </c>
      <c r="M70" s="913">
        <v>33.71</v>
      </c>
      <c r="N70" s="913">
        <v>48.940000000000005</v>
      </c>
      <c r="O70" s="913">
        <v>83.13</v>
      </c>
      <c r="P70" s="913">
        <v>36.700000000000003</v>
      </c>
      <c r="Q70" s="913">
        <v>16.127000000000002</v>
      </c>
      <c r="R70" s="913">
        <v>31.11</v>
      </c>
      <c r="S70" s="913">
        <v>33.94</v>
      </c>
      <c r="T70" s="913">
        <v>40.6</v>
      </c>
      <c r="U70" s="913">
        <v>32.029999999999994</v>
      </c>
      <c r="V70" s="913">
        <v>92.58</v>
      </c>
      <c r="W70" s="913">
        <v>34.659999999999997</v>
      </c>
      <c r="X70" s="913">
        <v>26.141200000000001</v>
      </c>
      <c r="Y70" s="913">
        <v>57.55</v>
      </c>
      <c r="Z70" s="913">
        <v>64.069999999999993</v>
      </c>
      <c r="AA70" s="913" t="e">
        <f>#REF!</f>
        <v>#REF!</v>
      </c>
      <c r="AB70" s="913" t="e">
        <f>#REF!</f>
        <v>#REF!</v>
      </c>
      <c r="AC70" s="913" t="e">
        <f>#REF!</f>
        <v>#REF!</v>
      </c>
      <c r="AD70" s="913" t="e">
        <f>#REF!</f>
        <v>#REF!</v>
      </c>
      <c r="AE70" s="913" t="e">
        <f>#REF!</f>
        <v>#REF!</v>
      </c>
      <c r="AF70" s="913" t="e">
        <f>#REF!</f>
        <v>#REF!</v>
      </c>
      <c r="AI70" s="855"/>
    </row>
    <row r="71" spans="1:35" ht="21.75" customHeight="1">
      <c r="A71" s="879" t="s">
        <v>160</v>
      </c>
      <c r="B71" s="908" t="s">
        <v>158</v>
      </c>
      <c r="C71" s="881" t="s">
        <v>159</v>
      </c>
      <c r="D71" s="900"/>
      <c r="E71" s="883">
        <f t="shared" si="3"/>
        <v>44.440000000000005</v>
      </c>
      <c r="F71" s="1011">
        <f>'01CH'!D71</f>
        <v>44.440000000000005</v>
      </c>
      <c r="G71" s="891">
        <f t="shared" si="18"/>
        <v>44.440000000000005</v>
      </c>
      <c r="H71" s="422">
        <f t="shared" si="1"/>
        <v>0</v>
      </c>
      <c r="I71" s="884">
        <f t="shared" si="12"/>
        <v>5.2044999577573574E-2</v>
      </c>
      <c r="J71" s="913">
        <v>0.28999999999999998</v>
      </c>
      <c r="K71" s="913">
        <v>0</v>
      </c>
      <c r="L71" s="913">
        <v>0</v>
      </c>
      <c r="M71" s="913">
        <v>0</v>
      </c>
      <c r="N71" s="913">
        <v>0</v>
      </c>
      <c r="O71" s="913">
        <v>0.41</v>
      </c>
      <c r="P71" s="913">
        <v>0</v>
      </c>
      <c r="Q71" s="913">
        <v>36.33</v>
      </c>
      <c r="R71" s="913">
        <v>5.63</v>
      </c>
      <c r="S71" s="913">
        <v>1.77</v>
      </c>
      <c r="T71" s="913">
        <v>0</v>
      </c>
      <c r="U71" s="913">
        <v>0</v>
      </c>
      <c r="V71" s="913">
        <v>0</v>
      </c>
      <c r="W71" s="913">
        <v>0.01</v>
      </c>
      <c r="X71" s="913">
        <v>0</v>
      </c>
      <c r="Y71" s="913">
        <v>0</v>
      </c>
      <c r="Z71" s="913">
        <v>0</v>
      </c>
      <c r="AA71" s="913" t="e">
        <f>#REF!</f>
        <v>#REF!</v>
      </c>
      <c r="AB71" s="913" t="e">
        <f>#REF!</f>
        <v>#REF!</v>
      </c>
      <c r="AC71" s="913" t="e">
        <f>#REF!</f>
        <v>#REF!</v>
      </c>
      <c r="AD71" s="913" t="e">
        <f>#REF!</f>
        <v>#REF!</v>
      </c>
      <c r="AE71" s="913" t="e">
        <f>#REF!</f>
        <v>#REF!</v>
      </c>
      <c r="AF71" s="913" t="e">
        <f>#REF!</f>
        <v>#REF!</v>
      </c>
      <c r="AI71" s="855"/>
    </row>
    <row r="72" spans="1:35" ht="21.75" customHeight="1">
      <c r="A72" s="879" t="s">
        <v>163</v>
      </c>
      <c r="B72" s="908" t="s">
        <v>161</v>
      </c>
      <c r="C72" s="881" t="s">
        <v>162</v>
      </c>
      <c r="D72" s="900"/>
      <c r="E72" s="883">
        <f t="shared" si="3"/>
        <v>33.520000000000003</v>
      </c>
      <c r="F72" s="1011">
        <f>'01CH'!D72</f>
        <v>0</v>
      </c>
      <c r="G72" s="891">
        <f t="shared" si="18"/>
        <v>33.520000000000003</v>
      </c>
      <c r="H72" s="422">
        <f t="shared" si="1"/>
        <v>33.520000000000003</v>
      </c>
      <c r="I72" s="884">
        <f t="shared" si="12"/>
        <v>3.9256264307836769E-2</v>
      </c>
      <c r="J72" s="913">
        <v>2.5</v>
      </c>
      <c r="K72" s="913">
        <v>2.5</v>
      </c>
      <c r="L72" s="913">
        <v>2.39</v>
      </c>
      <c r="M72" s="913">
        <v>0</v>
      </c>
      <c r="N72" s="913">
        <v>2.5</v>
      </c>
      <c r="O72" s="913">
        <v>2.71</v>
      </c>
      <c r="P72" s="913">
        <v>1.5</v>
      </c>
      <c r="Q72" s="913">
        <v>0</v>
      </c>
      <c r="R72" s="913">
        <v>4.7699999999999996</v>
      </c>
      <c r="S72" s="913">
        <v>0</v>
      </c>
      <c r="T72" s="913">
        <v>2</v>
      </c>
      <c r="U72" s="913">
        <v>1.8</v>
      </c>
      <c r="V72" s="913">
        <v>3.55</v>
      </c>
      <c r="W72" s="913">
        <v>2.3199999999999998</v>
      </c>
      <c r="X72" s="913">
        <v>0</v>
      </c>
      <c r="Y72" s="913">
        <v>2.2999999999999998</v>
      </c>
      <c r="Z72" s="913">
        <v>2.6799999999999997</v>
      </c>
      <c r="AA72" s="913" t="e">
        <f>#REF!</f>
        <v>#REF!</v>
      </c>
      <c r="AB72" s="913" t="e">
        <f>#REF!</f>
        <v>#REF!</v>
      </c>
      <c r="AC72" s="913" t="e">
        <f>#REF!</f>
        <v>#REF!</v>
      </c>
      <c r="AD72" s="913" t="e">
        <f>#REF!</f>
        <v>#REF!</v>
      </c>
      <c r="AE72" s="913" t="e">
        <f>#REF!</f>
        <v>#REF!</v>
      </c>
      <c r="AF72" s="913" t="e">
        <f>#REF!</f>
        <v>#REF!</v>
      </c>
      <c r="AI72" s="855"/>
    </row>
    <row r="73" spans="1:35" ht="30.75" customHeight="1">
      <c r="A73" s="879" t="s">
        <v>166</v>
      </c>
      <c r="B73" s="908" t="s">
        <v>164</v>
      </c>
      <c r="C73" s="881" t="s">
        <v>165</v>
      </c>
      <c r="D73" s="900"/>
      <c r="E73" s="883">
        <f t="shared" si="3"/>
        <v>0</v>
      </c>
      <c r="F73" s="1011">
        <f>'01CH'!D73</f>
        <v>0</v>
      </c>
      <c r="G73" s="891">
        <f t="shared" si="18"/>
        <v>0</v>
      </c>
      <c r="H73" s="422">
        <f t="shared" ref="H73:H75" si="20">G73-F73</f>
        <v>0</v>
      </c>
      <c r="I73" s="884">
        <f t="shared" si="12"/>
        <v>0</v>
      </c>
      <c r="J73" s="913">
        <v>0</v>
      </c>
      <c r="K73" s="913">
        <v>0</v>
      </c>
      <c r="L73" s="913">
        <v>0</v>
      </c>
      <c r="M73" s="913">
        <v>0</v>
      </c>
      <c r="N73" s="913">
        <v>0</v>
      </c>
      <c r="O73" s="913">
        <v>0</v>
      </c>
      <c r="P73" s="913">
        <v>0</v>
      </c>
      <c r="Q73" s="913">
        <v>0</v>
      </c>
      <c r="R73" s="913">
        <v>0</v>
      </c>
      <c r="S73" s="913">
        <v>0</v>
      </c>
      <c r="T73" s="913">
        <v>0</v>
      </c>
      <c r="U73" s="913">
        <v>0</v>
      </c>
      <c r="V73" s="913">
        <v>0</v>
      </c>
      <c r="W73" s="913">
        <v>0</v>
      </c>
      <c r="X73" s="913">
        <v>0</v>
      </c>
      <c r="Y73" s="913">
        <v>0</v>
      </c>
      <c r="Z73" s="913">
        <v>0</v>
      </c>
      <c r="AA73" s="913" t="e">
        <f>#REF!</f>
        <v>#REF!</v>
      </c>
      <c r="AB73" s="913" t="e">
        <f>#REF!</f>
        <v>#REF!</v>
      </c>
      <c r="AC73" s="913" t="e">
        <f>#REF!</f>
        <v>#REF!</v>
      </c>
      <c r="AD73" s="913" t="e">
        <f>#REF!</f>
        <v>#REF!</v>
      </c>
      <c r="AE73" s="913" t="e">
        <f>#REF!</f>
        <v>#REF!</v>
      </c>
      <c r="AF73" s="913" t="e">
        <f>#REF!</f>
        <v>#REF!</v>
      </c>
      <c r="AI73" s="855"/>
    </row>
    <row r="74" spans="1:35" ht="21.75" customHeight="1">
      <c r="A74" s="879" t="s">
        <v>285</v>
      </c>
      <c r="B74" s="908" t="s">
        <v>167</v>
      </c>
      <c r="C74" s="881" t="s">
        <v>168</v>
      </c>
      <c r="D74" s="901"/>
      <c r="E74" s="883">
        <f t="shared" ref="E74:E89" si="21">G74-D74</f>
        <v>0</v>
      </c>
      <c r="F74" s="1011">
        <f>'01CH'!D74</f>
        <v>0</v>
      </c>
      <c r="G74" s="891">
        <f t="shared" si="18"/>
        <v>0</v>
      </c>
      <c r="H74" s="422">
        <f t="shared" si="20"/>
        <v>0</v>
      </c>
      <c r="I74" s="884">
        <f t="shared" si="12"/>
        <v>0</v>
      </c>
      <c r="J74" s="913">
        <v>0</v>
      </c>
      <c r="K74" s="913">
        <v>0</v>
      </c>
      <c r="L74" s="913">
        <v>0</v>
      </c>
      <c r="M74" s="913">
        <v>0</v>
      </c>
      <c r="N74" s="913">
        <v>0</v>
      </c>
      <c r="O74" s="913">
        <v>0</v>
      </c>
      <c r="P74" s="913">
        <v>0</v>
      </c>
      <c r="Q74" s="913">
        <v>0</v>
      </c>
      <c r="R74" s="913">
        <v>0</v>
      </c>
      <c r="S74" s="913">
        <v>0</v>
      </c>
      <c r="T74" s="913">
        <v>0</v>
      </c>
      <c r="U74" s="913">
        <v>0</v>
      </c>
      <c r="V74" s="913">
        <v>0</v>
      </c>
      <c r="W74" s="913">
        <v>0</v>
      </c>
      <c r="X74" s="913">
        <v>0</v>
      </c>
      <c r="Y74" s="913">
        <v>0</v>
      </c>
      <c r="Z74" s="913">
        <v>0</v>
      </c>
      <c r="AA74" s="913" t="e">
        <f>#REF!</f>
        <v>#REF!</v>
      </c>
      <c r="AB74" s="913" t="e">
        <f>#REF!</f>
        <v>#REF!</v>
      </c>
      <c r="AC74" s="913" t="e">
        <f>#REF!</f>
        <v>#REF!</v>
      </c>
      <c r="AD74" s="913" t="e">
        <f>#REF!</f>
        <v>#REF!</v>
      </c>
      <c r="AE74" s="913" t="e">
        <f>#REF!</f>
        <v>#REF!</v>
      </c>
      <c r="AF74" s="913" t="e">
        <f>#REF!</f>
        <v>#REF!</v>
      </c>
      <c r="AI74" s="855"/>
    </row>
    <row r="75" spans="1:35" s="919" customFormat="1" ht="24.75" customHeight="1">
      <c r="A75" s="914">
        <v>3</v>
      </c>
      <c r="B75" s="915" t="s">
        <v>169</v>
      </c>
      <c r="C75" s="916" t="s">
        <v>170</v>
      </c>
      <c r="D75" s="917">
        <v>583</v>
      </c>
      <c r="E75" s="883">
        <f t="shared" si="21"/>
        <v>1.8000000000029104E-3</v>
      </c>
      <c r="F75" s="1013">
        <f>'01CH'!D75</f>
        <v>695.67079999999999</v>
      </c>
      <c r="G75" s="877">
        <f t="shared" si="18"/>
        <v>583.0018</v>
      </c>
      <c r="H75" s="422">
        <f t="shared" si="20"/>
        <v>-112.66899999999998</v>
      </c>
      <c r="I75" s="869">
        <f t="shared" si="12"/>
        <v>0.68277066684798893</v>
      </c>
      <c r="J75" s="918">
        <v>4.3130000000000006</v>
      </c>
      <c r="K75" s="918">
        <v>41.65</v>
      </c>
      <c r="L75" s="918">
        <v>40.587000000000003</v>
      </c>
      <c r="M75" s="918">
        <v>19.02</v>
      </c>
      <c r="N75" s="918">
        <v>1.27</v>
      </c>
      <c r="O75" s="918">
        <v>25.201000000000001</v>
      </c>
      <c r="P75" s="918">
        <v>19.23</v>
      </c>
      <c r="Q75" s="918">
        <v>23.008000000000003</v>
      </c>
      <c r="R75" s="918">
        <v>11.868</v>
      </c>
      <c r="S75" s="918">
        <v>44.593999999999994</v>
      </c>
      <c r="T75" s="918">
        <v>19.119999999999997</v>
      </c>
      <c r="U75" s="918">
        <v>65.36999999999999</v>
      </c>
      <c r="V75" s="918">
        <v>68.588999999999999</v>
      </c>
      <c r="W75" s="918">
        <v>129.93</v>
      </c>
      <c r="X75" s="918">
        <v>14.394800000000002</v>
      </c>
      <c r="Y75" s="918">
        <v>40.994999999999997</v>
      </c>
      <c r="Z75" s="918">
        <v>13.862</v>
      </c>
      <c r="AA75" s="918" t="e">
        <f>#REF!</f>
        <v>#REF!</v>
      </c>
      <c r="AB75" s="918" t="e">
        <f>#REF!</f>
        <v>#REF!</v>
      </c>
      <c r="AC75" s="918" t="e">
        <f>#REF!</f>
        <v>#REF!</v>
      </c>
      <c r="AD75" s="918" t="e">
        <f>#REF!</f>
        <v>#REF!</v>
      </c>
      <c r="AE75" s="918" t="e">
        <f>#REF!</f>
        <v>#REF!</v>
      </c>
      <c r="AF75" s="918" t="e">
        <f>#REF!</f>
        <v>#REF!</v>
      </c>
      <c r="AI75" s="855"/>
    </row>
    <row r="76" spans="1:35" s="907" customFormat="1" ht="19.5" customHeight="1">
      <c r="A76" s="920" t="s">
        <v>196</v>
      </c>
      <c r="B76" s="921" t="s">
        <v>197</v>
      </c>
      <c r="C76" s="854"/>
      <c r="D76" s="922"/>
      <c r="E76" s="923"/>
      <c r="F76" s="1014"/>
      <c r="G76" s="891">
        <f t="shared" si="18"/>
        <v>0</v>
      </c>
      <c r="H76" s="1016"/>
      <c r="I76" s="869">
        <f>G76/G$8*100</f>
        <v>0</v>
      </c>
      <c r="J76" s="924"/>
      <c r="K76" s="924"/>
      <c r="L76" s="924"/>
      <c r="M76" s="924"/>
      <c r="N76" s="924"/>
      <c r="O76" s="924"/>
      <c r="P76" s="924"/>
      <c r="Q76" s="924"/>
      <c r="R76" s="924"/>
      <c r="S76" s="924"/>
      <c r="T76" s="924"/>
      <c r="U76" s="924"/>
      <c r="V76" s="924"/>
      <c r="W76" s="924"/>
      <c r="X76" s="924"/>
      <c r="Y76" s="924"/>
      <c r="Z76" s="924"/>
      <c r="AA76" s="924"/>
      <c r="AB76" s="924"/>
      <c r="AC76" s="924"/>
      <c r="AD76" s="924"/>
      <c r="AE76" s="924"/>
      <c r="AF76" s="924"/>
      <c r="AI76" s="855"/>
    </row>
    <row r="77" spans="1:35" ht="18.75" customHeight="1">
      <c r="A77" s="925">
        <v>1</v>
      </c>
      <c r="B77" s="894" t="s">
        <v>288</v>
      </c>
      <c r="C77" s="881" t="s">
        <v>198</v>
      </c>
      <c r="D77" s="926"/>
      <c r="E77" s="927">
        <f t="shared" si="21"/>
        <v>0</v>
      </c>
      <c r="F77" s="1015"/>
      <c r="G77" s="891">
        <f t="shared" si="18"/>
        <v>0</v>
      </c>
      <c r="H77" s="1016"/>
      <c r="I77" s="884"/>
      <c r="J77" s="913"/>
      <c r="K77" s="913"/>
      <c r="L77" s="913"/>
      <c r="M77" s="913"/>
      <c r="N77" s="913"/>
      <c r="O77" s="913"/>
      <c r="P77" s="913"/>
      <c r="Q77" s="913"/>
      <c r="R77" s="913"/>
      <c r="S77" s="913"/>
      <c r="T77" s="913"/>
      <c r="U77" s="913"/>
      <c r="V77" s="913"/>
      <c r="W77" s="913"/>
      <c r="X77" s="913"/>
      <c r="Y77" s="913"/>
      <c r="Z77" s="913"/>
      <c r="AA77" s="913"/>
      <c r="AB77" s="913"/>
      <c r="AC77" s="913"/>
      <c r="AD77" s="913"/>
      <c r="AE77" s="913"/>
      <c r="AF77" s="913"/>
      <c r="AI77" s="855"/>
    </row>
    <row r="78" spans="1:35" ht="18.75" customHeight="1">
      <c r="A78" s="925">
        <v>2</v>
      </c>
      <c r="B78" s="894" t="s">
        <v>199</v>
      </c>
      <c r="C78" s="881" t="s">
        <v>200</v>
      </c>
      <c r="D78" s="926"/>
      <c r="E78" s="927">
        <f t="shared" si="21"/>
        <v>0</v>
      </c>
      <c r="F78" s="1015"/>
      <c r="G78" s="891">
        <f t="shared" si="18"/>
        <v>0</v>
      </c>
      <c r="H78" s="1016"/>
      <c r="I78" s="884"/>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I78" s="855"/>
    </row>
    <row r="79" spans="1:35" ht="18.75" customHeight="1">
      <c r="A79" s="925">
        <v>3</v>
      </c>
      <c r="B79" s="894" t="s">
        <v>201</v>
      </c>
      <c r="C79" s="881" t="s">
        <v>202</v>
      </c>
      <c r="D79" s="926">
        <v>1746</v>
      </c>
      <c r="E79" s="927">
        <f t="shared" si="21"/>
        <v>-1694.0001</v>
      </c>
      <c r="F79" s="1015"/>
      <c r="G79" s="891">
        <f t="shared" si="18"/>
        <v>51.999899999999997</v>
      </c>
      <c r="H79" s="1016"/>
      <c r="I79" s="884">
        <f>G79/G$8*100</f>
        <v>6.0898622266738686E-2</v>
      </c>
      <c r="J79" s="913">
        <f>J65</f>
        <v>51.999899999999997</v>
      </c>
      <c r="K79" s="913"/>
      <c r="L79" s="913"/>
      <c r="M79" s="913"/>
      <c r="N79" s="913"/>
      <c r="O79" s="913"/>
      <c r="P79" s="913"/>
      <c r="Q79" s="913"/>
      <c r="R79" s="913"/>
      <c r="S79" s="913"/>
      <c r="T79" s="913"/>
      <c r="U79" s="913"/>
      <c r="V79" s="913"/>
      <c r="W79" s="913"/>
      <c r="X79" s="913"/>
      <c r="Y79" s="913"/>
      <c r="Z79" s="913"/>
      <c r="AA79" s="913"/>
      <c r="AB79" s="913"/>
      <c r="AC79" s="913"/>
      <c r="AD79" s="913" t="e">
        <f>AD8</f>
        <v>#REF!</v>
      </c>
      <c r="AE79" s="913"/>
      <c r="AF79" s="913"/>
      <c r="AI79" s="855"/>
    </row>
    <row r="80" spans="1:35" s="906" customFormat="1" ht="51" customHeight="1">
      <c r="A80" s="925">
        <v>4</v>
      </c>
      <c r="B80" s="928" t="s">
        <v>334</v>
      </c>
      <c r="C80" s="929" t="s">
        <v>204</v>
      </c>
      <c r="D80" s="930">
        <v>7696</v>
      </c>
      <c r="E80" s="927">
        <f t="shared" si="21"/>
        <v>-4486.0008600000001</v>
      </c>
      <c r="F80" s="1015"/>
      <c r="G80" s="891">
        <f t="shared" si="18"/>
        <v>3209.9991400000004</v>
      </c>
      <c r="H80" s="1016"/>
      <c r="I80" s="884">
        <f t="shared" ref="I80:I89" si="22">G80/G$8*100</f>
        <v>3.7593250199215014</v>
      </c>
      <c r="J80" s="931">
        <f>J12+J16</f>
        <v>145.0249</v>
      </c>
      <c r="K80" s="931">
        <f t="shared" ref="K80:AF80" si="23">K12+K16</f>
        <v>76.75</v>
      </c>
      <c r="L80" s="931">
        <f t="shared" si="23"/>
        <v>155.86850000000001</v>
      </c>
      <c r="M80" s="931">
        <f t="shared" si="23"/>
        <v>213.54000000000002</v>
      </c>
      <c r="N80" s="931">
        <f t="shared" si="23"/>
        <v>154.95600000000002</v>
      </c>
      <c r="O80" s="931">
        <f t="shared" si="23"/>
        <v>227.53140999999999</v>
      </c>
      <c r="P80" s="931">
        <f t="shared" si="23"/>
        <v>150.17000000000002</v>
      </c>
      <c r="Q80" s="931">
        <f t="shared" si="23"/>
        <v>259.22500000000002</v>
      </c>
      <c r="R80" s="931">
        <f t="shared" si="23"/>
        <v>167.786</v>
      </c>
      <c r="S80" s="931">
        <f t="shared" si="23"/>
        <v>127.82100000000001</v>
      </c>
      <c r="T80" s="931">
        <f t="shared" si="23"/>
        <v>182.74799999999999</v>
      </c>
      <c r="U80" s="931">
        <f t="shared" si="23"/>
        <v>250.85331000000002</v>
      </c>
      <c r="V80" s="931">
        <f t="shared" si="23"/>
        <v>217.31621999999999</v>
      </c>
      <c r="W80" s="931">
        <f t="shared" si="23"/>
        <v>222.68599999999998</v>
      </c>
      <c r="X80" s="931">
        <f t="shared" si="23"/>
        <v>160.56180000000001</v>
      </c>
      <c r="Y80" s="931">
        <f t="shared" si="23"/>
        <v>295.55399999999997</v>
      </c>
      <c r="Z80" s="931">
        <f t="shared" si="23"/>
        <v>201.607</v>
      </c>
      <c r="AA80" s="931" t="e">
        <f t="shared" si="23"/>
        <v>#REF!</v>
      </c>
      <c r="AB80" s="931" t="e">
        <f t="shared" si="23"/>
        <v>#REF!</v>
      </c>
      <c r="AC80" s="931" t="e">
        <f t="shared" si="23"/>
        <v>#REF!</v>
      </c>
      <c r="AD80" s="931" t="e">
        <f t="shared" si="23"/>
        <v>#REF!</v>
      </c>
      <c r="AE80" s="931" t="e">
        <f t="shared" si="23"/>
        <v>#REF!</v>
      </c>
      <c r="AF80" s="931" t="e">
        <f t="shared" si="23"/>
        <v>#REF!</v>
      </c>
      <c r="AI80" s="855"/>
    </row>
    <row r="81" spans="1:35" s="906" customFormat="1" ht="45">
      <c r="A81" s="925">
        <v>5</v>
      </c>
      <c r="B81" s="932" t="s">
        <v>335</v>
      </c>
      <c r="C81" s="929" t="s">
        <v>206</v>
      </c>
      <c r="D81" s="926">
        <v>72816</v>
      </c>
      <c r="E81" s="927">
        <f t="shared" si="21"/>
        <v>4.9700000090524554E-3</v>
      </c>
      <c r="F81" s="1015"/>
      <c r="G81" s="891">
        <f t="shared" si="18"/>
        <v>72816.004970000009</v>
      </c>
      <c r="H81" s="1016"/>
      <c r="I81" s="884">
        <f t="shared" si="22"/>
        <v>85.276979025748091</v>
      </c>
      <c r="J81" s="931">
        <f>J17+J21+J25</f>
        <v>1131.3158599999999</v>
      </c>
      <c r="K81" s="931">
        <f t="shared" ref="K81:AF81" si="24">K17+K21+K25</f>
        <v>5612.77171</v>
      </c>
      <c r="L81" s="931">
        <f t="shared" si="24"/>
        <v>5417.3109000000004</v>
      </c>
      <c r="M81" s="931">
        <f t="shared" si="24"/>
        <v>1927.6345000000001</v>
      </c>
      <c r="N81" s="931">
        <f t="shared" si="24"/>
        <v>3100.0631000000003</v>
      </c>
      <c r="O81" s="931">
        <f t="shared" si="24"/>
        <v>7086.8491999999997</v>
      </c>
      <c r="P81" s="931">
        <f t="shared" si="24"/>
        <v>7047.3217999999997</v>
      </c>
      <c r="Q81" s="931">
        <f t="shared" si="24"/>
        <v>4602.3869999999997</v>
      </c>
      <c r="R81" s="931">
        <f t="shared" si="24"/>
        <v>4090.2471000000005</v>
      </c>
      <c r="S81" s="931">
        <f t="shared" si="24"/>
        <v>3370.0198</v>
      </c>
      <c r="T81" s="931">
        <f t="shared" si="24"/>
        <v>3855.1790999999998</v>
      </c>
      <c r="U81" s="931">
        <f t="shared" si="24"/>
        <v>2992.6531099999997</v>
      </c>
      <c r="V81" s="931">
        <f t="shared" si="24"/>
        <v>3704.3056900000001</v>
      </c>
      <c r="W81" s="931">
        <f t="shared" si="24"/>
        <v>4683.4592999999995</v>
      </c>
      <c r="X81" s="931">
        <f t="shared" si="24"/>
        <v>3247.0204000000003</v>
      </c>
      <c r="Y81" s="931">
        <f t="shared" si="24"/>
        <v>8112.8832000000002</v>
      </c>
      <c r="Z81" s="931">
        <f t="shared" si="24"/>
        <v>2834.5832</v>
      </c>
      <c r="AA81" s="931" t="e">
        <f t="shared" si="24"/>
        <v>#REF!</v>
      </c>
      <c r="AB81" s="931" t="e">
        <f t="shared" si="24"/>
        <v>#REF!</v>
      </c>
      <c r="AC81" s="931" t="e">
        <f t="shared" si="24"/>
        <v>#REF!</v>
      </c>
      <c r="AD81" s="931" t="e">
        <f t="shared" si="24"/>
        <v>#REF!</v>
      </c>
      <c r="AE81" s="931" t="e">
        <f t="shared" si="24"/>
        <v>#REF!</v>
      </c>
      <c r="AF81" s="931" t="e">
        <f t="shared" si="24"/>
        <v>#REF!</v>
      </c>
      <c r="AI81" s="855"/>
    </row>
    <row r="82" spans="1:35" s="906" customFormat="1">
      <c r="A82" s="925">
        <v>6</v>
      </c>
      <c r="B82" s="932" t="s">
        <v>207</v>
      </c>
      <c r="C82" s="929" t="s">
        <v>208</v>
      </c>
      <c r="D82" s="914"/>
      <c r="E82" s="927">
        <f t="shared" si="21"/>
        <v>0</v>
      </c>
      <c r="F82" s="1015"/>
      <c r="G82" s="891">
        <f t="shared" si="18"/>
        <v>0</v>
      </c>
      <c r="H82" s="1016"/>
      <c r="I82" s="884"/>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I82" s="855"/>
    </row>
    <row r="83" spans="1:35" s="906" customFormat="1" ht="30">
      <c r="A83" s="925">
        <v>7</v>
      </c>
      <c r="B83" s="932" t="s">
        <v>209</v>
      </c>
      <c r="C83" s="929" t="s">
        <v>210</v>
      </c>
      <c r="D83" s="914">
        <v>9660</v>
      </c>
      <c r="E83" s="927">
        <f t="shared" si="21"/>
        <v>0</v>
      </c>
      <c r="F83" s="1015"/>
      <c r="G83" s="891">
        <f t="shared" si="18"/>
        <v>9660</v>
      </c>
      <c r="H83" s="1016"/>
      <c r="I83" s="884">
        <f>G83/G$8*100</f>
        <v>11.313111969382552</v>
      </c>
      <c r="J83" s="931">
        <f>J21</f>
        <v>0</v>
      </c>
      <c r="K83" s="931">
        <f t="shared" ref="K83:Z83" si="25">K21</f>
        <v>3919.89</v>
      </c>
      <c r="L83" s="931">
        <f t="shared" si="25"/>
        <v>0</v>
      </c>
      <c r="M83" s="931">
        <f t="shared" si="25"/>
        <v>0</v>
      </c>
      <c r="N83" s="931">
        <f t="shared" si="25"/>
        <v>0</v>
      </c>
      <c r="O83" s="931">
        <f t="shared" si="25"/>
        <v>0</v>
      </c>
      <c r="P83" s="931">
        <f t="shared" si="25"/>
        <v>3571.14</v>
      </c>
      <c r="Q83" s="931">
        <f t="shared" si="25"/>
        <v>0</v>
      </c>
      <c r="R83" s="931">
        <f t="shared" si="25"/>
        <v>0</v>
      </c>
      <c r="S83" s="931">
        <f t="shared" si="25"/>
        <v>980.36</v>
      </c>
      <c r="T83" s="931">
        <f t="shared" si="25"/>
        <v>0</v>
      </c>
      <c r="U83" s="931">
        <f t="shared" si="25"/>
        <v>0</v>
      </c>
      <c r="V83" s="931">
        <f t="shared" si="25"/>
        <v>0</v>
      </c>
      <c r="W83" s="931">
        <f t="shared" si="25"/>
        <v>1188.6099999999999</v>
      </c>
      <c r="X83" s="931">
        <f t="shared" si="25"/>
        <v>0</v>
      </c>
      <c r="Y83" s="931">
        <f t="shared" si="25"/>
        <v>0</v>
      </c>
      <c r="Z83" s="931">
        <f t="shared" si="25"/>
        <v>0</v>
      </c>
      <c r="AA83" s="931"/>
      <c r="AB83" s="931"/>
      <c r="AC83" s="931"/>
      <c r="AD83" s="931"/>
      <c r="AE83" s="931"/>
      <c r="AF83" s="931"/>
      <c r="AI83" s="855"/>
    </row>
    <row r="84" spans="1:35" s="906" customFormat="1" ht="42" customHeight="1">
      <c r="A84" s="925">
        <v>8</v>
      </c>
      <c r="B84" s="932" t="s">
        <v>292</v>
      </c>
      <c r="C84" s="929" t="s">
        <v>212</v>
      </c>
      <c r="D84" s="914">
        <v>40</v>
      </c>
      <c r="E84" s="927">
        <f t="shared" si="21"/>
        <v>1.0000000000331966E-4</v>
      </c>
      <c r="F84" s="1015"/>
      <c r="G84" s="891">
        <f t="shared" si="18"/>
        <v>40.000100000000003</v>
      </c>
      <c r="H84" s="1016"/>
      <c r="I84" s="884">
        <f>G84/G$8*100</f>
        <v>4.684530125119038E-2</v>
      </c>
      <c r="J84" s="931">
        <f>J36+J38</f>
        <v>0</v>
      </c>
      <c r="K84" s="931">
        <f t="shared" ref="K84:AF84" si="26">K36+K38</f>
        <v>8.8000000000000007</v>
      </c>
      <c r="L84" s="931">
        <f t="shared" si="26"/>
        <v>0</v>
      </c>
      <c r="M84" s="931">
        <f t="shared" si="26"/>
        <v>0</v>
      </c>
      <c r="N84" s="931">
        <f t="shared" si="26"/>
        <v>0</v>
      </c>
      <c r="O84" s="931">
        <f t="shared" si="26"/>
        <v>0</v>
      </c>
      <c r="P84" s="931">
        <f t="shared" si="26"/>
        <v>0</v>
      </c>
      <c r="Q84" s="931">
        <f t="shared" si="26"/>
        <v>15</v>
      </c>
      <c r="R84" s="931">
        <f t="shared" si="26"/>
        <v>0</v>
      </c>
      <c r="S84" s="931">
        <f t="shared" si="26"/>
        <v>0</v>
      </c>
      <c r="T84" s="931">
        <f t="shared" si="26"/>
        <v>0</v>
      </c>
      <c r="U84" s="931">
        <f t="shared" si="26"/>
        <v>0</v>
      </c>
      <c r="V84" s="931">
        <f t="shared" si="26"/>
        <v>16.200099999999999</v>
      </c>
      <c r="W84" s="931">
        <f t="shared" si="26"/>
        <v>0</v>
      </c>
      <c r="X84" s="931">
        <f t="shared" si="26"/>
        <v>0</v>
      </c>
      <c r="Y84" s="931">
        <f t="shared" si="26"/>
        <v>0</v>
      </c>
      <c r="Z84" s="931">
        <f t="shared" si="26"/>
        <v>0</v>
      </c>
      <c r="AA84" s="931" t="e">
        <f t="shared" si="26"/>
        <v>#REF!</v>
      </c>
      <c r="AB84" s="931" t="e">
        <f t="shared" si="26"/>
        <v>#REF!</v>
      </c>
      <c r="AC84" s="931" t="e">
        <f t="shared" si="26"/>
        <v>#REF!</v>
      </c>
      <c r="AD84" s="931" t="e">
        <f t="shared" si="26"/>
        <v>#REF!</v>
      </c>
      <c r="AE84" s="931" t="e">
        <f t="shared" si="26"/>
        <v>#REF!</v>
      </c>
      <c r="AF84" s="931" t="e">
        <f t="shared" si="26"/>
        <v>#REF!</v>
      </c>
      <c r="AI84" s="855"/>
    </row>
    <row r="85" spans="1:35" s="906" customFormat="1" ht="23.25" customHeight="1">
      <c r="A85" s="925">
        <v>9</v>
      </c>
      <c r="B85" s="932" t="s">
        <v>213</v>
      </c>
      <c r="C85" s="929" t="s">
        <v>214</v>
      </c>
      <c r="D85" s="914"/>
      <c r="E85" s="927">
        <f t="shared" si="21"/>
        <v>0</v>
      </c>
      <c r="F85" s="1015"/>
      <c r="G85" s="891">
        <f t="shared" si="18"/>
        <v>0</v>
      </c>
      <c r="H85" s="1016"/>
      <c r="I85" s="884">
        <f t="shared" si="22"/>
        <v>0</v>
      </c>
      <c r="J85" s="931"/>
      <c r="K85" s="931"/>
      <c r="L85" s="931"/>
      <c r="M85" s="931"/>
      <c r="N85" s="931"/>
      <c r="O85" s="931"/>
      <c r="P85" s="931"/>
      <c r="Q85" s="931"/>
      <c r="R85" s="931"/>
      <c r="S85" s="931"/>
      <c r="T85" s="931"/>
      <c r="U85" s="931"/>
      <c r="V85" s="931"/>
      <c r="W85" s="931"/>
      <c r="X85" s="931">
        <v>0</v>
      </c>
      <c r="Y85" s="931"/>
      <c r="Z85" s="931">
        <v>0</v>
      </c>
      <c r="AA85" s="931">
        <v>0</v>
      </c>
      <c r="AB85" s="931">
        <v>0</v>
      </c>
      <c r="AC85" s="931">
        <v>0</v>
      </c>
      <c r="AD85" s="931">
        <v>0</v>
      </c>
      <c r="AE85" s="931">
        <v>0</v>
      </c>
      <c r="AF85" s="931">
        <v>0</v>
      </c>
      <c r="AI85" s="855"/>
    </row>
    <row r="86" spans="1:35" s="906" customFormat="1">
      <c r="A86" s="925">
        <v>10</v>
      </c>
      <c r="B86" s="932" t="s">
        <v>215</v>
      </c>
      <c r="C86" s="929" t="s">
        <v>216</v>
      </c>
      <c r="D86" s="914">
        <v>46</v>
      </c>
      <c r="E86" s="927">
        <f t="shared" si="21"/>
        <v>-2.0000000000024443E-3</v>
      </c>
      <c r="F86" s="1015"/>
      <c r="G86" s="891">
        <f t="shared" si="18"/>
        <v>45.997999999999998</v>
      </c>
      <c r="H86" s="1016"/>
      <c r="I86" s="884">
        <f t="shared" si="22"/>
        <v>5.3869619499757618E-2</v>
      </c>
      <c r="J86" s="931">
        <f>J39</f>
        <v>1.43</v>
      </c>
      <c r="K86" s="931">
        <f t="shared" ref="K86:AF86" si="27">K39</f>
        <v>0.1</v>
      </c>
      <c r="L86" s="931">
        <f>L39</f>
        <v>0.1</v>
      </c>
      <c r="M86" s="931">
        <f t="shared" si="27"/>
        <v>0.998</v>
      </c>
      <c r="N86" s="931">
        <f t="shared" si="27"/>
        <v>0</v>
      </c>
      <c r="O86" s="931">
        <f t="shared" si="27"/>
        <v>0</v>
      </c>
      <c r="P86" s="931">
        <f t="shared" si="27"/>
        <v>0.03</v>
      </c>
      <c r="Q86" s="931">
        <f t="shared" si="27"/>
        <v>0</v>
      </c>
      <c r="R86" s="931">
        <f t="shared" si="27"/>
        <v>0</v>
      </c>
      <c r="S86" s="931">
        <f t="shared" si="27"/>
        <v>7.73</v>
      </c>
      <c r="T86" s="931">
        <f t="shared" si="27"/>
        <v>4</v>
      </c>
      <c r="U86" s="931">
        <f t="shared" si="27"/>
        <v>5.9399999999999995</v>
      </c>
      <c r="V86" s="931">
        <f t="shared" si="27"/>
        <v>0.36</v>
      </c>
      <c r="W86" s="931">
        <f t="shared" si="27"/>
        <v>25.129999999999995</v>
      </c>
      <c r="X86" s="931">
        <f t="shared" si="27"/>
        <v>0</v>
      </c>
      <c r="Y86" s="931">
        <f t="shared" si="27"/>
        <v>0</v>
      </c>
      <c r="Z86" s="931">
        <f t="shared" si="27"/>
        <v>0.18</v>
      </c>
      <c r="AA86" s="931" t="e">
        <f t="shared" si="27"/>
        <v>#REF!</v>
      </c>
      <c r="AB86" s="931" t="e">
        <f t="shared" si="27"/>
        <v>#REF!</v>
      </c>
      <c r="AC86" s="931" t="e">
        <f t="shared" si="27"/>
        <v>#REF!</v>
      </c>
      <c r="AD86" s="931" t="e">
        <f t="shared" si="27"/>
        <v>#REF!</v>
      </c>
      <c r="AE86" s="931" t="e">
        <f t="shared" si="27"/>
        <v>#REF!</v>
      </c>
      <c r="AF86" s="931" t="e">
        <f t="shared" si="27"/>
        <v>#REF!</v>
      </c>
      <c r="AI86" s="855"/>
    </row>
    <row r="87" spans="1:35" s="906" customFormat="1">
      <c r="A87" s="925">
        <v>11</v>
      </c>
      <c r="B87" s="932" t="s">
        <v>217</v>
      </c>
      <c r="C87" s="929" t="s">
        <v>218</v>
      </c>
      <c r="D87" s="914"/>
      <c r="E87" s="927">
        <f t="shared" si="21"/>
        <v>0</v>
      </c>
      <c r="F87" s="1015"/>
      <c r="G87" s="891">
        <f t="shared" si="18"/>
        <v>0</v>
      </c>
      <c r="H87" s="1016"/>
      <c r="I87" s="884">
        <f t="shared" si="22"/>
        <v>0</v>
      </c>
      <c r="J87" s="931"/>
      <c r="K87" s="931"/>
      <c r="L87" s="931"/>
      <c r="M87" s="931"/>
      <c r="N87" s="931"/>
      <c r="O87" s="931"/>
      <c r="P87" s="931"/>
      <c r="Q87" s="931"/>
      <c r="R87" s="931"/>
      <c r="S87" s="931"/>
      <c r="T87" s="931"/>
      <c r="U87" s="931"/>
      <c r="V87" s="931"/>
      <c r="W87" s="931"/>
      <c r="X87" s="931">
        <v>0</v>
      </c>
      <c r="Y87" s="931">
        <v>0</v>
      </c>
      <c r="Z87" s="931">
        <v>0</v>
      </c>
      <c r="AA87" s="931">
        <v>0</v>
      </c>
      <c r="AB87" s="931">
        <v>0</v>
      </c>
      <c r="AC87" s="931">
        <v>0</v>
      </c>
      <c r="AD87" s="931">
        <v>0</v>
      </c>
      <c r="AE87" s="931">
        <v>0</v>
      </c>
      <c r="AF87" s="931">
        <v>0</v>
      </c>
      <c r="AI87" s="855"/>
    </row>
    <row r="88" spans="1:35" s="906" customFormat="1">
      <c r="A88" s="925">
        <v>12</v>
      </c>
      <c r="B88" s="932" t="s">
        <v>219</v>
      </c>
      <c r="C88" s="929" t="s">
        <v>220</v>
      </c>
      <c r="D88" s="914">
        <v>1606</v>
      </c>
      <c r="E88" s="927">
        <f t="shared" si="21"/>
        <v>-1405.1135999999999</v>
      </c>
      <c r="F88" s="1015"/>
      <c r="G88" s="891">
        <f t="shared" si="18"/>
        <v>200.88640000000001</v>
      </c>
      <c r="H88" s="1016"/>
      <c r="I88" s="884">
        <f t="shared" si="22"/>
        <v>0.23526400997165337</v>
      </c>
      <c r="J88" s="931"/>
      <c r="K88" s="931"/>
      <c r="L88" s="931"/>
      <c r="M88" s="931"/>
      <c r="N88" s="931"/>
      <c r="O88" s="931"/>
      <c r="P88" s="931"/>
      <c r="Q88" s="931"/>
      <c r="R88" s="931"/>
      <c r="S88" s="931"/>
      <c r="T88" s="931"/>
      <c r="U88" s="931"/>
      <c r="V88" s="931"/>
      <c r="W88" s="931"/>
      <c r="X88" s="931">
        <f>X35+X39+X47+X48+X49+X50+X51+X52+X54+X59+X63+X64+X72+X73+X74</f>
        <v>95.349400000000003</v>
      </c>
      <c r="Y88" s="931">
        <f t="shared" ref="Y88:AF88" si="28">Y35+Y39+Y47+Y48+Y49+Y50+Y51+Y52+Y54+Y59+Y63+Y64+Y72+Y73+Y74</f>
        <v>42.648099999999999</v>
      </c>
      <c r="Z88" s="931">
        <f t="shared" si="28"/>
        <v>62.8889</v>
      </c>
      <c r="AA88" s="931" t="e">
        <f t="shared" si="28"/>
        <v>#REF!</v>
      </c>
      <c r="AB88" s="931" t="e">
        <f t="shared" si="28"/>
        <v>#REF!</v>
      </c>
      <c r="AC88" s="931" t="e">
        <f t="shared" si="28"/>
        <v>#REF!</v>
      </c>
      <c r="AD88" s="931" t="e">
        <f t="shared" si="28"/>
        <v>#REF!</v>
      </c>
      <c r="AE88" s="931" t="e">
        <f t="shared" si="28"/>
        <v>#REF!</v>
      </c>
      <c r="AF88" s="931" t="e">
        <f t="shared" si="28"/>
        <v>#REF!</v>
      </c>
      <c r="AI88" s="855"/>
    </row>
    <row r="89" spans="1:35" s="906" customFormat="1" ht="30">
      <c r="A89" s="925">
        <v>13</v>
      </c>
      <c r="B89" s="932" t="s">
        <v>221</v>
      </c>
      <c r="C89" s="929" t="s">
        <v>222</v>
      </c>
      <c r="D89" s="914"/>
      <c r="E89" s="927">
        <f t="shared" si="21"/>
        <v>2301.4504700000002</v>
      </c>
      <c r="F89" s="1015"/>
      <c r="G89" s="891">
        <f t="shared" si="18"/>
        <v>2301.4504700000002</v>
      </c>
      <c r="H89" s="1016"/>
      <c r="I89" s="884">
        <f t="shared" si="22"/>
        <v>2.6952967763041515</v>
      </c>
      <c r="J89" s="931">
        <f>J40+J45+J46+J47+J48+J49+J50+J51+J52+J56+J59+J60+J63+J64+J66+J69+J67</f>
        <v>146.76013999999998</v>
      </c>
      <c r="K89" s="931">
        <f t="shared" ref="K89:AF89" si="29">K40+K45+K46+K47+K48+K49+K50+K51+K52+K56+K59+K60+K63+K64+K66+K69+K67</f>
        <v>128.41248999999999</v>
      </c>
      <c r="L89" s="931">
        <f t="shared" si="29"/>
        <v>103.027</v>
      </c>
      <c r="M89" s="931">
        <f t="shared" si="29"/>
        <v>127.17240000000001</v>
      </c>
      <c r="N89" s="931">
        <f t="shared" si="29"/>
        <v>95.732600000000005</v>
      </c>
      <c r="O89" s="931">
        <f t="shared" si="29"/>
        <v>129.06380000000001</v>
      </c>
      <c r="P89" s="931">
        <f t="shared" si="29"/>
        <v>88.922199999999989</v>
      </c>
      <c r="Q89" s="931">
        <f t="shared" si="29"/>
        <v>175.10999999999999</v>
      </c>
      <c r="R89" s="931">
        <f t="shared" si="29"/>
        <v>96.921899999999994</v>
      </c>
      <c r="S89" s="931">
        <f t="shared" si="29"/>
        <v>129.51571999999999</v>
      </c>
      <c r="T89" s="931">
        <f t="shared" si="29"/>
        <v>138.52590000000001</v>
      </c>
      <c r="U89" s="931">
        <f t="shared" si="29"/>
        <v>183.84011000000004</v>
      </c>
      <c r="V89" s="931">
        <f t="shared" si="29"/>
        <v>177.82740999999996</v>
      </c>
      <c r="W89" s="931">
        <f t="shared" si="29"/>
        <v>135.7671</v>
      </c>
      <c r="X89" s="931">
        <f t="shared" si="29"/>
        <v>145.4513</v>
      </c>
      <c r="Y89" s="931">
        <f t="shared" si="29"/>
        <v>159.68809999999999</v>
      </c>
      <c r="Z89" s="931">
        <f t="shared" si="29"/>
        <v>139.7123</v>
      </c>
      <c r="AA89" s="931" t="e">
        <f t="shared" si="29"/>
        <v>#REF!</v>
      </c>
      <c r="AB89" s="931" t="e">
        <f t="shared" si="29"/>
        <v>#REF!</v>
      </c>
      <c r="AC89" s="931" t="e">
        <f t="shared" si="29"/>
        <v>#REF!</v>
      </c>
      <c r="AD89" s="931" t="e">
        <f t="shared" si="29"/>
        <v>#REF!</v>
      </c>
      <c r="AE89" s="931" t="e">
        <f t="shared" si="29"/>
        <v>#REF!</v>
      </c>
      <c r="AF89" s="931" t="e">
        <f t="shared" si="29"/>
        <v>#REF!</v>
      </c>
      <c r="AI89" s="855"/>
    </row>
    <row r="90" spans="1:35" ht="45">
      <c r="B90" s="934" t="s">
        <v>223</v>
      </c>
    </row>
  </sheetData>
  <mergeCells count="12">
    <mergeCell ref="J4:AA4"/>
    <mergeCell ref="AB4:AF4"/>
    <mergeCell ref="A1:B1"/>
    <mergeCell ref="A2:AF2"/>
    <mergeCell ref="J3:AF3"/>
    <mergeCell ref="A4:A5"/>
    <mergeCell ref="B4:B5"/>
    <mergeCell ref="C4:C5"/>
    <mergeCell ref="D4:D5"/>
    <mergeCell ref="E4:E5"/>
    <mergeCell ref="G4:G5"/>
    <mergeCell ref="I4:I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3"/>
  <sheetViews>
    <sheetView showZeros="0" topLeftCell="C43" zoomScale="70" zoomScaleNormal="70" workbookViewId="0">
      <selection activeCell="H53" sqref="H53"/>
    </sheetView>
  </sheetViews>
  <sheetFormatPr defaultColWidth="9" defaultRowHeight="15.75"/>
  <cols>
    <col min="1" max="1" width="6.7109375" style="936" customWidth="1"/>
    <col min="2" max="2" width="31.85546875" style="936" customWidth="1"/>
    <col min="3" max="3" width="9" style="936"/>
    <col min="4" max="4" width="10.42578125" style="1078" customWidth="1"/>
    <col min="5" max="5" width="11.42578125" style="936" bestFit="1" customWidth="1"/>
    <col min="6" max="6" width="9" style="1066" customWidth="1"/>
    <col min="7" max="7" width="9" style="936"/>
    <col min="8" max="8" width="10.28515625" style="936" customWidth="1"/>
    <col min="9" max="9" width="9.7109375" style="1083" bestFit="1" customWidth="1"/>
    <col min="10" max="10" width="0" style="1049" hidden="1" customWidth="1"/>
    <col min="11" max="11" width="12.42578125" style="1088" customWidth="1"/>
    <col min="12" max="12" width="0" style="936" hidden="1" customWidth="1"/>
    <col min="13" max="13" width="9" style="1049"/>
    <col min="14" max="16384" width="9" style="936"/>
  </cols>
  <sheetData>
    <row r="1" spans="1:13" ht="62.25" customHeight="1">
      <c r="A1" s="1574" t="s">
        <v>2</v>
      </c>
      <c r="B1" s="1574" t="s">
        <v>178</v>
      </c>
      <c r="C1" s="1574" t="s">
        <v>3</v>
      </c>
      <c r="D1" s="1574" t="s">
        <v>516</v>
      </c>
      <c r="E1" s="1574"/>
      <c r="F1" s="1574" t="s">
        <v>512</v>
      </c>
      <c r="G1" s="1574"/>
      <c r="H1" s="1574" t="s">
        <v>515</v>
      </c>
      <c r="I1" s="1572" t="s">
        <v>550</v>
      </c>
      <c r="J1" s="1572"/>
      <c r="K1" s="1574" t="s">
        <v>512</v>
      </c>
      <c r="L1" s="1574"/>
      <c r="M1" s="1573" t="s">
        <v>515</v>
      </c>
    </row>
    <row r="2" spans="1:13" ht="47.25">
      <c r="A2" s="1574"/>
      <c r="B2" s="1574"/>
      <c r="C2" s="1574"/>
      <c r="D2" s="1067" t="s">
        <v>513</v>
      </c>
      <c r="E2" s="937" t="s">
        <v>514</v>
      </c>
      <c r="F2" s="1057" t="s">
        <v>513</v>
      </c>
      <c r="G2" s="937" t="s">
        <v>514</v>
      </c>
      <c r="H2" s="1574"/>
      <c r="I2" s="1079" t="s">
        <v>551</v>
      </c>
      <c r="J2" s="1050" t="s">
        <v>514</v>
      </c>
      <c r="K2" s="1084" t="s">
        <v>513</v>
      </c>
      <c r="L2" s="937" t="s">
        <v>514</v>
      </c>
      <c r="M2" s="1573"/>
    </row>
    <row r="3" spans="1:13" ht="20.25" customHeight="1">
      <c r="A3" s="938" t="s">
        <v>183</v>
      </c>
      <c r="B3" s="938" t="s">
        <v>499</v>
      </c>
      <c r="C3" s="938" t="s">
        <v>192</v>
      </c>
      <c r="D3" s="1068" t="s">
        <v>224</v>
      </c>
      <c r="E3" s="938" t="s">
        <v>259</v>
      </c>
      <c r="F3" s="1058" t="s">
        <v>260</v>
      </c>
      <c r="G3" s="938" t="s">
        <v>261</v>
      </c>
      <c r="H3" s="939" t="s">
        <v>298</v>
      </c>
      <c r="I3" s="1080"/>
      <c r="J3" s="1051"/>
      <c r="K3" s="1085" t="s">
        <v>260</v>
      </c>
      <c r="L3" s="938" t="s">
        <v>261</v>
      </c>
      <c r="M3" s="1051"/>
    </row>
    <row r="4" spans="1:13" ht="25.5" customHeight="1">
      <c r="A4" s="940"/>
      <c r="B4" s="941" t="s">
        <v>7</v>
      </c>
      <c r="C4" s="940"/>
      <c r="D4" s="1069">
        <f>'02CH'!D7</f>
        <v>85299.77</v>
      </c>
      <c r="E4" s="942">
        <v>100</v>
      </c>
      <c r="F4" s="1059">
        <f>'Bieu so 01_Na Ri'!F9</f>
        <v>85387.645999999979</v>
      </c>
      <c r="G4" s="943">
        <v>100</v>
      </c>
      <c r="H4" s="961">
        <f>F4-D4</f>
        <v>87.875999999974738</v>
      </c>
      <c r="I4" s="1081">
        <f>'01CH'!D7</f>
        <v>85387.646000000008</v>
      </c>
      <c r="J4" s="1053">
        <f>'01CH'!E7</f>
        <v>100</v>
      </c>
      <c r="K4" s="1070">
        <f t="shared" ref="K4:K35" si="0">F4</f>
        <v>85387.645999999979</v>
      </c>
      <c r="L4" s="973">
        <f t="shared" ref="L4:L35" si="1">G4</f>
        <v>100</v>
      </c>
      <c r="M4" s="1054">
        <f>F4-I4</f>
        <v>0</v>
      </c>
    </row>
    <row r="5" spans="1:13" ht="21" customHeight="1">
      <c r="A5" s="940">
        <v>1</v>
      </c>
      <c r="B5" s="941" t="s">
        <v>9</v>
      </c>
      <c r="C5" s="937" t="s">
        <v>10</v>
      </c>
      <c r="D5" s="1070">
        <f>'02CH'!D8</f>
        <v>80269.460000000006</v>
      </c>
      <c r="E5" s="961">
        <f>D5/D$4*100</f>
        <v>94.102785974686682</v>
      </c>
      <c r="F5" s="1059">
        <f>'Bieu so 01_Na Ri'!F10</f>
        <v>80958.773849999983</v>
      </c>
      <c r="G5" s="973">
        <f>F5/F$4*100</f>
        <v>94.813216715214281</v>
      </c>
      <c r="H5" s="961">
        <f>F5-D5</f>
        <v>689.31384999997681</v>
      </c>
      <c r="I5" s="1081">
        <f>'01CH'!D9</f>
        <v>82157.556599999996</v>
      </c>
      <c r="J5" s="1052">
        <f>'01CH'!E9</f>
        <v>96.217146681851361</v>
      </c>
      <c r="K5" s="1070">
        <f t="shared" si="0"/>
        <v>80958.773849999983</v>
      </c>
      <c r="L5" s="973">
        <f t="shared" si="1"/>
        <v>94.813216715214281</v>
      </c>
      <c r="M5" s="1055">
        <f>K5-I5</f>
        <v>-1198.782750000013</v>
      </c>
    </row>
    <row r="6" spans="1:13" ht="21" customHeight="1">
      <c r="A6" s="940"/>
      <c r="B6" s="944" t="s">
        <v>65</v>
      </c>
      <c r="C6" s="937"/>
      <c r="D6" s="1071"/>
      <c r="E6" s="945"/>
      <c r="F6" s="1060"/>
      <c r="G6" s="973"/>
      <c r="H6" s="962"/>
      <c r="I6" s="1080"/>
      <c r="J6" s="1051"/>
      <c r="K6" s="1086">
        <f t="shared" si="0"/>
        <v>0</v>
      </c>
      <c r="L6" s="973">
        <f t="shared" si="1"/>
        <v>0</v>
      </c>
      <c r="M6" s="1054">
        <f t="shared" ref="M6:M20" si="2">F6-I6</f>
        <v>0</v>
      </c>
    </row>
    <row r="7" spans="1:13" ht="21" customHeight="1">
      <c r="A7" s="946" t="s">
        <v>11</v>
      </c>
      <c r="B7" s="947" t="s">
        <v>12</v>
      </c>
      <c r="C7" s="939" t="s">
        <v>13</v>
      </c>
      <c r="D7" s="1072">
        <f>'02CH'!D10</f>
        <v>2725.77</v>
      </c>
      <c r="E7" s="962">
        <f>D7/D$4*100</f>
        <v>3.1955185811169242</v>
      </c>
      <c r="F7" s="1061">
        <f>'Bieu so 01_Na Ri'!F12</f>
        <v>2720.9981099999995</v>
      </c>
      <c r="G7" s="974">
        <f t="shared" ref="G7:G53" si="3">F7/F$4*100</f>
        <v>3.1866414375681469</v>
      </c>
      <c r="H7" s="962">
        <f t="shared" ref="H7:H53" si="4">F7-D7</f>
        <v>-4.7718900000004396</v>
      </c>
      <c r="I7" s="1082">
        <f>'01CH'!D11</f>
        <v>2932.5295999999998</v>
      </c>
      <c r="J7" s="1056">
        <f>'01CH'!E11</f>
        <v>3.5693972914476868</v>
      </c>
      <c r="K7" s="1072">
        <f t="shared" si="0"/>
        <v>2720.9981099999995</v>
      </c>
      <c r="L7" s="974">
        <f t="shared" si="1"/>
        <v>3.1866414375681469</v>
      </c>
      <c r="M7" s="1054">
        <f>K7-I7</f>
        <v>-211.5314900000003</v>
      </c>
    </row>
    <row r="8" spans="1:13" ht="24.75" customHeight="1">
      <c r="A8" s="948"/>
      <c r="B8" s="944" t="s">
        <v>14</v>
      </c>
      <c r="C8" s="949" t="s">
        <v>15</v>
      </c>
      <c r="D8" s="1072">
        <f>'02CH'!D11</f>
        <v>1575.33</v>
      </c>
      <c r="E8" s="962">
        <f t="shared" ref="E8:E53" si="5">D8/D$4*100</f>
        <v>1.8468162340883214</v>
      </c>
      <c r="F8" s="1061">
        <f>'Bieu so 01_Na Ri'!F13</f>
        <v>1688.9994799999997</v>
      </c>
      <c r="G8" s="974">
        <f t="shared" si="3"/>
        <v>1.9780372912493689</v>
      </c>
      <c r="H8" s="962">
        <f t="shared" si="4"/>
        <v>113.66947999999979</v>
      </c>
      <c r="I8" s="1082">
        <f>'01CH'!D12</f>
        <v>1693.1194999999998</v>
      </c>
      <c r="J8" s="1056">
        <f>'01CH'!E12</f>
        <v>57.735802564448115</v>
      </c>
      <c r="K8" s="1072">
        <f t="shared" si="0"/>
        <v>1688.9994799999997</v>
      </c>
      <c r="L8" s="974">
        <f t="shared" si="1"/>
        <v>1.9780372912493689</v>
      </c>
      <c r="M8" s="1054">
        <f t="shared" ref="M8:M52" si="6">K8-I8</f>
        <v>-4.1200200000000677</v>
      </c>
    </row>
    <row r="9" spans="1:13" ht="20.25" customHeight="1">
      <c r="A9" s="946" t="s">
        <v>20</v>
      </c>
      <c r="B9" s="947" t="s">
        <v>21</v>
      </c>
      <c r="C9" s="939" t="s">
        <v>22</v>
      </c>
      <c r="D9" s="1072">
        <f>'02CH'!D14</f>
        <v>3148.88</v>
      </c>
      <c r="E9" s="962">
        <f t="shared" si="5"/>
        <v>3.6915457099122309</v>
      </c>
      <c r="F9" s="1061">
        <f>'Bieu so 01_Na Ri'!F16</f>
        <v>3120.4808999999996</v>
      </c>
      <c r="G9" s="974">
        <f t="shared" si="3"/>
        <v>3.6544875590082437</v>
      </c>
      <c r="H9" s="962">
        <f t="shared" si="4"/>
        <v>-28.399100000000544</v>
      </c>
      <c r="I9" s="1082">
        <f>'01CH'!D15</f>
        <v>3320.3932</v>
      </c>
      <c r="J9" s="1056">
        <f>'01CH'!E15</f>
        <v>4.0414945835913523</v>
      </c>
      <c r="K9" s="1072">
        <f t="shared" si="0"/>
        <v>3120.4808999999996</v>
      </c>
      <c r="L9" s="974">
        <f t="shared" si="1"/>
        <v>3.6544875590082437</v>
      </c>
      <c r="M9" s="1054">
        <f t="shared" si="6"/>
        <v>-199.91230000000041</v>
      </c>
    </row>
    <row r="10" spans="1:13" ht="20.25" customHeight="1">
      <c r="A10" s="946" t="s">
        <v>23</v>
      </c>
      <c r="B10" s="947" t="s">
        <v>24</v>
      </c>
      <c r="C10" s="939" t="s">
        <v>25</v>
      </c>
      <c r="D10" s="1072">
        <f>'02CH'!D15</f>
        <v>2167.38</v>
      </c>
      <c r="E10" s="962">
        <f t="shared" si="5"/>
        <v>2.5408978242262554</v>
      </c>
      <c r="F10" s="1061">
        <f>'Bieu so 01_Na Ri'!F17</f>
        <v>1520.9996599999997</v>
      </c>
      <c r="G10" s="974">
        <f t="shared" si="3"/>
        <v>1.7812877286721314</v>
      </c>
      <c r="H10" s="962">
        <f t="shared" si="4"/>
        <v>-646.38034000000039</v>
      </c>
      <c r="I10" s="1082">
        <f>'01CH'!D16</f>
        <v>1497.9554000000001</v>
      </c>
      <c r="J10" s="1056">
        <f>'01CH'!E16</f>
        <v>1.8232716039658852</v>
      </c>
      <c r="K10" s="1072">
        <f t="shared" si="0"/>
        <v>1520.9996599999997</v>
      </c>
      <c r="L10" s="974">
        <f t="shared" si="1"/>
        <v>1.7812877286721314</v>
      </c>
      <c r="M10" s="1054">
        <f t="shared" si="6"/>
        <v>23.044259999999667</v>
      </c>
    </row>
    <row r="11" spans="1:13" ht="20.25" customHeight="1">
      <c r="A11" s="946" t="s">
        <v>26</v>
      </c>
      <c r="B11" s="947" t="s">
        <v>27</v>
      </c>
      <c r="C11" s="939" t="s">
        <v>28</v>
      </c>
      <c r="D11" s="1072">
        <f>'02CH'!D16</f>
        <v>6216.65</v>
      </c>
      <c r="E11" s="962">
        <f t="shared" si="5"/>
        <v>7.2880032384612523</v>
      </c>
      <c r="F11" s="1061">
        <f>'Bieu so 01_Na Ri'!F18</f>
        <v>6475</v>
      </c>
      <c r="G11" s="974">
        <f t="shared" si="3"/>
        <v>7.5830641823759866</v>
      </c>
      <c r="H11" s="962">
        <f t="shared" si="4"/>
        <v>258.35000000000036</v>
      </c>
      <c r="I11" s="1082">
        <f>'01CH'!D17</f>
        <v>6983.9299999999994</v>
      </c>
      <c r="J11" s="1056">
        <f>'01CH'!E17</f>
        <v>8.5006544607973389</v>
      </c>
      <c r="K11" s="1072">
        <f t="shared" si="0"/>
        <v>6475</v>
      </c>
      <c r="L11" s="974">
        <f t="shared" si="1"/>
        <v>7.5830641823759866</v>
      </c>
      <c r="M11" s="1054">
        <f t="shared" si="6"/>
        <v>-508.92999999999938</v>
      </c>
    </row>
    <row r="12" spans="1:13" ht="20.25" customHeight="1">
      <c r="A12" s="946" t="s">
        <v>35</v>
      </c>
      <c r="B12" s="947" t="s">
        <v>36</v>
      </c>
      <c r="C12" s="939" t="s">
        <v>37</v>
      </c>
      <c r="D12" s="1073">
        <f>'02CH'!D20</f>
        <v>9825.49</v>
      </c>
      <c r="E12" s="962">
        <f t="shared" si="5"/>
        <v>11.518776662586545</v>
      </c>
      <c r="F12" s="1061">
        <f>'Bieu so 01_Na Ri'!F22</f>
        <v>9660</v>
      </c>
      <c r="G12" s="974">
        <f t="shared" si="3"/>
        <v>11.313111969382552</v>
      </c>
      <c r="H12" s="962">
        <f t="shared" si="4"/>
        <v>-165.48999999999978</v>
      </c>
      <c r="I12" s="1082">
        <f>'01CH'!D21</f>
        <v>10492.949999999999</v>
      </c>
      <c r="J12" s="1056">
        <f>'01CH'!E21</f>
        <v>12.771740585089406</v>
      </c>
      <c r="K12" s="1072">
        <f t="shared" si="0"/>
        <v>9660</v>
      </c>
      <c r="L12" s="974">
        <f t="shared" si="1"/>
        <v>11.313111969382552</v>
      </c>
      <c r="M12" s="1054">
        <f t="shared" si="6"/>
        <v>-832.94999999999891</v>
      </c>
    </row>
    <row r="13" spans="1:13" ht="20.25" customHeight="1">
      <c r="A13" s="946" t="s">
        <v>44</v>
      </c>
      <c r="B13" s="947" t="s">
        <v>45</v>
      </c>
      <c r="C13" s="939" t="s">
        <v>46</v>
      </c>
      <c r="D13" s="1072">
        <f>'02CH'!D24</f>
        <v>55066.29</v>
      </c>
      <c r="E13" s="962">
        <f t="shared" si="5"/>
        <v>64.556199858452132</v>
      </c>
      <c r="F13" s="1061">
        <f>'Bieu so 01_Na Ri'!F26</f>
        <v>56681.004970000002</v>
      </c>
      <c r="G13" s="974">
        <f t="shared" si="3"/>
        <v>66.380802873989538</v>
      </c>
      <c r="H13" s="962">
        <f t="shared" si="4"/>
        <v>1614.7149700000009</v>
      </c>
      <c r="I13" s="1082">
        <f>'01CH'!D25</f>
        <v>56520.025599999994</v>
      </c>
      <c r="J13" s="1056">
        <f>'01CH'!E25</f>
        <v>68.79467688551</v>
      </c>
      <c r="K13" s="1072">
        <f t="shared" si="0"/>
        <v>56681.004970000002</v>
      </c>
      <c r="L13" s="974">
        <f t="shared" si="1"/>
        <v>66.380802873989538</v>
      </c>
      <c r="M13" s="1054">
        <f t="shared" si="6"/>
        <v>160.9793700000082</v>
      </c>
    </row>
    <row r="14" spans="1:13" ht="20.25" customHeight="1">
      <c r="A14" s="946" t="s">
        <v>53</v>
      </c>
      <c r="B14" s="947" t="s">
        <v>54</v>
      </c>
      <c r="C14" s="939" t="s">
        <v>55</v>
      </c>
      <c r="D14" s="1072">
        <f>'02CH'!D28</f>
        <v>389.21</v>
      </c>
      <c r="E14" s="962">
        <f t="shared" si="5"/>
        <v>0.45628493488317723</v>
      </c>
      <c r="F14" s="1061">
        <f>'Bieu so 01_Na Ri'!F30</f>
        <v>394.26119999999997</v>
      </c>
      <c r="G14" s="974">
        <f t="shared" si="3"/>
        <v>0.4617309628139884</v>
      </c>
      <c r="H14" s="962">
        <f t="shared" si="4"/>
        <v>5.0511999999999944</v>
      </c>
      <c r="I14" s="1082">
        <f>'01CH'!D29</f>
        <v>389.76419999999996</v>
      </c>
      <c r="J14" s="1056">
        <f>'01CH'!E29</f>
        <v>0.47441065208115013</v>
      </c>
      <c r="K14" s="1072">
        <f t="shared" si="0"/>
        <v>394.26119999999997</v>
      </c>
      <c r="L14" s="974">
        <f t="shared" si="1"/>
        <v>0.4617309628139884</v>
      </c>
      <c r="M14" s="1054">
        <f t="shared" si="6"/>
        <v>4.4970000000000141</v>
      </c>
    </row>
    <row r="15" spans="1:13" ht="20.25" customHeight="1">
      <c r="A15" s="946" t="s">
        <v>56</v>
      </c>
      <c r="B15" s="947" t="s">
        <v>60</v>
      </c>
      <c r="C15" s="939" t="s">
        <v>61</v>
      </c>
      <c r="D15" s="1072">
        <f>'02CH'!D30</f>
        <v>729.79</v>
      </c>
      <c r="E15" s="962">
        <f t="shared" si="5"/>
        <v>0.85555916504815888</v>
      </c>
      <c r="F15" s="1061">
        <f>'Bieu so 01_Na Ri'!F32</f>
        <v>386.02900999999997</v>
      </c>
      <c r="G15" s="974">
        <f t="shared" si="3"/>
        <v>0.45209000140371597</v>
      </c>
      <c r="H15" s="962">
        <f t="shared" si="4"/>
        <v>-343.76098999999999</v>
      </c>
      <c r="I15" s="1082">
        <f>'01CH'!D31</f>
        <v>20.008600000000001</v>
      </c>
      <c r="J15" s="1056">
        <f>'01CH'!E31</f>
        <v>2.4353937517172953E-2</v>
      </c>
      <c r="K15" s="1072">
        <f t="shared" si="0"/>
        <v>386.02900999999997</v>
      </c>
      <c r="L15" s="974">
        <f t="shared" si="1"/>
        <v>0.45209000140371597</v>
      </c>
      <c r="M15" s="1054">
        <f t="shared" si="6"/>
        <v>366.02040999999997</v>
      </c>
    </row>
    <row r="16" spans="1:13" ht="20.25" customHeight="1">
      <c r="A16" s="940">
        <v>2</v>
      </c>
      <c r="B16" s="941" t="s">
        <v>63</v>
      </c>
      <c r="C16" s="937" t="s">
        <v>64</v>
      </c>
      <c r="D16" s="1070">
        <f>'02CH'!D31</f>
        <v>4400.54</v>
      </c>
      <c r="E16" s="961">
        <f t="shared" si="5"/>
        <v>5.1589119173474911</v>
      </c>
      <c r="F16" s="1059">
        <f>'Bieu so 01_Na Ri'!F33</f>
        <v>3845.8703500000001</v>
      </c>
      <c r="G16" s="973">
        <f t="shared" si="3"/>
        <v>4.5040126179377298</v>
      </c>
      <c r="H16" s="961">
        <f t="shared" si="4"/>
        <v>-554.66964999999982</v>
      </c>
      <c r="I16" s="1081">
        <f>'01CH'!D32</f>
        <v>2534.4186</v>
      </c>
      <c r="J16" s="1052">
        <f>'01CH'!E32</f>
        <v>2.968132650008878</v>
      </c>
      <c r="K16" s="1070">
        <f t="shared" si="0"/>
        <v>3845.8703500000001</v>
      </c>
      <c r="L16" s="973">
        <f t="shared" si="1"/>
        <v>4.5040126179377298</v>
      </c>
      <c r="M16" s="1055">
        <f t="shared" si="6"/>
        <v>1311.4517500000002</v>
      </c>
    </row>
    <row r="17" spans="1:13" ht="18" customHeight="1">
      <c r="A17" s="948"/>
      <c r="B17" s="944" t="s">
        <v>188</v>
      </c>
      <c r="C17" s="949"/>
      <c r="D17" s="1071"/>
      <c r="E17" s="962"/>
      <c r="F17" s="1062"/>
      <c r="G17" s="974"/>
      <c r="H17" s="962"/>
      <c r="I17" s="1080"/>
      <c r="J17" s="1051"/>
      <c r="K17" s="1073">
        <f t="shared" si="0"/>
        <v>0</v>
      </c>
      <c r="L17" s="974">
        <f t="shared" si="1"/>
        <v>0</v>
      </c>
      <c r="M17" s="1054">
        <f t="shared" si="2"/>
        <v>0</v>
      </c>
    </row>
    <row r="18" spans="1:13" ht="22.5" customHeight="1">
      <c r="A18" s="946" t="s">
        <v>66</v>
      </c>
      <c r="B18" s="947" t="s">
        <v>67</v>
      </c>
      <c r="C18" s="939" t="s">
        <v>68</v>
      </c>
      <c r="D18" s="1072">
        <f>'02CH'!D33</f>
        <v>302.52</v>
      </c>
      <c r="E18" s="962">
        <f t="shared" si="5"/>
        <v>0.35465511806186578</v>
      </c>
      <c r="F18" s="1061">
        <f>'Bieu so 01_Na Ri'!F35</f>
        <v>283.995</v>
      </c>
      <c r="G18" s="974">
        <f t="shared" si="3"/>
        <v>0.33259495173341591</v>
      </c>
      <c r="H18" s="1000">
        <f t="shared" si="4"/>
        <v>-18.524999999999977</v>
      </c>
      <c r="I18" s="1082">
        <f>'01CH'!D34</f>
        <v>34.64</v>
      </c>
      <c r="J18" s="1056">
        <f>'01CH'!E34</f>
        <v>1.3667828984525288</v>
      </c>
      <c r="K18" s="1072">
        <f t="shared" si="0"/>
        <v>283.995</v>
      </c>
      <c r="L18" s="974">
        <f t="shared" si="1"/>
        <v>0.33259495173341591</v>
      </c>
      <c r="M18" s="1054">
        <f t="shared" si="6"/>
        <v>249.35500000000002</v>
      </c>
    </row>
    <row r="19" spans="1:13" ht="22.5" customHeight="1">
      <c r="A19" s="946" t="s">
        <v>69</v>
      </c>
      <c r="B19" s="947" t="s">
        <v>70</v>
      </c>
      <c r="C19" s="939" t="s">
        <v>71</v>
      </c>
      <c r="D19" s="1072">
        <f>'02CH'!D34</f>
        <v>3.21</v>
      </c>
      <c r="E19" s="962">
        <f t="shared" si="5"/>
        <v>3.7631988925644227E-3</v>
      </c>
      <c r="F19" s="1061">
        <f>'Bieu so 01_Na Ri'!F36</f>
        <v>4.9986800000000002</v>
      </c>
      <c r="G19" s="974">
        <f t="shared" si="3"/>
        <v>5.8541021262021927E-3</v>
      </c>
      <c r="H19" s="1001">
        <f t="shared" si="4"/>
        <v>1.7886800000000003</v>
      </c>
      <c r="I19" s="1082">
        <f>'01CH'!D35</f>
        <v>1.8986800000000001</v>
      </c>
      <c r="J19" s="1056">
        <f>'01CH'!E35</f>
        <v>7.4915801201900903E-2</v>
      </c>
      <c r="K19" s="1072">
        <f t="shared" si="0"/>
        <v>4.9986800000000002</v>
      </c>
      <c r="L19" s="974">
        <f t="shared" si="1"/>
        <v>5.8541021262021927E-3</v>
      </c>
      <c r="M19" s="1054">
        <f t="shared" si="6"/>
        <v>3.1</v>
      </c>
    </row>
    <row r="20" spans="1:13" ht="22.5" customHeight="1">
      <c r="A20" s="946" t="s">
        <v>72</v>
      </c>
      <c r="B20" s="947" t="s">
        <v>73</v>
      </c>
      <c r="C20" s="939" t="s">
        <v>74</v>
      </c>
      <c r="D20" s="1074"/>
      <c r="E20" s="962">
        <f t="shared" si="5"/>
        <v>0</v>
      </c>
      <c r="F20" s="1061">
        <f>'Bieu so 01_Na Ri'!F37</f>
        <v>0</v>
      </c>
      <c r="G20" s="974">
        <f t="shared" si="3"/>
        <v>0</v>
      </c>
      <c r="H20" s="962">
        <f t="shared" si="4"/>
        <v>0</v>
      </c>
      <c r="I20" s="1080"/>
      <c r="J20" s="1051"/>
      <c r="K20" s="1072">
        <f t="shared" si="0"/>
        <v>0</v>
      </c>
      <c r="L20" s="974">
        <f t="shared" si="1"/>
        <v>0</v>
      </c>
      <c r="M20" s="1054">
        <f t="shared" si="2"/>
        <v>0</v>
      </c>
    </row>
    <row r="21" spans="1:13" ht="22.5" customHeight="1">
      <c r="A21" s="946" t="s">
        <v>75</v>
      </c>
      <c r="B21" s="947" t="s">
        <v>78</v>
      </c>
      <c r="C21" s="939" t="s">
        <v>79</v>
      </c>
      <c r="D21" s="1072">
        <f>'02CH'!D37</f>
        <v>30</v>
      </c>
      <c r="E21" s="962">
        <f t="shared" si="5"/>
        <v>3.5170083108078717E-2</v>
      </c>
      <c r="F21" s="1061">
        <f>'Bieu so 01_Na Ri'!F39</f>
        <v>40.000100000000003</v>
      </c>
      <c r="G21" s="974">
        <f t="shared" si="3"/>
        <v>4.684530125119038E-2</v>
      </c>
      <c r="H21" s="1001">
        <f t="shared" si="4"/>
        <v>10.000100000000003</v>
      </c>
      <c r="I21" s="1082">
        <f>'01CH'!D38</f>
        <v>0</v>
      </c>
      <c r="J21" s="1051"/>
      <c r="K21" s="1072">
        <f t="shared" si="0"/>
        <v>40.000100000000003</v>
      </c>
      <c r="L21" s="974">
        <f t="shared" si="1"/>
        <v>4.684530125119038E-2</v>
      </c>
      <c r="M21" s="1054">
        <f t="shared" si="6"/>
        <v>40.000100000000003</v>
      </c>
    </row>
    <row r="22" spans="1:13" ht="22.5" customHeight="1">
      <c r="A22" s="946" t="s">
        <v>80</v>
      </c>
      <c r="B22" s="947" t="s">
        <v>81</v>
      </c>
      <c r="C22" s="939" t="s">
        <v>82</v>
      </c>
      <c r="D22" s="1072">
        <f>'02CH'!D38</f>
        <v>4.38</v>
      </c>
      <c r="E22" s="962">
        <f t="shared" si="5"/>
        <v>5.1348321337794925E-3</v>
      </c>
      <c r="F22" s="1061">
        <f>'Bieu so 01_Na Ri'!F40</f>
        <v>45.997999999999998</v>
      </c>
      <c r="G22" s="974">
        <f t="shared" si="3"/>
        <v>5.3869619499757618E-2</v>
      </c>
      <c r="H22" s="1001">
        <f t="shared" si="4"/>
        <v>41.617999999999995</v>
      </c>
      <c r="I22" s="1082">
        <f>'01CH'!D39</f>
        <v>4.1900000000000004</v>
      </c>
      <c r="J22" s="1056">
        <f>'01CH'!E39</f>
        <v>0.16532391294792426</v>
      </c>
      <c r="K22" s="1072">
        <f t="shared" si="0"/>
        <v>45.997999999999998</v>
      </c>
      <c r="L22" s="974">
        <f t="shared" si="1"/>
        <v>5.3869619499757618E-2</v>
      </c>
      <c r="M22" s="1054">
        <f t="shared" si="6"/>
        <v>41.808</v>
      </c>
    </row>
    <row r="23" spans="1:13" ht="22.5" customHeight="1">
      <c r="A23" s="946" t="s">
        <v>83</v>
      </c>
      <c r="B23" s="947" t="s">
        <v>84</v>
      </c>
      <c r="C23" s="939" t="s">
        <v>85</v>
      </c>
      <c r="D23" s="1072">
        <f>'02CH'!D39</f>
        <v>24.8</v>
      </c>
      <c r="E23" s="962">
        <f t="shared" si="5"/>
        <v>2.9073935369345077E-2</v>
      </c>
      <c r="F23" s="1061">
        <f>'Bieu so 01_Na Ri'!F41</f>
        <v>25</v>
      </c>
      <c r="G23" s="974">
        <f t="shared" si="3"/>
        <v>2.9278240086393771E-2</v>
      </c>
      <c r="H23" s="1001">
        <f t="shared" si="4"/>
        <v>0.19999999999999929</v>
      </c>
      <c r="I23" s="1082">
        <f>'01CH'!D40</f>
        <v>6.0200000000000005</v>
      </c>
      <c r="J23" s="1056">
        <f>'01CH'!E40</f>
        <v>0.23752982242160001</v>
      </c>
      <c r="K23" s="1072">
        <f t="shared" si="0"/>
        <v>25</v>
      </c>
      <c r="L23" s="974">
        <f t="shared" si="1"/>
        <v>2.9278240086393771E-2</v>
      </c>
      <c r="M23" s="1054">
        <f t="shared" si="6"/>
        <v>18.98</v>
      </c>
    </row>
    <row r="24" spans="1:13" ht="20.25" customHeight="1">
      <c r="A24" s="946" t="s">
        <v>86</v>
      </c>
      <c r="B24" s="947" t="s">
        <v>87</v>
      </c>
      <c r="C24" s="939" t="s">
        <v>88</v>
      </c>
      <c r="D24" s="1072">
        <f>'02CH'!D40</f>
        <v>3.58</v>
      </c>
      <c r="E24" s="962">
        <f t="shared" si="5"/>
        <v>4.1969632508973937E-3</v>
      </c>
      <c r="F24" s="1061">
        <f>'Bieu so 01_Na Ri'!F42</f>
        <v>70.000000000000014</v>
      </c>
      <c r="G24" s="974">
        <f t="shared" si="3"/>
        <v>8.1979072241902567E-2</v>
      </c>
      <c r="H24" s="1000">
        <f t="shared" si="4"/>
        <v>66.420000000000016</v>
      </c>
      <c r="I24" s="1082">
        <f>'01CH'!D41</f>
        <v>24.3</v>
      </c>
      <c r="J24" s="1056">
        <f>'01CH'!E41</f>
        <v>0.95879978153569423</v>
      </c>
      <c r="K24" s="1072">
        <f t="shared" si="0"/>
        <v>70.000000000000014</v>
      </c>
      <c r="L24" s="974">
        <f t="shared" si="1"/>
        <v>8.1979072241902567E-2</v>
      </c>
      <c r="M24" s="1054">
        <f t="shared" si="6"/>
        <v>45.700000000000017</v>
      </c>
    </row>
    <row r="25" spans="1:13" ht="31.5">
      <c r="A25" s="946" t="s">
        <v>89</v>
      </c>
      <c r="B25" s="950" t="s">
        <v>90</v>
      </c>
      <c r="C25" s="939" t="s">
        <v>91</v>
      </c>
      <c r="D25" s="1074"/>
      <c r="E25" s="962">
        <f t="shared" si="5"/>
        <v>0</v>
      </c>
      <c r="F25" s="1061">
        <f>'Bieu so 01_Na Ri'!F43</f>
        <v>19.510000000000002</v>
      </c>
      <c r="G25" s="974">
        <f t="shared" si="3"/>
        <v>2.2848738563421702E-2</v>
      </c>
      <c r="H25" s="1001">
        <f t="shared" si="4"/>
        <v>19.510000000000002</v>
      </c>
      <c r="I25" s="1082">
        <f>'01CH'!D42</f>
        <v>19.510000000000002</v>
      </c>
      <c r="J25" s="1056">
        <f>'01CH'!E42</f>
        <v>0.76980179990787634</v>
      </c>
      <c r="K25" s="1072">
        <f t="shared" si="0"/>
        <v>19.510000000000002</v>
      </c>
      <c r="L25" s="974">
        <f t="shared" si="1"/>
        <v>2.2848738563421702E-2</v>
      </c>
      <c r="M25" s="1054">
        <f t="shared" si="6"/>
        <v>0</v>
      </c>
    </row>
    <row r="26" spans="1:13" ht="31.5">
      <c r="A26" s="946" t="s">
        <v>92</v>
      </c>
      <c r="B26" s="947" t="s">
        <v>93</v>
      </c>
      <c r="C26" s="939" t="s">
        <v>94</v>
      </c>
      <c r="D26" s="1072">
        <f>'02CH'!D42</f>
        <v>1988.02</v>
      </c>
      <c r="E26" s="962">
        <f t="shared" si="5"/>
        <v>2.3306276206840884</v>
      </c>
      <c r="F26" s="1061">
        <f>'Bieu so 01_Na Ri'!F44</f>
        <v>1775.5167100000001</v>
      </c>
      <c r="G26" s="974">
        <f t="shared" si="3"/>
        <v>2.0793601805113591</v>
      </c>
      <c r="H26" s="1000">
        <f t="shared" si="4"/>
        <v>-212.50328999999988</v>
      </c>
      <c r="I26" s="1082">
        <f>'01CH'!D43</f>
        <v>1162.26082</v>
      </c>
      <c r="J26" s="1056">
        <f>'01CH'!E43</f>
        <v>45.859070794382582</v>
      </c>
      <c r="K26" s="1072">
        <f t="shared" si="0"/>
        <v>1775.5167100000001</v>
      </c>
      <c r="L26" s="974">
        <f t="shared" si="1"/>
        <v>2.0793601805113591</v>
      </c>
      <c r="M26" s="1054">
        <f t="shared" si="6"/>
        <v>613.25589000000014</v>
      </c>
    </row>
    <row r="27" spans="1:13">
      <c r="A27" s="948"/>
      <c r="B27" s="944" t="s">
        <v>65</v>
      </c>
      <c r="C27" s="949"/>
      <c r="D27" s="1075"/>
      <c r="E27" s="962"/>
      <c r="F27" s="1063"/>
      <c r="G27" s="974">
        <f t="shared" si="3"/>
        <v>0</v>
      </c>
      <c r="H27" s="962">
        <f t="shared" si="4"/>
        <v>0</v>
      </c>
      <c r="I27" s="1080"/>
      <c r="J27" s="1051"/>
      <c r="K27" s="1077">
        <f t="shared" si="0"/>
        <v>0</v>
      </c>
      <c r="L27" s="974">
        <f t="shared" si="1"/>
        <v>0</v>
      </c>
      <c r="M27" s="1054">
        <f t="shared" si="6"/>
        <v>0</v>
      </c>
    </row>
    <row r="28" spans="1:13">
      <c r="A28" s="948" t="s">
        <v>95</v>
      </c>
      <c r="B28" s="944" t="s">
        <v>96</v>
      </c>
      <c r="C28" s="949" t="s">
        <v>97</v>
      </c>
      <c r="D28" s="1076">
        <f>'02CH'!D44</f>
        <v>1329.89</v>
      </c>
      <c r="E28" s="962">
        <f t="shared" si="5"/>
        <v>1.5590780608200938</v>
      </c>
      <c r="F28" s="1064">
        <f>'Bieu so 01_Na Ri'!F46</f>
        <v>1152.0047000000002</v>
      </c>
      <c r="G28" s="974">
        <f t="shared" si="3"/>
        <v>1.3491468074901614</v>
      </c>
      <c r="H28" s="1000">
        <f t="shared" si="4"/>
        <v>-177.88529999999992</v>
      </c>
      <c r="I28" s="1082">
        <f>'01CH'!D45</f>
        <v>891.65019999999993</v>
      </c>
      <c r="J28" s="1056">
        <f>'01CH'!E45</f>
        <v>76.716876681776128</v>
      </c>
      <c r="K28" s="1076">
        <f t="shared" si="0"/>
        <v>1152.0047000000002</v>
      </c>
      <c r="L28" s="974">
        <f t="shared" si="1"/>
        <v>1.3491468074901614</v>
      </c>
      <c r="M28" s="1054">
        <f t="shared" si="6"/>
        <v>260.35450000000026</v>
      </c>
    </row>
    <row r="29" spans="1:13">
      <c r="A29" s="948" t="s">
        <v>95</v>
      </c>
      <c r="B29" s="944" t="s">
        <v>98</v>
      </c>
      <c r="C29" s="949" t="s">
        <v>99</v>
      </c>
      <c r="D29" s="1076">
        <f>'02CH'!D45</f>
        <v>174.97</v>
      </c>
      <c r="E29" s="962">
        <f t="shared" si="5"/>
        <v>0.20512364804735109</v>
      </c>
      <c r="F29" s="1064">
        <f>'Bieu so 01_Na Ri'!F47</f>
        <v>181.99825000000001</v>
      </c>
      <c r="G29" s="974">
        <f t="shared" si="3"/>
        <v>0.21314353835214062</v>
      </c>
      <c r="H29" s="1001">
        <f t="shared" si="4"/>
        <v>7.0282500000000141</v>
      </c>
      <c r="I29" s="1082">
        <f>'01CH'!D46</f>
        <v>57.734400000000001</v>
      </c>
      <c r="J29" s="1056">
        <f>'01CH'!E46</f>
        <v>4.9674220283877419</v>
      </c>
      <c r="K29" s="1076">
        <f t="shared" si="0"/>
        <v>181.99825000000001</v>
      </c>
      <c r="L29" s="974">
        <f t="shared" si="1"/>
        <v>0.21314353835214062</v>
      </c>
      <c r="M29" s="1054">
        <f t="shared" si="6"/>
        <v>124.26385000000002</v>
      </c>
    </row>
    <row r="30" spans="1:13">
      <c r="A30" s="948" t="s">
        <v>95</v>
      </c>
      <c r="B30" s="944" t="s">
        <v>100</v>
      </c>
      <c r="C30" s="949" t="s">
        <v>101</v>
      </c>
      <c r="D30" s="1076">
        <f>'02CH'!D46</f>
        <v>23.47</v>
      </c>
      <c r="E30" s="962">
        <f t="shared" si="5"/>
        <v>2.751472835155358E-2</v>
      </c>
      <c r="F30" s="1064">
        <f>'Bieu so 01_Na Ri'!F48</f>
        <v>23.003360000000001</v>
      </c>
      <c r="G30" s="974">
        <f t="shared" si="3"/>
        <v>2.6939915874949882E-2</v>
      </c>
      <c r="H30" s="1000">
        <f t="shared" si="4"/>
        <v>-0.46663999999999817</v>
      </c>
      <c r="I30" s="1082">
        <f>'01CH'!D47</f>
        <v>11.72</v>
      </c>
      <c r="J30" s="1056">
        <f>'01CH'!E47</f>
        <v>1.0083795133006377</v>
      </c>
      <c r="K30" s="1076">
        <f t="shared" si="0"/>
        <v>23.003360000000001</v>
      </c>
      <c r="L30" s="974">
        <f t="shared" si="1"/>
        <v>2.6939915874949882E-2</v>
      </c>
      <c r="M30" s="1054">
        <f t="shared" si="6"/>
        <v>11.28336</v>
      </c>
    </row>
    <row r="31" spans="1:13">
      <c r="A31" s="948" t="s">
        <v>95</v>
      </c>
      <c r="B31" s="944" t="s">
        <v>102</v>
      </c>
      <c r="C31" s="949" t="s">
        <v>103</v>
      </c>
      <c r="D31" s="1076">
        <f>'02CH'!D47</f>
        <v>7.17</v>
      </c>
      <c r="E31" s="962">
        <f t="shared" si="5"/>
        <v>8.4056498628308149E-3</v>
      </c>
      <c r="F31" s="1064">
        <f>'Bieu so 01_Na Ri'!F49</f>
        <v>8</v>
      </c>
      <c r="G31" s="974">
        <f t="shared" si="3"/>
        <v>9.3690368276460063E-3</v>
      </c>
      <c r="H31" s="1001">
        <f t="shared" si="4"/>
        <v>0.83000000000000007</v>
      </c>
      <c r="I31" s="1082">
        <f>'01CH'!D48</f>
        <v>7.0200000000000005</v>
      </c>
      <c r="J31" s="1056">
        <f>'01CH'!E48</f>
        <v>0.60399523748894857</v>
      </c>
      <c r="K31" s="1076">
        <f t="shared" si="0"/>
        <v>8</v>
      </c>
      <c r="L31" s="974">
        <f t="shared" si="1"/>
        <v>9.3690368276460063E-3</v>
      </c>
      <c r="M31" s="1054">
        <f t="shared" si="6"/>
        <v>0.97999999999999954</v>
      </c>
    </row>
    <row r="32" spans="1:13" ht="31.5">
      <c r="A32" s="948" t="s">
        <v>95</v>
      </c>
      <c r="B32" s="944" t="s">
        <v>186</v>
      </c>
      <c r="C32" s="949" t="s">
        <v>105</v>
      </c>
      <c r="D32" s="1076">
        <f>'02CH'!D48</f>
        <v>44.96</v>
      </c>
      <c r="E32" s="962">
        <f t="shared" si="5"/>
        <v>5.2708231217973973E-2</v>
      </c>
      <c r="F32" s="1064">
        <f>'Bieu so 01_Na Ri'!F50</f>
        <v>53.998989999999999</v>
      </c>
      <c r="G32" s="974">
        <f t="shared" si="3"/>
        <v>6.3239815745711053E-2</v>
      </c>
      <c r="H32" s="1001">
        <f t="shared" si="4"/>
        <v>9.0389899999999983</v>
      </c>
      <c r="I32" s="1082">
        <f>'01CH'!D49</f>
        <v>45.619320000000002</v>
      </c>
      <c r="J32" s="1056">
        <f>'01CH'!E49</f>
        <v>3.9250501449407893</v>
      </c>
      <c r="K32" s="1076">
        <f t="shared" si="0"/>
        <v>53.998989999999999</v>
      </c>
      <c r="L32" s="974">
        <f t="shared" si="1"/>
        <v>6.3239815745711053E-2</v>
      </c>
      <c r="M32" s="1054">
        <f t="shared" si="6"/>
        <v>8.3796699999999973</v>
      </c>
    </row>
    <row r="33" spans="1:13" ht="22.5" customHeight="1">
      <c r="A33" s="948" t="s">
        <v>95</v>
      </c>
      <c r="B33" s="944" t="s">
        <v>106</v>
      </c>
      <c r="C33" s="949" t="s">
        <v>107</v>
      </c>
      <c r="D33" s="1076">
        <f>'02CH'!D49</f>
        <v>30.11</v>
      </c>
      <c r="E33" s="962">
        <f t="shared" si="5"/>
        <v>3.5299040079475007E-2</v>
      </c>
      <c r="F33" s="1064">
        <f>'Bieu so 01_Na Ri'!F51</f>
        <v>12.0039</v>
      </c>
      <c r="G33" s="974">
        <f t="shared" si="3"/>
        <v>1.4058122646922485E-2</v>
      </c>
      <c r="H33" s="1000">
        <f t="shared" si="4"/>
        <v>-18.106099999999998</v>
      </c>
      <c r="I33" s="1082">
        <f>'01CH'!D50</f>
        <v>7.08</v>
      </c>
      <c r="J33" s="1056">
        <f>'01CH'!E50</f>
        <v>0.60915758994611902</v>
      </c>
      <c r="K33" s="1076">
        <f t="shared" si="0"/>
        <v>12.0039</v>
      </c>
      <c r="L33" s="974">
        <f t="shared" si="1"/>
        <v>1.4058122646922485E-2</v>
      </c>
      <c r="M33" s="1054">
        <f t="shared" si="6"/>
        <v>4.9238999999999997</v>
      </c>
    </row>
    <row r="34" spans="1:13" ht="22.5" customHeight="1">
      <c r="A34" s="948" t="s">
        <v>95</v>
      </c>
      <c r="B34" s="944" t="s">
        <v>108</v>
      </c>
      <c r="C34" s="949" t="s">
        <v>109</v>
      </c>
      <c r="D34" s="1076">
        <f>'02CH'!D50</f>
        <v>217.23</v>
      </c>
      <c r="E34" s="962">
        <f t="shared" si="5"/>
        <v>0.25466657178559798</v>
      </c>
      <c r="F34" s="1064">
        <f>'Bieu so 01_Na Ri'!F52</f>
        <v>238.00220999999996</v>
      </c>
      <c r="G34" s="974">
        <f t="shared" si="3"/>
        <v>0.27873143381889232</v>
      </c>
      <c r="H34" s="1001">
        <f t="shared" si="4"/>
        <v>20.772209999999973</v>
      </c>
      <c r="I34" s="1082">
        <f>'01CH'!D51</f>
        <v>89.706900000000005</v>
      </c>
      <c r="J34" s="1056">
        <f>'01CH'!E51</f>
        <v>7.7183105940024728</v>
      </c>
      <c r="K34" s="1076">
        <f t="shared" si="0"/>
        <v>238.00220999999996</v>
      </c>
      <c r="L34" s="974">
        <f t="shared" si="1"/>
        <v>0.27873143381889232</v>
      </c>
      <c r="M34" s="1054">
        <f t="shared" si="6"/>
        <v>148.29530999999997</v>
      </c>
    </row>
    <row r="35" spans="1:13" ht="22.5" customHeight="1">
      <c r="A35" s="948" t="s">
        <v>95</v>
      </c>
      <c r="B35" s="944" t="s">
        <v>110</v>
      </c>
      <c r="C35" s="949" t="s">
        <v>111</v>
      </c>
      <c r="D35" s="1076">
        <f>'02CH'!D51</f>
        <v>2.98</v>
      </c>
      <c r="E35" s="962">
        <f t="shared" si="5"/>
        <v>3.4935615887358193E-3</v>
      </c>
      <c r="F35" s="1064">
        <f>'Bieu so 01_Na Ri'!F53</f>
        <v>2.9953000000000007</v>
      </c>
      <c r="G35" s="974">
        <f t="shared" si="3"/>
        <v>3.5078845012310109E-3</v>
      </c>
      <c r="H35" s="1001">
        <f t="shared" si="4"/>
        <v>1.5300000000000757E-2</v>
      </c>
      <c r="I35" s="1082">
        <f>'01CH'!D52</f>
        <v>2.0499999999999998</v>
      </c>
      <c r="J35" s="1056">
        <f>'01CH'!E52</f>
        <v>0.17638037561999206</v>
      </c>
      <c r="K35" s="1076">
        <f t="shared" si="0"/>
        <v>2.9953000000000007</v>
      </c>
      <c r="L35" s="974">
        <f t="shared" si="1"/>
        <v>3.5078845012310109E-3</v>
      </c>
      <c r="M35" s="1054">
        <f t="shared" si="6"/>
        <v>0.94530000000000092</v>
      </c>
    </row>
    <row r="36" spans="1:13" ht="22.5" customHeight="1">
      <c r="A36" s="948" t="s">
        <v>95</v>
      </c>
      <c r="B36" s="944" t="s">
        <v>114</v>
      </c>
      <c r="C36" s="949" t="s">
        <v>115</v>
      </c>
      <c r="D36" s="1077">
        <f>'02CH'!D53</f>
        <v>6.56</v>
      </c>
      <c r="E36" s="962">
        <f t="shared" si="5"/>
        <v>7.6905248396332134E-3</v>
      </c>
      <c r="F36" s="1064">
        <f>'Bieu so 01_Na Ri'!F55</f>
        <v>20</v>
      </c>
      <c r="G36" s="974">
        <f t="shared" si="3"/>
        <v>2.3422592069115015E-2</v>
      </c>
      <c r="H36" s="1001">
        <f t="shared" si="4"/>
        <v>13.440000000000001</v>
      </c>
      <c r="I36" s="1082">
        <f>'01CH'!D54</f>
        <v>0</v>
      </c>
      <c r="J36" s="1051"/>
      <c r="K36" s="1076">
        <f t="shared" ref="K36:K53" si="7">F36</f>
        <v>20</v>
      </c>
      <c r="L36" s="974">
        <f t="shared" ref="L36:L53" si="8">G36</f>
        <v>2.3422592069115015E-2</v>
      </c>
      <c r="M36" s="1054">
        <f t="shared" si="6"/>
        <v>20</v>
      </c>
    </row>
    <row r="37" spans="1:13" ht="22.5" customHeight="1">
      <c r="A37" s="948" t="s">
        <v>95</v>
      </c>
      <c r="B37" s="944" t="s">
        <v>116</v>
      </c>
      <c r="C37" s="949" t="s">
        <v>117</v>
      </c>
      <c r="D37" s="1077">
        <f>'02CH'!D54</f>
        <v>34.15</v>
      </c>
      <c r="E37" s="962">
        <f t="shared" si="5"/>
        <v>4.0035277938029606E-2</v>
      </c>
      <c r="F37" s="1064">
        <f>'Bieu so 01_Na Ri'!F56</f>
        <v>19</v>
      </c>
      <c r="G37" s="974">
        <f t="shared" si="3"/>
        <v>2.2251462465659264E-2</v>
      </c>
      <c r="H37" s="1000">
        <f t="shared" si="4"/>
        <v>-15.149999999999999</v>
      </c>
      <c r="I37" s="1082">
        <f>'01CH'!D55</f>
        <v>10.27</v>
      </c>
      <c r="J37" s="1056">
        <f>'01CH'!E55</f>
        <v>0.88362266225235053</v>
      </c>
      <c r="K37" s="1076">
        <f t="shared" si="7"/>
        <v>19</v>
      </c>
      <c r="L37" s="974">
        <f t="shared" si="8"/>
        <v>2.2251462465659264E-2</v>
      </c>
      <c r="M37" s="1054">
        <f t="shared" si="6"/>
        <v>8.73</v>
      </c>
    </row>
    <row r="38" spans="1:13" ht="22.5" customHeight="1">
      <c r="A38" s="948" t="s">
        <v>95</v>
      </c>
      <c r="B38" s="951" t="s">
        <v>118</v>
      </c>
      <c r="C38" s="949" t="s">
        <v>119</v>
      </c>
      <c r="D38" s="1077">
        <f>'02CH'!D55</f>
        <v>0</v>
      </c>
      <c r="E38" s="962">
        <f t="shared" si="5"/>
        <v>0</v>
      </c>
      <c r="F38" s="1064">
        <f>'Bieu so 01_Na Ri'!F57</f>
        <v>0</v>
      </c>
      <c r="G38" s="974">
        <f t="shared" si="3"/>
        <v>0</v>
      </c>
      <c r="H38" s="962">
        <f t="shared" si="4"/>
        <v>0</v>
      </c>
      <c r="I38" s="1080"/>
      <c r="J38" s="1051"/>
      <c r="K38" s="1076">
        <f t="shared" si="7"/>
        <v>0</v>
      </c>
      <c r="L38" s="974">
        <f t="shared" si="8"/>
        <v>0</v>
      </c>
      <c r="M38" s="1054">
        <f t="shared" si="6"/>
        <v>0</v>
      </c>
    </row>
    <row r="39" spans="1:13" ht="37.5" customHeight="1">
      <c r="A39" s="948" t="s">
        <v>95</v>
      </c>
      <c r="B39" s="951" t="s">
        <v>187</v>
      </c>
      <c r="C39" s="949" t="s">
        <v>121</v>
      </c>
      <c r="D39" s="1077">
        <f>'02CH'!D56</f>
        <v>105.98</v>
      </c>
      <c r="E39" s="962">
        <f t="shared" si="5"/>
        <v>0.12424418025980609</v>
      </c>
      <c r="F39" s="1064">
        <f>'Bieu so 01_Na Ri'!F58</f>
        <v>53.000000000000007</v>
      </c>
      <c r="G39" s="974">
        <f t="shared" si="3"/>
        <v>6.2069868983154808E-2</v>
      </c>
      <c r="H39" s="1000">
        <f t="shared" si="4"/>
        <v>-52.98</v>
      </c>
      <c r="I39" s="1082">
        <f>'01CH'!D57</f>
        <v>35.459999999999994</v>
      </c>
      <c r="J39" s="1056">
        <f>'01CH'!E57</f>
        <v>3.0509503021877649</v>
      </c>
      <c r="K39" s="1076">
        <f t="shared" si="7"/>
        <v>53.000000000000007</v>
      </c>
      <c r="L39" s="974">
        <f t="shared" si="8"/>
        <v>6.2069868983154808E-2</v>
      </c>
      <c r="M39" s="1054">
        <f t="shared" si="6"/>
        <v>17.540000000000013</v>
      </c>
    </row>
    <row r="40" spans="1:13" ht="21" customHeight="1">
      <c r="A40" s="948" t="s">
        <v>95</v>
      </c>
      <c r="B40" s="944" t="s">
        <v>126</v>
      </c>
      <c r="C40" s="949" t="s">
        <v>127</v>
      </c>
      <c r="D40" s="1076">
        <f>'02CH'!D59</f>
        <v>10.54</v>
      </c>
      <c r="E40" s="962">
        <f t="shared" si="5"/>
        <v>1.2356422531971655E-2</v>
      </c>
      <c r="F40" s="1064">
        <f>'Bieu so 01_Na Ri'!F61</f>
        <v>11.51</v>
      </c>
      <c r="G40" s="974">
        <f t="shared" si="3"/>
        <v>1.3479701735775692E-2</v>
      </c>
      <c r="H40" s="1001">
        <f t="shared" si="4"/>
        <v>0.97000000000000064</v>
      </c>
      <c r="I40" s="1082">
        <f>'01CH'!E60</f>
        <v>0.33985487009705795</v>
      </c>
      <c r="J40" s="1056">
        <f>'01CH'!F60</f>
        <v>0.96</v>
      </c>
      <c r="K40" s="1076">
        <f t="shared" si="7"/>
        <v>11.51</v>
      </c>
      <c r="L40" s="974">
        <f t="shared" si="8"/>
        <v>1.3479701735775692E-2</v>
      </c>
      <c r="M40" s="1054">
        <f t="shared" si="6"/>
        <v>11.170145129902942</v>
      </c>
    </row>
    <row r="41" spans="1:13" ht="22.5" customHeight="1">
      <c r="A41" s="946" t="s">
        <v>128</v>
      </c>
      <c r="B41" s="947" t="s">
        <v>129</v>
      </c>
      <c r="C41" s="939" t="s">
        <v>130</v>
      </c>
      <c r="D41" s="1076">
        <f>'02CH'!D60</f>
        <v>351.32</v>
      </c>
      <c r="E41" s="962">
        <f t="shared" si="5"/>
        <v>0.41186511991767383</v>
      </c>
      <c r="F41" s="1064">
        <f>'Bieu so 01_Na Ri'!F62</f>
        <v>111</v>
      </c>
      <c r="G41" s="974">
        <f t="shared" si="3"/>
        <v>0.12999538598358834</v>
      </c>
      <c r="H41" s="1000">
        <f t="shared" si="4"/>
        <v>-240.32</v>
      </c>
      <c r="I41" s="1082">
        <f>'01CH'!D61</f>
        <v>37.270000000000003</v>
      </c>
      <c r="J41" s="1056">
        <f>'01CH'!E61</f>
        <v>1.4705542328327295</v>
      </c>
      <c r="K41" s="1076">
        <f t="shared" si="7"/>
        <v>111</v>
      </c>
      <c r="L41" s="974">
        <f t="shared" si="8"/>
        <v>0.12999538598358834</v>
      </c>
      <c r="M41" s="1054">
        <f t="shared" si="6"/>
        <v>73.72999999999999</v>
      </c>
    </row>
    <row r="42" spans="1:13" ht="22.5" customHeight="1">
      <c r="A42" s="946" t="s">
        <v>131</v>
      </c>
      <c r="B42" s="950" t="s">
        <v>132</v>
      </c>
      <c r="C42" s="939" t="s">
        <v>133</v>
      </c>
      <c r="D42" s="1076">
        <f>'02CH'!D61</f>
        <v>0.04</v>
      </c>
      <c r="E42" s="962">
        <f t="shared" si="5"/>
        <v>4.6893444144104957E-5</v>
      </c>
      <c r="F42" s="1064">
        <f>'Bieu so 01_Na Ri'!F63</f>
        <v>0</v>
      </c>
      <c r="G42" s="974">
        <f t="shared" si="3"/>
        <v>0</v>
      </c>
      <c r="H42" s="1000">
        <f t="shared" si="4"/>
        <v>-0.04</v>
      </c>
      <c r="I42" s="1080"/>
      <c r="J42" s="1051"/>
      <c r="K42" s="1076">
        <f t="shared" si="7"/>
        <v>0</v>
      </c>
      <c r="L42" s="974">
        <f t="shared" si="8"/>
        <v>0</v>
      </c>
      <c r="M42" s="1054">
        <f t="shared" si="6"/>
        <v>0</v>
      </c>
    </row>
    <row r="43" spans="1:13" ht="22.5" customHeight="1">
      <c r="A43" s="946" t="s">
        <v>134</v>
      </c>
      <c r="B43" s="950" t="s">
        <v>135</v>
      </c>
      <c r="C43" s="939" t="s">
        <v>136</v>
      </c>
      <c r="D43" s="1076">
        <f>'02CH'!D62</f>
        <v>0.84</v>
      </c>
      <c r="E43" s="962">
        <f t="shared" si="5"/>
        <v>9.84762327026204E-4</v>
      </c>
      <c r="F43" s="1064">
        <f>'Bieu so 01_Na Ri'!F64</f>
        <v>7.93</v>
      </c>
      <c r="G43" s="974">
        <f t="shared" si="3"/>
        <v>9.2870577554041035E-3</v>
      </c>
      <c r="H43" s="1001">
        <f t="shared" si="4"/>
        <v>7.09</v>
      </c>
      <c r="I43" s="1082">
        <f>'01CH'!D63</f>
        <v>0</v>
      </c>
      <c r="J43" s="1051"/>
      <c r="K43" s="1076">
        <f t="shared" si="7"/>
        <v>7.93</v>
      </c>
      <c r="L43" s="974">
        <f t="shared" si="8"/>
        <v>9.2870577554041035E-3</v>
      </c>
      <c r="M43" s="1054">
        <f t="shared" si="6"/>
        <v>7.93</v>
      </c>
    </row>
    <row r="44" spans="1:13" ht="22.5" customHeight="1">
      <c r="A44" s="946" t="s">
        <v>137</v>
      </c>
      <c r="B44" s="947" t="s">
        <v>138</v>
      </c>
      <c r="C44" s="939" t="s">
        <v>139</v>
      </c>
      <c r="D44" s="1076">
        <f>'02CH'!D63</f>
        <v>628.44000000000005</v>
      </c>
      <c r="E44" s="962">
        <f t="shared" si="5"/>
        <v>0.73674290094803307</v>
      </c>
      <c r="F44" s="1064">
        <f>'Bieu so 01_Na Ri'!F65</f>
        <v>565.00052999999991</v>
      </c>
      <c r="G44" s="974">
        <f t="shared" si="3"/>
        <v>0.66168884665118899</v>
      </c>
      <c r="H44" s="1000">
        <f t="shared" si="4"/>
        <v>-63.439470000000142</v>
      </c>
      <c r="I44" s="1082">
        <f>'01CH'!D64</f>
        <v>300.96969999999999</v>
      </c>
      <c r="J44" s="1056">
        <f>'01CH'!E64</f>
        <v>11.875295580611663</v>
      </c>
      <c r="K44" s="1076">
        <f t="shared" si="7"/>
        <v>565.00052999999991</v>
      </c>
      <c r="L44" s="974">
        <f t="shared" si="8"/>
        <v>0.66168884665118899</v>
      </c>
      <c r="M44" s="1054">
        <f t="shared" si="6"/>
        <v>264.03082999999992</v>
      </c>
    </row>
    <row r="45" spans="1:13" ht="22.5" customHeight="1">
      <c r="A45" s="946" t="s">
        <v>140</v>
      </c>
      <c r="B45" s="950" t="s">
        <v>141</v>
      </c>
      <c r="C45" s="939" t="s">
        <v>142</v>
      </c>
      <c r="D45" s="1076">
        <f>'02CH'!D64</f>
        <v>58.57</v>
      </c>
      <c r="E45" s="962">
        <f t="shared" si="5"/>
        <v>6.8663725588005681E-2</v>
      </c>
      <c r="F45" s="1064">
        <f>'Bieu so 01_Na Ri'!F66</f>
        <v>51.999899999999997</v>
      </c>
      <c r="G45" s="974">
        <f t="shared" si="3"/>
        <v>6.0898622266738686E-2</v>
      </c>
      <c r="H45" s="1000">
        <f t="shared" si="4"/>
        <v>-6.5701000000000036</v>
      </c>
      <c r="I45" s="1082">
        <f>'01CH'!D65</f>
        <v>28.708200000000001</v>
      </c>
      <c r="J45" s="1056">
        <f>'01CH'!E65</f>
        <v>1.1327331641268732</v>
      </c>
      <c r="K45" s="1076">
        <f t="shared" si="7"/>
        <v>51.999899999999997</v>
      </c>
      <c r="L45" s="974">
        <f t="shared" si="8"/>
        <v>6.0898622266738686E-2</v>
      </c>
      <c r="M45" s="1054">
        <f t="shared" si="6"/>
        <v>23.291699999999995</v>
      </c>
    </row>
    <row r="46" spans="1:13" ht="22.5" customHeight="1">
      <c r="A46" s="946" t="s">
        <v>143</v>
      </c>
      <c r="B46" s="950" t="s">
        <v>144</v>
      </c>
      <c r="C46" s="939" t="s">
        <v>145</v>
      </c>
      <c r="D46" s="1076">
        <f>'02CH'!D65</f>
        <v>17.260000000000002</v>
      </c>
      <c r="E46" s="962">
        <f t="shared" si="5"/>
        <v>2.0234521148181292E-2</v>
      </c>
      <c r="F46" s="1064">
        <f>'Bieu so 01_Na Ri'!F67</f>
        <v>16.003229999999999</v>
      </c>
      <c r="G46" s="974">
        <f t="shared" si="3"/>
        <v>1.8741856403911173E-2</v>
      </c>
      <c r="H46" s="1001">
        <f t="shared" si="4"/>
        <v>-1.2567700000000031</v>
      </c>
      <c r="I46" s="1082">
        <f>'01CH'!D66</f>
        <v>13.709999999999999</v>
      </c>
      <c r="J46" s="1056">
        <f>'01CH'!E66</f>
        <v>0.54095246933557073</v>
      </c>
      <c r="K46" s="1076">
        <f t="shared" si="7"/>
        <v>16.003229999999999</v>
      </c>
      <c r="L46" s="974">
        <f t="shared" si="8"/>
        <v>1.8741856403911173E-2</v>
      </c>
      <c r="M46" s="1054">
        <f t="shared" si="6"/>
        <v>2.2932299999999994</v>
      </c>
    </row>
    <row r="47" spans="1:13" ht="31.5">
      <c r="A47" s="946" t="s">
        <v>146</v>
      </c>
      <c r="B47" s="950" t="s">
        <v>147</v>
      </c>
      <c r="C47" s="939" t="s">
        <v>148</v>
      </c>
      <c r="D47" s="1076">
        <f>'02CH'!D66</f>
        <v>1.64</v>
      </c>
      <c r="E47" s="962">
        <f t="shared" si="5"/>
        <v>1.9226312099083034E-3</v>
      </c>
      <c r="F47" s="1064">
        <f>'Bieu so 01_Na Ri'!F68</f>
        <v>2</v>
      </c>
      <c r="G47" s="974">
        <f t="shared" si="3"/>
        <v>2.3422592069115016E-3</v>
      </c>
      <c r="H47" s="1001">
        <f t="shared" si="4"/>
        <v>0.3600000000000001</v>
      </c>
      <c r="I47" s="1082">
        <f>'01CH'!D67</f>
        <v>0.95</v>
      </c>
      <c r="J47" s="1056">
        <f>'01CH'!E67</f>
        <v>3.7483942076498335E-2</v>
      </c>
      <c r="K47" s="1076">
        <f t="shared" si="7"/>
        <v>2</v>
      </c>
      <c r="L47" s="974">
        <f t="shared" si="8"/>
        <v>2.3422592069115016E-3</v>
      </c>
      <c r="M47" s="1054">
        <f t="shared" si="6"/>
        <v>1.05</v>
      </c>
    </row>
    <row r="48" spans="1:13" ht="20.25" customHeight="1">
      <c r="A48" s="946" t="s">
        <v>149</v>
      </c>
      <c r="B48" s="950" t="s">
        <v>152</v>
      </c>
      <c r="C48" s="939" t="s">
        <v>153</v>
      </c>
      <c r="D48" s="1072">
        <f>'02CH'!D68</f>
        <v>0.1</v>
      </c>
      <c r="E48" s="962">
        <f t="shared" si="5"/>
        <v>1.1723361036026241E-4</v>
      </c>
      <c r="F48" s="1064">
        <f>'Bieu so 01_Na Ri'!F70</f>
        <v>2</v>
      </c>
      <c r="G48" s="974">
        <f t="shared" si="3"/>
        <v>2.3422592069115016E-3</v>
      </c>
      <c r="H48" s="1001">
        <f t="shared" si="4"/>
        <v>1.9</v>
      </c>
      <c r="I48" s="1082">
        <f>'01CH'!E69</f>
        <v>0</v>
      </c>
      <c r="J48" s="1051"/>
      <c r="K48" s="1076">
        <f t="shared" si="7"/>
        <v>2</v>
      </c>
      <c r="L48" s="974">
        <f t="shared" si="8"/>
        <v>2.3422592069115016E-3</v>
      </c>
      <c r="M48" s="1054">
        <f t="shared" si="6"/>
        <v>2</v>
      </c>
    </row>
    <row r="49" spans="1:13" ht="20.25" customHeight="1">
      <c r="A49" s="946" t="s">
        <v>151</v>
      </c>
      <c r="B49" s="950" t="s">
        <v>155</v>
      </c>
      <c r="C49" s="939" t="s">
        <v>156</v>
      </c>
      <c r="D49" s="1072">
        <f>'02CH'!D69</f>
        <v>812.49</v>
      </c>
      <c r="E49" s="962">
        <f t="shared" si="5"/>
        <v>0.95251136081609589</v>
      </c>
      <c r="F49" s="1064">
        <f>'Bieu so 01_Na Ri'!F71</f>
        <v>746.95820000000003</v>
      </c>
      <c r="G49" s="974">
        <f t="shared" si="3"/>
        <v>0.87478486056402138</v>
      </c>
      <c r="H49" s="1000">
        <f t="shared" si="4"/>
        <v>-65.531799999999976</v>
      </c>
      <c r="I49" s="1082">
        <f>'01CH'!D70</f>
        <v>855.55120000000011</v>
      </c>
      <c r="J49" s="1056">
        <f>'01CH'!E70</f>
        <v>33.757296446609104</v>
      </c>
      <c r="K49" s="1076">
        <f t="shared" si="7"/>
        <v>746.95820000000003</v>
      </c>
      <c r="L49" s="974">
        <f t="shared" si="8"/>
        <v>0.87478486056402138</v>
      </c>
      <c r="M49" s="1054">
        <f t="shared" si="6"/>
        <v>-108.59300000000007</v>
      </c>
    </row>
    <row r="50" spans="1:13" ht="20.25" customHeight="1">
      <c r="A50" s="946" t="s">
        <v>154</v>
      </c>
      <c r="B50" s="950" t="s">
        <v>158</v>
      </c>
      <c r="C50" s="939" t="s">
        <v>159</v>
      </c>
      <c r="D50" s="1072">
        <f>'02CH'!D70</f>
        <v>45.03</v>
      </c>
      <c r="E50" s="962">
        <f t="shared" si="5"/>
        <v>5.279029474522616E-2</v>
      </c>
      <c r="F50" s="1064">
        <f>'Bieu so 01_Na Ri'!F72</f>
        <v>44.440000000000005</v>
      </c>
      <c r="G50" s="974">
        <f t="shared" si="3"/>
        <v>5.2044999577573574E-2</v>
      </c>
      <c r="H50" s="1000">
        <f t="shared" si="4"/>
        <v>-0.58999999999999631</v>
      </c>
      <c r="I50" s="1082">
        <f>'01CH'!D71</f>
        <v>44.440000000000005</v>
      </c>
      <c r="J50" s="1056">
        <f>'01CH'!E71</f>
        <v>1.7534593535574592</v>
      </c>
      <c r="K50" s="1076">
        <f t="shared" si="7"/>
        <v>44.440000000000005</v>
      </c>
      <c r="L50" s="974">
        <f t="shared" si="8"/>
        <v>5.2044999577573574E-2</v>
      </c>
      <c r="M50" s="1054">
        <f t="shared" si="6"/>
        <v>0</v>
      </c>
    </row>
    <row r="51" spans="1:13" ht="20.25" customHeight="1">
      <c r="A51" s="946" t="s">
        <v>157</v>
      </c>
      <c r="B51" s="950" t="s">
        <v>161</v>
      </c>
      <c r="C51" s="939" t="s">
        <v>162</v>
      </c>
      <c r="D51" s="1072">
        <f>'02CH'!D71</f>
        <v>48.4</v>
      </c>
      <c r="E51" s="962">
        <f t="shared" si="5"/>
        <v>5.6741067414366998E-2</v>
      </c>
      <c r="F51" s="1064">
        <f>'Bieu so 01_Na Ri'!F73</f>
        <v>33.520000000000003</v>
      </c>
      <c r="G51" s="974">
        <f t="shared" si="3"/>
        <v>3.9256264307836769E-2</v>
      </c>
      <c r="H51" s="1000">
        <f t="shared" si="4"/>
        <v>-14.879999999999995</v>
      </c>
      <c r="I51" s="1080"/>
      <c r="J51" s="1051"/>
      <c r="K51" s="1076">
        <f t="shared" si="7"/>
        <v>33.520000000000003</v>
      </c>
      <c r="L51" s="974">
        <f t="shared" si="8"/>
        <v>3.9256264307836769E-2</v>
      </c>
      <c r="M51" s="1054">
        <f t="shared" si="6"/>
        <v>33.520000000000003</v>
      </c>
    </row>
    <row r="52" spans="1:13" ht="20.25" customHeight="1">
      <c r="A52" s="946" t="s">
        <v>160</v>
      </c>
      <c r="B52" s="950" t="s">
        <v>167</v>
      </c>
      <c r="C52" s="939" t="s">
        <v>168</v>
      </c>
      <c r="D52" s="1072"/>
      <c r="E52" s="962"/>
      <c r="F52" s="1064">
        <f>'Bieu so 01_Na Ri'!F75</f>
        <v>0</v>
      </c>
      <c r="G52" s="974">
        <f t="shared" si="3"/>
        <v>0</v>
      </c>
      <c r="H52" s="1001">
        <f t="shared" si="4"/>
        <v>0</v>
      </c>
      <c r="I52" s="1080"/>
      <c r="J52" s="1051"/>
      <c r="K52" s="1076">
        <f t="shared" si="7"/>
        <v>0</v>
      </c>
      <c r="L52" s="974">
        <f t="shared" si="8"/>
        <v>0</v>
      </c>
      <c r="M52" s="1054">
        <f t="shared" si="6"/>
        <v>0</v>
      </c>
    </row>
    <row r="53" spans="1:13" ht="20.25" customHeight="1">
      <c r="A53" s="940">
        <v>3</v>
      </c>
      <c r="B53" s="941" t="s">
        <v>169</v>
      </c>
      <c r="C53" s="937" t="s">
        <v>170</v>
      </c>
      <c r="D53" s="1070" t="str">
        <f>'02CH'!D74</f>
        <v>629,77</v>
      </c>
      <c r="E53" s="961" t="e">
        <f t="shared" si="5"/>
        <v>#VALUE!</v>
      </c>
      <c r="F53" s="1065">
        <f>'Bieu so 01_Na Ri'!F76</f>
        <v>583.0018</v>
      </c>
      <c r="G53" s="973">
        <f t="shared" si="3"/>
        <v>0.68277066684798893</v>
      </c>
      <c r="H53" s="961">
        <f t="shared" si="4"/>
        <v>-46.768199999999979</v>
      </c>
      <c r="I53" s="1081">
        <f>'01CH'!D75</f>
        <v>695.67079999999999</v>
      </c>
      <c r="J53" s="1052">
        <f>'01CH'!E75</f>
        <v>0.81472066813974464</v>
      </c>
      <c r="K53" s="1087">
        <f t="shared" si="7"/>
        <v>583.0018</v>
      </c>
      <c r="L53" s="973">
        <f t="shared" si="8"/>
        <v>0.68277066684798893</v>
      </c>
      <c r="M53" s="1055" t="s">
        <v>475</v>
      </c>
    </row>
  </sheetData>
  <mergeCells count="9">
    <mergeCell ref="I1:J1"/>
    <mergeCell ref="M1:M2"/>
    <mergeCell ref="H1:H2"/>
    <mergeCell ref="A1:A2"/>
    <mergeCell ref="B1:B2"/>
    <mergeCell ref="C1:C2"/>
    <mergeCell ref="D1:E1"/>
    <mergeCell ref="F1:G1"/>
    <mergeCell ref="K1:L1"/>
  </mergeCells>
  <phoneticPr fontId="6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32"/>
  <sheetViews>
    <sheetView workbookViewId="0">
      <selection sqref="A1:D32"/>
    </sheetView>
  </sheetViews>
  <sheetFormatPr defaultColWidth="9" defaultRowHeight="15"/>
  <cols>
    <col min="1" max="1" width="7" style="936" customWidth="1"/>
    <col min="2" max="2" width="33.7109375" style="936" customWidth="1"/>
    <col min="3" max="3" width="9" style="975"/>
    <col min="4" max="4" width="33.140625" style="936" customWidth="1"/>
    <col min="5" max="16384" width="9" style="936"/>
  </cols>
  <sheetData>
    <row r="1" spans="1:11" ht="31.5">
      <c r="A1" s="976" t="s">
        <v>2</v>
      </c>
      <c r="B1" s="976" t="s">
        <v>517</v>
      </c>
      <c r="C1" s="979" t="s">
        <v>289</v>
      </c>
      <c r="D1" s="976" t="s">
        <v>518</v>
      </c>
    </row>
    <row r="2" spans="1:11" ht="55.5" customHeight="1">
      <c r="A2" s="977">
        <v>1</v>
      </c>
      <c r="B2" s="978" t="s">
        <v>67</v>
      </c>
      <c r="C2" s="980">
        <f>'Bieu so 01_Na Ri'!F35</f>
        <v>283.995</v>
      </c>
      <c r="D2" s="978" t="s">
        <v>533</v>
      </c>
    </row>
    <row r="3" spans="1:11" ht="20.25" customHeight="1">
      <c r="A3" s="977">
        <v>2</v>
      </c>
      <c r="B3" s="978" t="s">
        <v>70</v>
      </c>
      <c r="C3" s="980">
        <f>'Bieu so 01_Na Ri'!F36</f>
        <v>4.9986800000000002</v>
      </c>
      <c r="D3" s="978" t="s">
        <v>534</v>
      </c>
      <c r="G3" s="981"/>
      <c r="H3" s="981"/>
      <c r="I3" s="981"/>
      <c r="J3" s="981"/>
      <c r="K3" s="981"/>
    </row>
    <row r="4" spans="1:11" ht="20.25" customHeight="1">
      <c r="A4" s="977">
        <v>3</v>
      </c>
      <c r="B4" s="978" t="s">
        <v>78</v>
      </c>
      <c r="C4" s="980">
        <f>'Bieu so 01_Na Ri'!F39</f>
        <v>40.000100000000003</v>
      </c>
      <c r="D4" s="978" t="s">
        <v>536</v>
      </c>
    </row>
    <row r="5" spans="1:11" ht="39.75" customHeight="1">
      <c r="A5" s="977">
        <v>4</v>
      </c>
      <c r="B5" s="978" t="s">
        <v>519</v>
      </c>
      <c r="C5" s="980">
        <f>'Bieu so 01_Na Ri'!F40</f>
        <v>45.997999999999998</v>
      </c>
      <c r="D5" s="978" t="s">
        <v>537</v>
      </c>
    </row>
    <row r="6" spans="1:11" ht="36" customHeight="1">
      <c r="A6" s="977">
        <v>5</v>
      </c>
      <c r="B6" s="978" t="s">
        <v>84</v>
      </c>
      <c r="C6" s="980">
        <f>'Bieu so 01_Na Ri'!F41</f>
        <v>25</v>
      </c>
      <c r="D6" s="978" t="s">
        <v>535</v>
      </c>
    </row>
    <row r="7" spans="1:11" ht="39" customHeight="1">
      <c r="A7" s="977">
        <v>6</v>
      </c>
      <c r="B7" s="978" t="s">
        <v>520</v>
      </c>
      <c r="C7" s="980">
        <f>'Bieu so 01_Na Ri'!F42</f>
        <v>70.000000000000014</v>
      </c>
      <c r="D7" s="978" t="s">
        <v>538</v>
      </c>
    </row>
    <row r="8" spans="1:11" ht="33.75" customHeight="1">
      <c r="A8" s="977">
        <v>7</v>
      </c>
      <c r="B8" s="978" t="s">
        <v>521</v>
      </c>
      <c r="C8" s="980">
        <f>'Bieu so 01_Na Ri'!F43</f>
        <v>19.510000000000002</v>
      </c>
      <c r="D8" s="978" t="s">
        <v>539</v>
      </c>
    </row>
    <row r="9" spans="1:11" ht="20.25" customHeight="1">
      <c r="A9" s="977">
        <v>8</v>
      </c>
      <c r="B9" s="978" t="s">
        <v>522</v>
      </c>
      <c r="C9" s="980">
        <f>'Bieu so 01_Na Ri'!F44</f>
        <v>1775.5167100000001</v>
      </c>
      <c r="D9" s="978" t="s">
        <v>534</v>
      </c>
    </row>
    <row r="10" spans="1:11" ht="20.25" customHeight="1">
      <c r="A10" s="977" t="s">
        <v>331</v>
      </c>
      <c r="B10" s="978" t="s">
        <v>96</v>
      </c>
      <c r="C10" s="980">
        <f>'Bieu so 01_Na Ri'!F46</f>
        <v>1152.0047000000002</v>
      </c>
      <c r="D10" s="978" t="s">
        <v>534</v>
      </c>
    </row>
    <row r="11" spans="1:11" ht="20.25" customHeight="1">
      <c r="A11" s="977" t="s">
        <v>331</v>
      </c>
      <c r="B11" s="978" t="s">
        <v>98</v>
      </c>
      <c r="C11" s="980">
        <f>'Bieu so 01_Na Ri'!F47</f>
        <v>181.99825000000001</v>
      </c>
      <c r="D11" s="978" t="s">
        <v>534</v>
      </c>
    </row>
    <row r="12" spans="1:11" ht="20.25" customHeight="1">
      <c r="A12" s="977" t="s">
        <v>331</v>
      </c>
      <c r="B12" s="978" t="s">
        <v>523</v>
      </c>
      <c r="C12" s="980">
        <f>'Bieu so 01_Na Ri'!F48</f>
        <v>23.003360000000001</v>
      </c>
      <c r="D12" s="978" t="s">
        <v>534</v>
      </c>
    </row>
    <row r="13" spans="1:11" ht="20.25" customHeight="1">
      <c r="A13" s="977" t="s">
        <v>331</v>
      </c>
      <c r="B13" s="978" t="s">
        <v>524</v>
      </c>
      <c r="C13" s="980">
        <f>'Bieu so 01_Na Ri'!F49</f>
        <v>8</v>
      </c>
      <c r="D13" s="978" t="s">
        <v>534</v>
      </c>
    </row>
    <row r="14" spans="1:11" ht="20.25" customHeight="1">
      <c r="A14" s="977" t="s">
        <v>331</v>
      </c>
      <c r="B14" s="978" t="s">
        <v>525</v>
      </c>
      <c r="C14" s="980">
        <f>'Bieu so 01_Na Ri'!F50</f>
        <v>53.998989999999999</v>
      </c>
      <c r="D14" s="978" t="s">
        <v>534</v>
      </c>
    </row>
    <row r="15" spans="1:11" ht="20.25" customHeight="1">
      <c r="A15" s="977" t="s">
        <v>331</v>
      </c>
      <c r="B15" s="978" t="s">
        <v>526</v>
      </c>
      <c r="C15" s="980">
        <f>'Bieu so 01_Na Ri'!F51</f>
        <v>12.0039</v>
      </c>
      <c r="D15" s="978" t="s">
        <v>534</v>
      </c>
    </row>
    <row r="16" spans="1:11" ht="20.25" customHeight="1">
      <c r="A16" s="977" t="s">
        <v>331</v>
      </c>
      <c r="B16" s="978" t="s">
        <v>527</v>
      </c>
      <c r="C16" s="980">
        <f>'Bieu so 01_Na Ri'!F52</f>
        <v>238.00220999999996</v>
      </c>
      <c r="D16" s="978" t="s">
        <v>534</v>
      </c>
    </row>
    <row r="17" spans="1:4" ht="20.25" customHeight="1">
      <c r="A17" s="977" t="s">
        <v>331</v>
      </c>
      <c r="B17" s="978" t="s">
        <v>110</v>
      </c>
      <c r="C17" s="980">
        <f>'Bieu so 01_Na Ri'!F53</f>
        <v>2.9953000000000007</v>
      </c>
      <c r="D17" s="978" t="s">
        <v>534</v>
      </c>
    </row>
    <row r="18" spans="1:4" ht="20.25" customHeight="1">
      <c r="A18" s="977" t="s">
        <v>331</v>
      </c>
      <c r="B18" s="978" t="s">
        <v>528</v>
      </c>
      <c r="C18" s="980">
        <f>'Bieu so 01_Na Ri'!F55</f>
        <v>20</v>
      </c>
      <c r="D18" s="978" t="s">
        <v>540</v>
      </c>
    </row>
    <row r="19" spans="1:4" ht="20.25" customHeight="1">
      <c r="A19" s="977" t="s">
        <v>331</v>
      </c>
      <c r="B19" s="978" t="s">
        <v>116</v>
      </c>
      <c r="C19" s="980">
        <f>'Bieu so 01_Na Ri'!F56</f>
        <v>19</v>
      </c>
      <c r="D19" s="978" t="s">
        <v>534</v>
      </c>
    </row>
    <row r="20" spans="1:4" ht="20.25" customHeight="1">
      <c r="A20" s="977" t="s">
        <v>331</v>
      </c>
      <c r="B20" s="978" t="s">
        <v>529</v>
      </c>
      <c r="C20" s="980">
        <f>'Bieu so 01_Na Ri'!F58</f>
        <v>53.000000000000007</v>
      </c>
      <c r="D20" s="978" t="s">
        <v>534</v>
      </c>
    </row>
    <row r="21" spans="1:4" ht="20.25" customHeight="1">
      <c r="A21" s="977" t="s">
        <v>331</v>
      </c>
      <c r="B21" s="978" t="s">
        <v>126</v>
      </c>
      <c r="C21" s="980">
        <f>'Bieu so 01_Na Ri'!F61</f>
        <v>11.51</v>
      </c>
      <c r="D21" s="978" t="s">
        <v>534</v>
      </c>
    </row>
    <row r="22" spans="1:4" ht="48" customHeight="1">
      <c r="A22" s="977"/>
      <c r="B22" s="978" t="s">
        <v>129</v>
      </c>
      <c r="C22" s="980">
        <f>'Bieu so 01_Na Ri'!F62</f>
        <v>111</v>
      </c>
      <c r="D22" s="978" t="s">
        <v>541</v>
      </c>
    </row>
    <row r="23" spans="1:4" ht="42" customHeight="1">
      <c r="A23" s="977">
        <v>9</v>
      </c>
      <c r="B23" s="978" t="s">
        <v>530</v>
      </c>
      <c r="C23" s="980">
        <f>'Bieu so 01_Na Ri'!F64</f>
        <v>7.93</v>
      </c>
      <c r="D23" s="978" t="s">
        <v>542</v>
      </c>
    </row>
    <row r="24" spans="1:4" ht="20.25" customHeight="1">
      <c r="A24" s="977">
        <v>10</v>
      </c>
      <c r="B24" s="978" t="s">
        <v>138</v>
      </c>
      <c r="C24" s="980">
        <f>'Bieu so 01_Na Ri'!F65</f>
        <v>565.00052999999991</v>
      </c>
      <c r="D24" s="978" t="s">
        <v>534</v>
      </c>
    </row>
    <row r="25" spans="1:4" ht="20.25" customHeight="1">
      <c r="A25" s="977">
        <v>11</v>
      </c>
      <c r="B25" s="978" t="s">
        <v>141</v>
      </c>
      <c r="C25" s="980">
        <f>'Bieu so 01_Na Ri'!F66</f>
        <v>51.999899999999997</v>
      </c>
      <c r="D25" s="978" t="s">
        <v>543</v>
      </c>
    </row>
    <row r="26" spans="1:4" ht="20.25" customHeight="1">
      <c r="A26" s="977">
        <v>12</v>
      </c>
      <c r="B26" s="978" t="s">
        <v>531</v>
      </c>
      <c r="C26" s="980">
        <f>'Bieu so 01_Na Ri'!F67</f>
        <v>16.003229999999999</v>
      </c>
      <c r="D26" s="978" t="s">
        <v>534</v>
      </c>
    </row>
    <row r="27" spans="1:4" ht="52.5" customHeight="1">
      <c r="A27" s="977">
        <v>13</v>
      </c>
      <c r="B27" s="978" t="s">
        <v>147</v>
      </c>
      <c r="C27" s="980">
        <f>'Bieu so 01_Na Ri'!F68</f>
        <v>2</v>
      </c>
      <c r="D27" s="978" t="s">
        <v>544</v>
      </c>
    </row>
    <row r="28" spans="1:4" ht="20.25" customHeight="1">
      <c r="A28" s="977">
        <v>14</v>
      </c>
      <c r="B28" s="978" t="s">
        <v>158</v>
      </c>
      <c r="C28" s="980">
        <f>'Bieu so 01_Na Ri'!F72</f>
        <v>44.440000000000005</v>
      </c>
      <c r="D28" s="978" t="s">
        <v>545</v>
      </c>
    </row>
    <row r="29" spans="1:4" ht="20.25" customHeight="1">
      <c r="A29" s="977">
        <v>15</v>
      </c>
      <c r="B29" s="978" t="s">
        <v>21</v>
      </c>
      <c r="C29" s="980">
        <f>'Bieu so 01_Na Ri'!F16</f>
        <v>3120.4808999999996</v>
      </c>
      <c r="D29" s="978" t="s">
        <v>534</v>
      </c>
    </row>
    <row r="30" spans="1:4" ht="20.25" customHeight="1">
      <c r="A30" s="977">
        <v>16</v>
      </c>
      <c r="B30" s="978" t="s">
        <v>24</v>
      </c>
      <c r="C30" s="980">
        <f>'Bieu so 01_Na Ri'!F17</f>
        <v>1520.9996599999997</v>
      </c>
      <c r="D30" s="978" t="s">
        <v>534</v>
      </c>
    </row>
    <row r="31" spans="1:4" ht="20.25" customHeight="1">
      <c r="A31" s="977">
        <v>17</v>
      </c>
      <c r="B31" s="978" t="s">
        <v>532</v>
      </c>
      <c r="C31" s="980">
        <f>'Bieu so 01_Na Ri'!F30</f>
        <v>394.26119999999997</v>
      </c>
      <c r="D31" s="978" t="s">
        <v>534</v>
      </c>
    </row>
    <row r="32" spans="1:4" ht="20.25" customHeight="1">
      <c r="A32" s="977">
        <v>18</v>
      </c>
      <c r="B32" s="978" t="s">
        <v>60</v>
      </c>
      <c r="C32" s="980">
        <f>'Bieu so 01_Na Ri'!F32</f>
        <v>386.02900999999997</v>
      </c>
      <c r="D32" s="978" t="s">
        <v>534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B48" sqref="B48:D51"/>
    </sheetView>
  </sheetViews>
  <sheetFormatPr defaultColWidth="9" defaultRowHeight="17.25"/>
  <cols>
    <col min="1" max="1" width="9" style="1115"/>
    <col min="2" max="2" width="10.85546875" style="1115" bestFit="1" customWidth="1"/>
    <col min="3" max="3" width="10" style="1115" bestFit="1" customWidth="1"/>
    <col min="4" max="4" width="9.140625" style="1115" bestFit="1" customWidth="1"/>
    <col min="5" max="16384" width="9" style="1115"/>
  </cols>
  <sheetData>
    <row r="1" spans="1:4">
      <c r="A1" s="1114"/>
      <c r="B1" s="1114">
        <v>2020</v>
      </c>
      <c r="C1" s="1114">
        <v>2024</v>
      </c>
      <c r="D1" s="1114"/>
    </row>
    <row r="2" spans="1:4">
      <c r="A2" s="1114"/>
      <c r="B2" s="1107">
        <v>85299.77</v>
      </c>
      <c r="C2" s="1108">
        <v>85387.646000000008</v>
      </c>
      <c r="D2" s="1116">
        <f>C2-B2</f>
        <v>87.876000000003842</v>
      </c>
    </row>
    <row r="3" spans="1:4">
      <c r="A3" s="1114" t="s">
        <v>10</v>
      </c>
      <c r="B3" s="1109">
        <v>81860.3</v>
      </c>
      <c r="C3" s="1108">
        <v>82154.6247</v>
      </c>
      <c r="D3" s="1116">
        <f>C3-B3</f>
        <v>294.32469999999739</v>
      </c>
    </row>
    <row r="4" spans="1:4">
      <c r="A4" s="1114"/>
      <c r="B4" s="1114"/>
      <c r="C4" s="1117"/>
      <c r="D4" s="1114"/>
    </row>
    <row r="5" spans="1:4">
      <c r="A5" s="1114" t="s">
        <v>13</v>
      </c>
      <c r="B5" s="1110">
        <v>2934.58</v>
      </c>
      <c r="C5" s="1117">
        <v>2932.9037999999996</v>
      </c>
      <c r="D5" s="1117">
        <f>C5-B5</f>
        <v>-1.6762000000003354</v>
      </c>
    </row>
    <row r="6" spans="1:4">
      <c r="A6" s="1114" t="s">
        <v>15</v>
      </c>
      <c r="B6" s="1125">
        <v>1693.82</v>
      </c>
      <c r="C6" s="1117">
        <v>1692.8190999999997</v>
      </c>
      <c r="D6" s="1117">
        <f t="shared" ref="D6:D51" si="0">C6-B6</f>
        <v>-1.0009000000002288</v>
      </c>
    </row>
    <row r="7" spans="1:4">
      <c r="A7" s="1121" t="s">
        <v>22</v>
      </c>
      <c r="B7" s="1124">
        <v>3338.27</v>
      </c>
      <c r="C7" s="1122">
        <v>3319.7541999999999</v>
      </c>
      <c r="D7" s="1117">
        <f t="shared" si="0"/>
        <v>-18.515800000000127</v>
      </c>
    </row>
    <row r="8" spans="1:4">
      <c r="A8" s="1121" t="s">
        <v>25</v>
      </c>
      <c r="B8" s="1124">
        <v>1495.57</v>
      </c>
      <c r="C8" s="1122">
        <v>1497.6960000000001</v>
      </c>
      <c r="D8" s="1117">
        <f t="shared" si="0"/>
        <v>2.1260000000002037</v>
      </c>
    </row>
    <row r="9" spans="1:4">
      <c r="A9" s="1121" t="s">
        <v>28</v>
      </c>
      <c r="B9" s="1126">
        <v>6883.96</v>
      </c>
      <c r="C9" s="1122">
        <v>6983.9299999999994</v>
      </c>
      <c r="D9" s="1117">
        <f t="shared" si="0"/>
        <v>99.969999999999345</v>
      </c>
    </row>
    <row r="10" spans="1:4">
      <c r="A10" s="1121" t="s">
        <v>37</v>
      </c>
      <c r="B10" s="1124">
        <v>10478.4</v>
      </c>
      <c r="C10" s="1122">
        <v>10492.949999999999</v>
      </c>
      <c r="D10" s="1117">
        <f t="shared" si="0"/>
        <v>14.549999999999272</v>
      </c>
    </row>
    <row r="11" spans="1:4">
      <c r="A11" s="1121" t="s">
        <v>46</v>
      </c>
      <c r="B11" s="1124">
        <v>56338.05</v>
      </c>
      <c r="C11" s="1122">
        <v>56536.896499999995</v>
      </c>
      <c r="D11" s="1117">
        <f t="shared" si="0"/>
        <v>198.84649999999237</v>
      </c>
    </row>
    <row r="12" spans="1:4">
      <c r="A12" s="1121" t="s">
        <v>48</v>
      </c>
      <c r="B12" s="1124">
        <v>35029.68</v>
      </c>
      <c r="C12" s="1122">
        <v>34556.999999999993</v>
      </c>
      <c r="D12" s="1117">
        <f t="shared" si="0"/>
        <v>-472.68000000000757</v>
      </c>
    </row>
    <row r="13" spans="1:4">
      <c r="A13" s="1114" t="s">
        <v>55</v>
      </c>
      <c r="B13" s="1123">
        <v>383.27</v>
      </c>
      <c r="C13" s="1117">
        <v>389.76419999999996</v>
      </c>
      <c r="D13" s="1117">
        <f t="shared" si="0"/>
        <v>6.494199999999978</v>
      </c>
    </row>
    <row r="14" spans="1:4">
      <c r="A14" s="1114" t="s">
        <v>61</v>
      </c>
      <c r="B14" s="1112">
        <v>0.73</v>
      </c>
      <c r="C14" s="1117">
        <v>0.73</v>
      </c>
      <c r="D14" s="1117">
        <f t="shared" si="0"/>
        <v>0</v>
      </c>
    </row>
    <row r="15" spans="1:4">
      <c r="A15" s="1114" t="s">
        <v>64</v>
      </c>
      <c r="B15" s="1109">
        <v>2729.78</v>
      </c>
      <c r="C15" s="1116">
        <v>2537.3505000000005</v>
      </c>
      <c r="D15" s="1116">
        <f t="shared" si="0"/>
        <v>-192.42949999999973</v>
      </c>
    </row>
    <row r="16" spans="1:4">
      <c r="A16" s="1114"/>
      <c r="B16" s="1114"/>
      <c r="C16" s="1117"/>
      <c r="D16" s="1114"/>
    </row>
    <row r="17" spans="1:4">
      <c r="A17" s="1114" t="s">
        <v>68</v>
      </c>
      <c r="B17" s="1112">
        <v>33.450000000000003</v>
      </c>
      <c r="C17" s="1117">
        <v>34.64</v>
      </c>
      <c r="D17" s="1117">
        <f t="shared" si="0"/>
        <v>1.1899999999999977</v>
      </c>
    </row>
    <row r="18" spans="1:4">
      <c r="A18" s="1114" t="s">
        <v>71</v>
      </c>
      <c r="B18" s="1112">
        <v>0.74</v>
      </c>
      <c r="C18" s="1117">
        <v>1.5306799999999998</v>
      </c>
      <c r="D18" s="1117">
        <f t="shared" si="0"/>
        <v>0.79067999999999983</v>
      </c>
    </row>
    <row r="19" spans="1:4">
      <c r="A19" s="1114" t="s">
        <v>74</v>
      </c>
      <c r="B19" s="1114"/>
      <c r="C19" s="1117">
        <v>0</v>
      </c>
      <c r="D19" s="1117">
        <f t="shared" si="0"/>
        <v>0</v>
      </c>
    </row>
    <row r="20" spans="1:4">
      <c r="A20" s="1114" t="s">
        <v>77</v>
      </c>
      <c r="B20" s="1114"/>
      <c r="C20" s="1117">
        <v>0</v>
      </c>
      <c r="D20" s="1117">
        <f t="shared" si="0"/>
        <v>0</v>
      </c>
    </row>
    <row r="21" spans="1:4">
      <c r="A21" s="1114" t="s">
        <v>79</v>
      </c>
      <c r="B21" s="1114"/>
      <c r="C21" s="1117">
        <v>3.3340999999999998</v>
      </c>
      <c r="D21" s="1117">
        <f t="shared" si="0"/>
        <v>3.3340999999999998</v>
      </c>
    </row>
    <row r="22" spans="1:4">
      <c r="A22" s="1114" t="s">
        <v>82</v>
      </c>
      <c r="B22" s="1112">
        <v>4.17</v>
      </c>
      <c r="C22" s="1117">
        <v>4.1900000000000004</v>
      </c>
      <c r="D22" s="1117">
        <f t="shared" si="0"/>
        <v>2.0000000000000462E-2</v>
      </c>
    </row>
    <row r="23" spans="1:4">
      <c r="A23" s="1114" t="s">
        <v>85</v>
      </c>
      <c r="B23" s="1112">
        <v>9.2899999999999991</v>
      </c>
      <c r="C23" s="1117">
        <v>6.0200000000000005</v>
      </c>
      <c r="D23" s="1117">
        <f t="shared" si="0"/>
        <v>-3.2699999999999987</v>
      </c>
    </row>
    <row r="24" spans="1:4">
      <c r="A24" s="1114" t="s">
        <v>88</v>
      </c>
      <c r="B24" s="1112">
        <v>276.02999999999997</v>
      </c>
      <c r="C24" s="1117">
        <v>24.3</v>
      </c>
      <c r="D24" s="1117">
        <f t="shared" si="0"/>
        <v>-251.72999999999996</v>
      </c>
    </row>
    <row r="25" spans="1:4">
      <c r="A25" s="1114" t="s">
        <v>91</v>
      </c>
      <c r="B25" s="1112">
        <v>36.75</v>
      </c>
      <c r="C25" s="1117">
        <v>19.510000000000002</v>
      </c>
      <c r="D25" s="1117">
        <f t="shared" si="0"/>
        <v>-17.239999999999998</v>
      </c>
    </row>
    <row r="26" spans="1:4">
      <c r="A26" s="1114" t="s">
        <v>94</v>
      </c>
      <c r="B26" s="1111">
        <v>1043.76</v>
      </c>
      <c r="C26" s="1117">
        <v>1162.2748200000001</v>
      </c>
      <c r="D26" s="1117">
        <f t="shared" si="0"/>
        <v>118.5148200000001</v>
      </c>
    </row>
    <row r="27" spans="1:4">
      <c r="A27" s="1114" t="s">
        <v>97</v>
      </c>
      <c r="B27" s="1118">
        <v>855.83</v>
      </c>
      <c r="C27" s="1119">
        <v>891.66419999999994</v>
      </c>
      <c r="D27" s="1119">
        <f t="shared" si="0"/>
        <v>35.834199999999896</v>
      </c>
    </row>
    <row r="28" spans="1:4">
      <c r="A28" s="1114" t="s">
        <v>99</v>
      </c>
      <c r="B28" s="1118">
        <v>58.4</v>
      </c>
      <c r="C28" s="1119">
        <v>57.734400000000001</v>
      </c>
      <c r="D28" s="1119">
        <f t="shared" si="0"/>
        <v>-0.66559999999999775</v>
      </c>
    </row>
    <row r="29" spans="1:4">
      <c r="A29" s="1114" t="s">
        <v>101</v>
      </c>
      <c r="B29" s="1118">
        <v>11.77</v>
      </c>
      <c r="C29" s="1119">
        <v>11.72</v>
      </c>
      <c r="D29" s="1119">
        <f t="shared" si="0"/>
        <v>-4.9999999999998934E-2</v>
      </c>
    </row>
    <row r="30" spans="1:4">
      <c r="A30" s="1114" t="s">
        <v>103</v>
      </c>
      <c r="B30" s="1118">
        <v>7.01</v>
      </c>
      <c r="C30" s="1119">
        <v>7.0200000000000005</v>
      </c>
      <c r="D30" s="1119">
        <f t="shared" si="0"/>
        <v>1.0000000000000675E-2</v>
      </c>
    </row>
    <row r="31" spans="1:4">
      <c r="A31" s="1114" t="s">
        <v>105</v>
      </c>
      <c r="B31" s="1118">
        <v>45.59</v>
      </c>
      <c r="C31" s="1119">
        <v>45.619320000000002</v>
      </c>
      <c r="D31" s="1119">
        <f t="shared" si="0"/>
        <v>2.9319999999998458E-2</v>
      </c>
    </row>
    <row r="32" spans="1:4">
      <c r="A32" s="1114" t="s">
        <v>107</v>
      </c>
      <c r="B32" s="1118">
        <v>7.07</v>
      </c>
      <c r="C32" s="1119">
        <v>7.08</v>
      </c>
      <c r="D32" s="1119">
        <f t="shared" si="0"/>
        <v>9.9999999999997868E-3</v>
      </c>
    </row>
    <row r="33" spans="1:4">
      <c r="A33" s="1114" t="s">
        <v>109</v>
      </c>
      <c r="B33" s="1118">
        <v>8.09</v>
      </c>
      <c r="C33" s="1119">
        <v>89.706900000000005</v>
      </c>
      <c r="D33" s="1119">
        <f t="shared" si="0"/>
        <v>81.616900000000001</v>
      </c>
    </row>
    <row r="34" spans="1:4">
      <c r="A34" s="1114" t="s">
        <v>111</v>
      </c>
      <c r="B34" s="1118">
        <v>2.0499999999999998</v>
      </c>
      <c r="C34" s="1119">
        <v>2.0499999999999998</v>
      </c>
      <c r="D34" s="1119">
        <f t="shared" si="0"/>
        <v>0</v>
      </c>
    </row>
    <row r="35" spans="1:4">
      <c r="A35" s="1114" t="s">
        <v>115</v>
      </c>
      <c r="B35" s="1120"/>
      <c r="C35" s="1119"/>
      <c r="D35" s="1119">
        <f t="shared" si="0"/>
        <v>0</v>
      </c>
    </row>
    <row r="36" spans="1:4">
      <c r="A36" s="1114" t="s">
        <v>117</v>
      </c>
      <c r="B36" s="1118">
        <v>8.5</v>
      </c>
      <c r="C36" s="1119">
        <v>10.27</v>
      </c>
      <c r="D36" s="1119">
        <f t="shared" si="0"/>
        <v>1.7699999999999996</v>
      </c>
    </row>
    <row r="37" spans="1:4">
      <c r="A37" s="1114" t="s">
        <v>119</v>
      </c>
      <c r="B37" s="1120"/>
      <c r="C37" s="1119"/>
      <c r="D37" s="1119">
        <f t="shared" si="0"/>
        <v>0</v>
      </c>
    </row>
    <row r="38" spans="1:4">
      <c r="A38" s="1114" t="s">
        <v>121</v>
      </c>
      <c r="B38" s="1118">
        <v>35.479999999999997</v>
      </c>
      <c r="C38" s="1119">
        <v>35.459999999999994</v>
      </c>
      <c r="D38" s="1119">
        <f t="shared" si="0"/>
        <v>-2.0000000000003126E-2</v>
      </c>
    </row>
    <row r="39" spans="1:4">
      <c r="A39" s="1114" t="s">
        <v>127</v>
      </c>
      <c r="B39" s="1118">
        <v>3.96</v>
      </c>
      <c r="C39" s="1119">
        <v>3.95</v>
      </c>
      <c r="D39" s="1119">
        <f t="shared" si="0"/>
        <v>-9.9999999999997868E-3</v>
      </c>
    </row>
    <row r="40" spans="1:4">
      <c r="A40" s="1114" t="s">
        <v>130</v>
      </c>
      <c r="B40" s="1112">
        <v>37.39</v>
      </c>
      <c r="C40" s="1117">
        <v>37.270000000000003</v>
      </c>
      <c r="D40" s="1117">
        <f t="shared" si="0"/>
        <v>-0.11999999999999744</v>
      </c>
    </row>
    <row r="41" spans="1:4">
      <c r="A41" s="1114" t="s">
        <v>133</v>
      </c>
      <c r="B41" s="1114"/>
      <c r="C41" s="1117"/>
      <c r="D41" s="1117">
        <f t="shared" si="0"/>
        <v>0</v>
      </c>
    </row>
    <row r="42" spans="1:4">
      <c r="A42" s="1114" t="s">
        <v>136</v>
      </c>
      <c r="B42" s="1114"/>
      <c r="C42" s="1117"/>
      <c r="D42" s="1117">
        <f t="shared" si="0"/>
        <v>0</v>
      </c>
    </row>
    <row r="43" spans="1:4">
      <c r="A43" s="1114" t="s">
        <v>139</v>
      </c>
      <c r="B43" s="1112">
        <v>298.81</v>
      </c>
      <c r="C43" s="1117">
        <v>300.92149999999998</v>
      </c>
      <c r="D43" s="1117">
        <f t="shared" si="0"/>
        <v>2.1114999999999782</v>
      </c>
    </row>
    <row r="44" spans="1:4">
      <c r="A44" s="1114" t="s">
        <v>142</v>
      </c>
      <c r="B44" s="1112">
        <v>27.86</v>
      </c>
      <c r="C44" s="1117">
        <v>28.708200000000001</v>
      </c>
      <c r="D44" s="1117">
        <f t="shared" si="0"/>
        <v>0.84820000000000206</v>
      </c>
    </row>
    <row r="45" spans="1:4">
      <c r="A45" s="1114" t="s">
        <v>145</v>
      </c>
      <c r="B45" s="1112">
        <v>13.85</v>
      </c>
      <c r="C45" s="1117">
        <v>13.709999999999999</v>
      </c>
      <c r="D45" s="1117">
        <f t="shared" si="0"/>
        <v>-0.14000000000000057</v>
      </c>
    </row>
    <row r="46" spans="1:4">
      <c r="A46" s="1114" t="s">
        <v>148</v>
      </c>
      <c r="B46" s="1112">
        <v>0.87</v>
      </c>
      <c r="C46" s="1117">
        <v>0.95</v>
      </c>
      <c r="D46" s="1117">
        <f t="shared" si="0"/>
        <v>7.999999999999996E-2</v>
      </c>
    </row>
    <row r="47" spans="1:4">
      <c r="A47" s="1114" t="s">
        <v>153</v>
      </c>
      <c r="B47" s="1114"/>
      <c r="C47" s="1117"/>
      <c r="D47" s="1117">
        <f t="shared" si="0"/>
        <v>0</v>
      </c>
    </row>
    <row r="48" spans="1:4">
      <c r="A48" s="1114" t="s">
        <v>156</v>
      </c>
      <c r="B48" s="1112">
        <v>895.47</v>
      </c>
      <c r="C48" s="1117">
        <v>855.55120000000011</v>
      </c>
      <c r="D48" s="1117">
        <f t="shared" si="0"/>
        <v>-39.918799999999919</v>
      </c>
    </row>
    <row r="49" spans="1:4">
      <c r="A49" s="1114" t="s">
        <v>159</v>
      </c>
      <c r="B49" s="1112">
        <v>51.34</v>
      </c>
      <c r="C49" s="1117">
        <v>44.440000000000005</v>
      </c>
      <c r="D49" s="1117">
        <f t="shared" si="0"/>
        <v>-6.8999999999999986</v>
      </c>
    </row>
    <row r="50" spans="1:4">
      <c r="A50" s="1114" t="s">
        <v>162</v>
      </c>
      <c r="B50" s="1114"/>
      <c r="C50" s="1117">
        <v>33.520000000000003</v>
      </c>
      <c r="D50" s="1117">
        <f t="shared" si="0"/>
        <v>33.520000000000003</v>
      </c>
    </row>
    <row r="51" spans="1:4">
      <c r="A51" s="1114" t="s">
        <v>170</v>
      </c>
      <c r="B51" s="1113">
        <v>709.68</v>
      </c>
      <c r="C51" s="1117">
        <v>583.0018</v>
      </c>
      <c r="D51" s="1117">
        <f t="shared" si="0"/>
        <v>-126.67819999999995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L76"/>
  <sheetViews>
    <sheetView showZeros="0" zoomScale="90" zoomScaleNormal="90" workbookViewId="0">
      <pane ySplit="4" topLeftCell="A5" activePane="bottomLeft" state="frozen"/>
      <selection pane="bottomLeft" activeCell="J41" sqref="J41"/>
    </sheetView>
  </sheetViews>
  <sheetFormatPr defaultColWidth="7.28515625" defaultRowHeight="15"/>
  <cols>
    <col min="1" max="1" width="4.85546875" style="610" customWidth="1"/>
    <col min="2" max="2" width="46" style="589" customWidth="1"/>
    <col min="3" max="3" width="7.140625" style="611" customWidth="1"/>
    <col min="4" max="4" width="13.28515625" style="611" customWidth="1"/>
    <col min="5" max="6" width="10.5703125" style="611" customWidth="1"/>
    <col min="7" max="7" width="10.5703125" style="589" customWidth="1"/>
    <col min="8" max="8" width="14.5703125" style="589" customWidth="1"/>
    <col min="9" max="9" width="12.42578125" style="652" customWidth="1"/>
    <col min="10" max="10" width="11" style="589" customWidth="1"/>
    <col min="11" max="11" width="14.5703125" style="589" customWidth="1"/>
    <col min="12" max="12" width="12.85546875" style="728" customWidth="1"/>
    <col min="13" max="13" width="50.7109375" style="589" customWidth="1"/>
    <col min="14" max="14" width="9.42578125" style="589" customWidth="1"/>
    <col min="15" max="16" width="6.85546875" style="589" customWidth="1"/>
    <col min="17" max="17" width="11.140625" style="589" customWidth="1"/>
    <col min="18" max="19" width="6.85546875" style="589" customWidth="1"/>
    <col min="20" max="20" width="8.85546875" style="589" customWidth="1"/>
    <col min="21" max="23" width="6.85546875" style="589" customWidth="1"/>
    <col min="24" max="24" width="10" style="589" customWidth="1"/>
    <col min="25" max="195" width="6.85546875" style="589" customWidth="1"/>
    <col min="196" max="196" width="4.85546875" style="589" customWidth="1"/>
    <col min="197" max="197" width="37.5703125" style="589" bestFit="1" customWidth="1"/>
    <col min="198" max="198" width="5.28515625" style="589" customWidth="1"/>
    <col min="199" max="199" width="9.85546875" style="589" customWidth="1"/>
    <col min="200" max="200" width="12.42578125" style="589" customWidth="1"/>
    <col min="201" max="201" width="7.7109375" style="589" customWidth="1"/>
    <col min="202" max="202" width="6.42578125" style="589" customWidth="1"/>
    <col min="203" max="203" width="8.42578125" style="589" customWidth="1"/>
    <col min="204" max="214" width="7.28515625" style="589"/>
    <col min="215" max="215" width="8.7109375" style="589" customWidth="1"/>
    <col min="216" max="226" width="7.28515625" style="589"/>
    <col min="227" max="255" width="7.28515625" style="591"/>
    <col min="256" max="256" width="4.85546875" style="591" customWidth="1"/>
    <col min="257" max="257" width="38.42578125" style="591" customWidth="1"/>
    <col min="258" max="258" width="6.5703125" style="591" customWidth="1"/>
    <col min="259" max="260" width="11.7109375" style="591" customWidth="1"/>
    <col min="261" max="261" width="15" style="591" customWidth="1"/>
    <col min="262" max="262" width="11.7109375" style="591" customWidth="1"/>
    <col min="263" max="263" width="27.5703125" style="591" bestFit="1" customWidth="1"/>
    <col min="264" max="451" width="6.85546875" style="591" customWidth="1"/>
    <col min="452" max="452" width="4.85546875" style="591" customWidth="1"/>
    <col min="453" max="453" width="37.5703125" style="591" bestFit="1" customWidth="1"/>
    <col min="454" max="454" width="5.28515625" style="591" customWidth="1"/>
    <col min="455" max="455" width="9.85546875" style="591" customWidth="1"/>
    <col min="456" max="456" width="12.42578125" style="591" customWidth="1"/>
    <col min="457" max="457" width="7.7109375" style="591" customWidth="1"/>
    <col min="458" max="458" width="6.42578125" style="591" customWidth="1"/>
    <col min="459" max="459" width="8.42578125" style="591" customWidth="1"/>
    <col min="460" max="470" width="7.28515625" style="591"/>
    <col min="471" max="471" width="8.7109375" style="591" customWidth="1"/>
    <col min="472" max="511" width="7.28515625" style="591"/>
    <col min="512" max="512" width="4.85546875" style="591" customWidth="1"/>
    <col min="513" max="513" width="38.42578125" style="591" customWidth="1"/>
    <col min="514" max="514" width="6.5703125" style="591" customWidth="1"/>
    <col min="515" max="516" width="11.7109375" style="591" customWidth="1"/>
    <col min="517" max="517" width="15" style="591" customWidth="1"/>
    <col min="518" max="518" width="11.7109375" style="591" customWidth="1"/>
    <col min="519" max="519" width="27.5703125" style="591" bestFit="1" customWidth="1"/>
    <col min="520" max="707" width="6.85546875" style="591" customWidth="1"/>
    <col min="708" max="708" width="4.85546875" style="591" customWidth="1"/>
    <col min="709" max="709" width="37.5703125" style="591" bestFit="1" customWidth="1"/>
    <col min="710" max="710" width="5.28515625" style="591" customWidth="1"/>
    <col min="711" max="711" width="9.85546875" style="591" customWidth="1"/>
    <col min="712" max="712" width="12.42578125" style="591" customWidth="1"/>
    <col min="713" max="713" width="7.7109375" style="591" customWidth="1"/>
    <col min="714" max="714" width="6.42578125" style="591" customWidth="1"/>
    <col min="715" max="715" width="8.42578125" style="591" customWidth="1"/>
    <col min="716" max="726" width="7.28515625" style="591"/>
    <col min="727" max="727" width="8.7109375" style="591" customWidth="1"/>
    <col min="728" max="767" width="7.28515625" style="591"/>
    <col min="768" max="768" width="4.85546875" style="591" customWidth="1"/>
    <col min="769" max="769" width="38.42578125" style="591" customWidth="1"/>
    <col min="770" max="770" width="6.5703125" style="591" customWidth="1"/>
    <col min="771" max="772" width="11.7109375" style="591" customWidth="1"/>
    <col min="773" max="773" width="15" style="591" customWidth="1"/>
    <col min="774" max="774" width="11.7109375" style="591" customWidth="1"/>
    <col min="775" max="775" width="27.5703125" style="591" bestFit="1" customWidth="1"/>
    <col min="776" max="963" width="6.85546875" style="591" customWidth="1"/>
    <col min="964" max="964" width="4.85546875" style="591" customWidth="1"/>
    <col min="965" max="965" width="37.5703125" style="591" bestFit="1" customWidth="1"/>
    <col min="966" max="966" width="5.28515625" style="591" customWidth="1"/>
    <col min="967" max="967" width="9.85546875" style="591" customWidth="1"/>
    <col min="968" max="968" width="12.42578125" style="591" customWidth="1"/>
    <col min="969" max="969" width="7.7109375" style="591" customWidth="1"/>
    <col min="970" max="970" width="6.42578125" style="591" customWidth="1"/>
    <col min="971" max="971" width="8.42578125" style="591" customWidth="1"/>
    <col min="972" max="982" width="7.28515625" style="591"/>
    <col min="983" max="983" width="8.7109375" style="591" customWidth="1"/>
    <col min="984" max="1023" width="7.28515625" style="591"/>
    <col min="1024" max="1024" width="4.85546875" style="591" customWidth="1"/>
    <col min="1025" max="1025" width="38.42578125" style="591" customWidth="1"/>
    <col min="1026" max="1026" width="6.5703125" style="591" customWidth="1"/>
    <col min="1027" max="1028" width="11.7109375" style="591" customWidth="1"/>
    <col min="1029" max="1029" width="15" style="591" customWidth="1"/>
    <col min="1030" max="1030" width="11.7109375" style="591" customWidth="1"/>
    <col min="1031" max="1031" width="27.5703125" style="591" bestFit="1" customWidth="1"/>
    <col min="1032" max="1219" width="6.85546875" style="591" customWidth="1"/>
    <col min="1220" max="1220" width="4.85546875" style="591" customWidth="1"/>
    <col min="1221" max="1221" width="37.5703125" style="591" bestFit="1" customWidth="1"/>
    <col min="1222" max="1222" width="5.28515625" style="591" customWidth="1"/>
    <col min="1223" max="1223" width="9.85546875" style="591" customWidth="1"/>
    <col min="1224" max="1224" width="12.42578125" style="591" customWidth="1"/>
    <col min="1225" max="1225" width="7.7109375" style="591" customWidth="1"/>
    <col min="1226" max="1226" width="6.42578125" style="591" customWidth="1"/>
    <col min="1227" max="1227" width="8.42578125" style="591" customWidth="1"/>
    <col min="1228" max="1238" width="7.28515625" style="591"/>
    <col min="1239" max="1239" width="8.7109375" style="591" customWidth="1"/>
    <col min="1240" max="1279" width="7.28515625" style="591"/>
    <col min="1280" max="1280" width="4.85546875" style="591" customWidth="1"/>
    <col min="1281" max="1281" width="38.42578125" style="591" customWidth="1"/>
    <col min="1282" max="1282" width="6.5703125" style="591" customWidth="1"/>
    <col min="1283" max="1284" width="11.7109375" style="591" customWidth="1"/>
    <col min="1285" max="1285" width="15" style="591" customWidth="1"/>
    <col min="1286" max="1286" width="11.7109375" style="591" customWidth="1"/>
    <col min="1287" max="1287" width="27.5703125" style="591" bestFit="1" customWidth="1"/>
    <col min="1288" max="1475" width="6.85546875" style="591" customWidth="1"/>
    <col min="1476" max="1476" width="4.85546875" style="591" customWidth="1"/>
    <col min="1477" max="1477" width="37.5703125" style="591" bestFit="1" customWidth="1"/>
    <col min="1478" max="1478" width="5.28515625" style="591" customWidth="1"/>
    <col min="1479" max="1479" width="9.85546875" style="591" customWidth="1"/>
    <col min="1480" max="1480" width="12.42578125" style="591" customWidth="1"/>
    <col min="1481" max="1481" width="7.7109375" style="591" customWidth="1"/>
    <col min="1482" max="1482" width="6.42578125" style="591" customWidth="1"/>
    <col min="1483" max="1483" width="8.42578125" style="591" customWidth="1"/>
    <col min="1484" max="1494" width="7.28515625" style="591"/>
    <col min="1495" max="1495" width="8.7109375" style="591" customWidth="1"/>
    <col min="1496" max="1535" width="7.28515625" style="591"/>
    <col min="1536" max="1536" width="4.85546875" style="591" customWidth="1"/>
    <col min="1537" max="1537" width="38.42578125" style="591" customWidth="1"/>
    <col min="1538" max="1538" width="6.5703125" style="591" customWidth="1"/>
    <col min="1539" max="1540" width="11.7109375" style="591" customWidth="1"/>
    <col min="1541" max="1541" width="15" style="591" customWidth="1"/>
    <col min="1542" max="1542" width="11.7109375" style="591" customWidth="1"/>
    <col min="1543" max="1543" width="27.5703125" style="591" bestFit="1" customWidth="1"/>
    <col min="1544" max="1731" width="6.85546875" style="591" customWidth="1"/>
    <col min="1732" max="1732" width="4.85546875" style="591" customWidth="1"/>
    <col min="1733" max="1733" width="37.5703125" style="591" bestFit="1" customWidth="1"/>
    <col min="1734" max="1734" width="5.28515625" style="591" customWidth="1"/>
    <col min="1735" max="1735" width="9.85546875" style="591" customWidth="1"/>
    <col min="1736" max="1736" width="12.42578125" style="591" customWidth="1"/>
    <col min="1737" max="1737" width="7.7109375" style="591" customWidth="1"/>
    <col min="1738" max="1738" width="6.42578125" style="591" customWidth="1"/>
    <col min="1739" max="1739" width="8.42578125" style="591" customWidth="1"/>
    <col min="1740" max="1750" width="7.28515625" style="591"/>
    <col min="1751" max="1751" width="8.7109375" style="591" customWidth="1"/>
    <col min="1752" max="1791" width="7.28515625" style="591"/>
    <col min="1792" max="1792" width="4.85546875" style="591" customWidth="1"/>
    <col min="1793" max="1793" width="38.42578125" style="591" customWidth="1"/>
    <col min="1794" max="1794" width="6.5703125" style="591" customWidth="1"/>
    <col min="1795" max="1796" width="11.7109375" style="591" customWidth="1"/>
    <col min="1797" max="1797" width="15" style="591" customWidth="1"/>
    <col min="1798" max="1798" width="11.7109375" style="591" customWidth="1"/>
    <col min="1799" max="1799" width="27.5703125" style="591" bestFit="1" customWidth="1"/>
    <col min="1800" max="1987" width="6.85546875" style="591" customWidth="1"/>
    <col min="1988" max="1988" width="4.85546875" style="591" customWidth="1"/>
    <col min="1989" max="1989" width="37.5703125" style="591" bestFit="1" customWidth="1"/>
    <col min="1990" max="1990" width="5.28515625" style="591" customWidth="1"/>
    <col min="1991" max="1991" width="9.85546875" style="591" customWidth="1"/>
    <col min="1992" max="1992" width="12.42578125" style="591" customWidth="1"/>
    <col min="1993" max="1993" width="7.7109375" style="591" customWidth="1"/>
    <col min="1994" max="1994" width="6.42578125" style="591" customWidth="1"/>
    <col min="1995" max="1995" width="8.42578125" style="591" customWidth="1"/>
    <col min="1996" max="2006" width="7.28515625" style="591"/>
    <col min="2007" max="2007" width="8.7109375" style="591" customWidth="1"/>
    <col min="2008" max="2047" width="7.28515625" style="591"/>
    <col min="2048" max="2048" width="4.85546875" style="591" customWidth="1"/>
    <col min="2049" max="2049" width="38.42578125" style="591" customWidth="1"/>
    <col min="2050" max="2050" width="6.5703125" style="591" customWidth="1"/>
    <col min="2051" max="2052" width="11.7109375" style="591" customWidth="1"/>
    <col min="2053" max="2053" width="15" style="591" customWidth="1"/>
    <col min="2054" max="2054" width="11.7109375" style="591" customWidth="1"/>
    <col min="2055" max="2055" width="27.5703125" style="591" bestFit="1" customWidth="1"/>
    <col min="2056" max="2243" width="6.85546875" style="591" customWidth="1"/>
    <col min="2244" max="2244" width="4.85546875" style="591" customWidth="1"/>
    <col min="2245" max="2245" width="37.5703125" style="591" bestFit="1" customWidth="1"/>
    <col min="2246" max="2246" width="5.28515625" style="591" customWidth="1"/>
    <col min="2247" max="2247" width="9.85546875" style="591" customWidth="1"/>
    <col min="2248" max="2248" width="12.42578125" style="591" customWidth="1"/>
    <col min="2249" max="2249" width="7.7109375" style="591" customWidth="1"/>
    <col min="2250" max="2250" width="6.42578125" style="591" customWidth="1"/>
    <col min="2251" max="2251" width="8.42578125" style="591" customWidth="1"/>
    <col min="2252" max="2262" width="7.28515625" style="591"/>
    <col min="2263" max="2263" width="8.7109375" style="591" customWidth="1"/>
    <col min="2264" max="2303" width="7.28515625" style="591"/>
    <col min="2304" max="2304" width="4.85546875" style="591" customWidth="1"/>
    <col min="2305" max="2305" width="38.42578125" style="591" customWidth="1"/>
    <col min="2306" max="2306" width="6.5703125" style="591" customWidth="1"/>
    <col min="2307" max="2308" width="11.7109375" style="591" customWidth="1"/>
    <col min="2309" max="2309" width="15" style="591" customWidth="1"/>
    <col min="2310" max="2310" width="11.7109375" style="591" customWidth="1"/>
    <col min="2311" max="2311" width="27.5703125" style="591" bestFit="1" customWidth="1"/>
    <col min="2312" max="2499" width="6.85546875" style="591" customWidth="1"/>
    <col min="2500" max="2500" width="4.85546875" style="591" customWidth="1"/>
    <col min="2501" max="2501" width="37.5703125" style="591" bestFit="1" customWidth="1"/>
    <col min="2502" max="2502" width="5.28515625" style="591" customWidth="1"/>
    <col min="2503" max="2503" width="9.85546875" style="591" customWidth="1"/>
    <col min="2504" max="2504" width="12.42578125" style="591" customWidth="1"/>
    <col min="2505" max="2505" width="7.7109375" style="591" customWidth="1"/>
    <col min="2506" max="2506" width="6.42578125" style="591" customWidth="1"/>
    <col min="2507" max="2507" width="8.42578125" style="591" customWidth="1"/>
    <col min="2508" max="2518" width="7.28515625" style="591"/>
    <col min="2519" max="2519" width="8.7109375" style="591" customWidth="1"/>
    <col min="2520" max="2559" width="7.28515625" style="591"/>
    <col min="2560" max="2560" width="4.85546875" style="591" customWidth="1"/>
    <col min="2561" max="2561" width="38.42578125" style="591" customWidth="1"/>
    <col min="2562" max="2562" width="6.5703125" style="591" customWidth="1"/>
    <col min="2563" max="2564" width="11.7109375" style="591" customWidth="1"/>
    <col min="2565" max="2565" width="15" style="591" customWidth="1"/>
    <col min="2566" max="2566" width="11.7109375" style="591" customWidth="1"/>
    <col min="2567" max="2567" width="27.5703125" style="591" bestFit="1" customWidth="1"/>
    <col min="2568" max="2755" width="6.85546875" style="591" customWidth="1"/>
    <col min="2756" max="2756" width="4.85546875" style="591" customWidth="1"/>
    <col min="2757" max="2757" width="37.5703125" style="591" bestFit="1" customWidth="1"/>
    <col min="2758" max="2758" width="5.28515625" style="591" customWidth="1"/>
    <col min="2759" max="2759" width="9.85546875" style="591" customWidth="1"/>
    <col min="2760" max="2760" width="12.42578125" style="591" customWidth="1"/>
    <col min="2761" max="2761" width="7.7109375" style="591" customWidth="1"/>
    <col min="2762" max="2762" width="6.42578125" style="591" customWidth="1"/>
    <col min="2763" max="2763" width="8.42578125" style="591" customWidth="1"/>
    <col min="2764" max="2774" width="7.28515625" style="591"/>
    <col min="2775" max="2775" width="8.7109375" style="591" customWidth="1"/>
    <col min="2776" max="2815" width="7.28515625" style="591"/>
    <col min="2816" max="2816" width="4.85546875" style="591" customWidth="1"/>
    <col min="2817" max="2817" width="38.42578125" style="591" customWidth="1"/>
    <col min="2818" max="2818" width="6.5703125" style="591" customWidth="1"/>
    <col min="2819" max="2820" width="11.7109375" style="591" customWidth="1"/>
    <col min="2821" max="2821" width="15" style="591" customWidth="1"/>
    <col min="2822" max="2822" width="11.7109375" style="591" customWidth="1"/>
    <col min="2823" max="2823" width="27.5703125" style="591" bestFit="1" customWidth="1"/>
    <col min="2824" max="3011" width="6.85546875" style="591" customWidth="1"/>
    <col min="3012" max="3012" width="4.85546875" style="591" customWidth="1"/>
    <col min="3013" max="3013" width="37.5703125" style="591" bestFit="1" customWidth="1"/>
    <col min="3014" max="3014" width="5.28515625" style="591" customWidth="1"/>
    <col min="3015" max="3015" width="9.85546875" style="591" customWidth="1"/>
    <col min="3016" max="3016" width="12.42578125" style="591" customWidth="1"/>
    <col min="3017" max="3017" width="7.7109375" style="591" customWidth="1"/>
    <col min="3018" max="3018" width="6.42578125" style="591" customWidth="1"/>
    <col min="3019" max="3019" width="8.42578125" style="591" customWidth="1"/>
    <col min="3020" max="3030" width="7.28515625" style="591"/>
    <col min="3031" max="3031" width="8.7109375" style="591" customWidth="1"/>
    <col min="3032" max="3071" width="7.28515625" style="591"/>
    <col min="3072" max="3072" width="4.85546875" style="591" customWidth="1"/>
    <col min="3073" max="3073" width="38.42578125" style="591" customWidth="1"/>
    <col min="3074" max="3074" width="6.5703125" style="591" customWidth="1"/>
    <col min="3075" max="3076" width="11.7109375" style="591" customWidth="1"/>
    <col min="3077" max="3077" width="15" style="591" customWidth="1"/>
    <col min="3078" max="3078" width="11.7109375" style="591" customWidth="1"/>
    <col min="3079" max="3079" width="27.5703125" style="591" bestFit="1" customWidth="1"/>
    <col min="3080" max="3267" width="6.85546875" style="591" customWidth="1"/>
    <col min="3268" max="3268" width="4.85546875" style="591" customWidth="1"/>
    <col min="3269" max="3269" width="37.5703125" style="591" bestFit="1" customWidth="1"/>
    <col min="3270" max="3270" width="5.28515625" style="591" customWidth="1"/>
    <col min="3271" max="3271" width="9.85546875" style="591" customWidth="1"/>
    <col min="3272" max="3272" width="12.42578125" style="591" customWidth="1"/>
    <col min="3273" max="3273" width="7.7109375" style="591" customWidth="1"/>
    <col min="3274" max="3274" width="6.42578125" style="591" customWidth="1"/>
    <col min="3275" max="3275" width="8.42578125" style="591" customWidth="1"/>
    <col min="3276" max="3286" width="7.28515625" style="591"/>
    <col min="3287" max="3287" width="8.7109375" style="591" customWidth="1"/>
    <col min="3288" max="3327" width="7.28515625" style="591"/>
    <col min="3328" max="3328" width="4.85546875" style="591" customWidth="1"/>
    <col min="3329" max="3329" width="38.42578125" style="591" customWidth="1"/>
    <col min="3330" max="3330" width="6.5703125" style="591" customWidth="1"/>
    <col min="3331" max="3332" width="11.7109375" style="591" customWidth="1"/>
    <col min="3333" max="3333" width="15" style="591" customWidth="1"/>
    <col min="3334" max="3334" width="11.7109375" style="591" customWidth="1"/>
    <col min="3335" max="3335" width="27.5703125" style="591" bestFit="1" customWidth="1"/>
    <col min="3336" max="3523" width="6.85546875" style="591" customWidth="1"/>
    <col min="3524" max="3524" width="4.85546875" style="591" customWidth="1"/>
    <col min="3525" max="3525" width="37.5703125" style="591" bestFit="1" customWidth="1"/>
    <col min="3526" max="3526" width="5.28515625" style="591" customWidth="1"/>
    <col min="3527" max="3527" width="9.85546875" style="591" customWidth="1"/>
    <col min="3528" max="3528" width="12.42578125" style="591" customWidth="1"/>
    <col min="3529" max="3529" width="7.7109375" style="591" customWidth="1"/>
    <col min="3530" max="3530" width="6.42578125" style="591" customWidth="1"/>
    <col min="3531" max="3531" width="8.42578125" style="591" customWidth="1"/>
    <col min="3532" max="3542" width="7.28515625" style="591"/>
    <col min="3543" max="3543" width="8.7109375" style="591" customWidth="1"/>
    <col min="3544" max="3583" width="7.28515625" style="591"/>
    <col min="3584" max="3584" width="4.85546875" style="591" customWidth="1"/>
    <col min="3585" max="3585" width="38.42578125" style="591" customWidth="1"/>
    <col min="3586" max="3586" width="6.5703125" style="591" customWidth="1"/>
    <col min="3587" max="3588" width="11.7109375" style="591" customWidth="1"/>
    <col min="3589" max="3589" width="15" style="591" customWidth="1"/>
    <col min="3590" max="3590" width="11.7109375" style="591" customWidth="1"/>
    <col min="3591" max="3591" width="27.5703125" style="591" bestFit="1" customWidth="1"/>
    <col min="3592" max="3779" width="6.85546875" style="591" customWidth="1"/>
    <col min="3780" max="3780" width="4.85546875" style="591" customWidth="1"/>
    <col min="3781" max="3781" width="37.5703125" style="591" bestFit="1" customWidth="1"/>
    <col min="3782" max="3782" width="5.28515625" style="591" customWidth="1"/>
    <col min="3783" max="3783" width="9.85546875" style="591" customWidth="1"/>
    <col min="3784" max="3784" width="12.42578125" style="591" customWidth="1"/>
    <col min="3785" max="3785" width="7.7109375" style="591" customWidth="1"/>
    <col min="3786" max="3786" width="6.42578125" style="591" customWidth="1"/>
    <col min="3787" max="3787" width="8.42578125" style="591" customWidth="1"/>
    <col min="3788" max="3798" width="7.28515625" style="591"/>
    <col min="3799" max="3799" width="8.7109375" style="591" customWidth="1"/>
    <col min="3800" max="3839" width="7.28515625" style="591"/>
    <col min="3840" max="3840" width="4.85546875" style="591" customWidth="1"/>
    <col min="3841" max="3841" width="38.42578125" style="591" customWidth="1"/>
    <col min="3842" max="3842" width="6.5703125" style="591" customWidth="1"/>
    <col min="3843" max="3844" width="11.7109375" style="591" customWidth="1"/>
    <col min="3845" max="3845" width="15" style="591" customWidth="1"/>
    <col min="3846" max="3846" width="11.7109375" style="591" customWidth="1"/>
    <col min="3847" max="3847" width="27.5703125" style="591" bestFit="1" customWidth="1"/>
    <col min="3848" max="4035" width="6.85546875" style="591" customWidth="1"/>
    <col min="4036" max="4036" width="4.85546875" style="591" customWidth="1"/>
    <col min="4037" max="4037" width="37.5703125" style="591" bestFit="1" customWidth="1"/>
    <col min="4038" max="4038" width="5.28515625" style="591" customWidth="1"/>
    <col min="4039" max="4039" width="9.85546875" style="591" customWidth="1"/>
    <col min="4040" max="4040" width="12.42578125" style="591" customWidth="1"/>
    <col min="4041" max="4041" width="7.7109375" style="591" customWidth="1"/>
    <col min="4042" max="4042" width="6.42578125" style="591" customWidth="1"/>
    <col min="4043" max="4043" width="8.42578125" style="591" customWidth="1"/>
    <col min="4044" max="4054" width="7.28515625" style="591"/>
    <col min="4055" max="4055" width="8.7109375" style="591" customWidth="1"/>
    <col min="4056" max="4095" width="7.28515625" style="591"/>
    <col min="4096" max="4096" width="4.85546875" style="591" customWidth="1"/>
    <col min="4097" max="4097" width="38.42578125" style="591" customWidth="1"/>
    <col min="4098" max="4098" width="6.5703125" style="591" customWidth="1"/>
    <col min="4099" max="4100" width="11.7109375" style="591" customWidth="1"/>
    <col min="4101" max="4101" width="15" style="591" customWidth="1"/>
    <col min="4102" max="4102" width="11.7109375" style="591" customWidth="1"/>
    <col min="4103" max="4103" width="27.5703125" style="591" bestFit="1" customWidth="1"/>
    <col min="4104" max="4291" width="6.85546875" style="591" customWidth="1"/>
    <col min="4292" max="4292" width="4.85546875" style="591" customWidth="1"/>
    <col min="4293" max="4293" width="37.5703125" style="591" bestFit="1" customWidth="1"/>
    <col min="4294" max="4294" width="5.28515625" style="591" customWidth="1"/>
    <col min="4295" max="4295" width="9.85546875" style="591" customWidth="1"/>
    <col min="4296" max="4296" width="12.42578125" style="591" customWidth="1"/>
    <col min="4297" max="4297" width="7.7109375" style="591" customWidth="1"/>
    <col min="4298" max="4298" width="6.42578125" style="591" customWidth="1"/>
    <col min="4299" max="4299" width="8.42578125" style="591" customWidth="1"/>
    <col min="4300" max="4310" width="7.28515625" style="591"/>
    <col min="4311" max="4311" width="8.7109375" style="591" customWidth="1"/>
    <col min="4312" max="4351" width="7.28515625" style="591"/>
    <col min="4352" max="4352" width="4.85546875" style="591" customWidth="1"/>
    <col min="4353" max="4353" width="38.42578125" style="591" customWidth="1"/>
    <col min="4354" max="4354" width="6.5703125" style="591" customWidth="1"/>
    <col min="4355" max="4356" width="11.7109375" style="591" customWidth="1"/>
    <col min="4357" max="4357" width="15" style="591" customWidth="1"/>
    <col min="4358" max="4358" width="11.7109375" style="591" customWidth="1"/>
    <col min="4359" max="4359" width="27.5703125" style="591" bestFit="1" customWidth="1"/>
    <col min="4360" max="4547" width="6.85546875" style="591" customWidth="1"/>
    <col min="4548" max="4548" width="4.85546875" style="591" customWidth="1"/>
    <col min="4549" max="4549" width="37.5703125" style="591" bestFit="1" customWidth="1"/>
    <col min="4550" max="4550" width="5.28515625" style="591" customWidth="1"/>
    <col min="4551" max="4551" width="9.85546875" style="591" customWidth="1"/>
    <col min="4552" max="4552" width="12.42578125" style="591" customWidth="1"/>
    <col min="4553" max="4553" width="7.7109375" style="591" customWidth="1"/>
    <col min="4554" max="4554" width="6.42578125" style="591" customWidth="1"/>
    <col min="4555" max="4555" width="8.42578125" style="591" customWidth="1"/>
    <col min="4556" max="4566" width="7.28515625" style="591"/>
    <col min="4567" max="4567" width="8.7109375" style="591" customWidth="1"/>
    <col min="4568" max="4607" width="7.28515625" style="591"/>
    <col min="4608" max="4608" width="4.85546875" style="591" customWidth="1"/>
    <col min="4609" max="4609" width="38.42578125" style="591" customWidth="1"/>
    <col min="4610" max="4610" width="6.5703125" style="591" customWidth="1"/>
    <col min="4611" max="4612" width="11.7109375" style="591" customWidth="1"/>
    <col min="4613" max="4613" width="15" style="591" customWidth="1"/>
    <col min="4614" max="4614" width="11.7109375" style="591" customWidth="1"/>
    <col min="4615" max="4615" width="27.5703125" style="591" bestFit="1" customWidth="1"/>
    <col min="4616" max="4803" width="6.85546875" style="591" customWidth="1"/>
    <col min="4804" max="4804" width="4.85546875" style="591" customWidth="1"/>
    <col min="4805" max="4805" width="37.5703125" style="591" bestFit="1" customWidth="1"/>
    <col min="4806" max="4806" width="5.28515625" style="591" customWidth="1"/>
    <col min="4807" max="4807" width="9.85546875" style="591" customWidth="1"/>
    <col min="4808" max="4808" width="12.42578125" style="591" customWidth="1"/>
    <col min="4809" max="4809" width="7.7109375" style="591" customWidth="1"/>
    <col min="4810" max="4810" width="6.42578125" style="591" customWidth="1"/>
    <col min="4811" max="4811" width="8.42578125" style="591" customWidth="1"/>
    <col min="4812" max="4822" width="7.28515625" style="591"/>
    <col min="4823" max="4823" width="8.7109375" style="591" customWidth="1"/>
    <col min="4824" max="4863" width="7.28515625" style="591"/>
    <col min="4864" max="4864" width="4.85546875" style="591" customWidth="1"/>
    <col min="4865" max="4865" width="38.42578125" style="591" customWidth="1"/>
    <col min="4866" max="4866" width="6.5703125" style="591" customWidth="1"/>
    <col min="4867" max="4868" width="11.7109375" style="591" customWidth="1"/>
    <col min="4869" max="4869" width="15" style="591" customWidth="1"/>
    <col min="4870" max="4870" width="11.7109375" style="591" customWidth="1"/>
    <col min="4871" max="4871" width="27.5703125" style="591" bestFit="1" customWidth="1"/>
    <col min="4872" max="5059" width="6.85546875" style="591" customWidth="1"/>
    <col min="5060" max="5060" width="4.85546875" style="591" customWidth="1"/>
    <col min="5061" max="5061" width="37.5703125" style="591" bestFit="1" customWidth="1"/>
    <col min="5062" max="5062" width="5.28515625" style="591" customWidth="1"/>
    <col min="5063" max="5063" width="9.85546875" style="591" customWidth="1"/>
    <col min="5064" max="5064" width="12.42578125" style="591" customWidth="1"/>
    <col min="5065" max="5065" width="7.7109375" style="591" customWidth="1"/>
    <col min="5066" max="5066" width="6.42578125" style="591" customWidth="1"/>
    <col min="5067" max="5067" width="8.42578125" style="591" customWidth="1"/>
    <col min="5068" max="5078" width="7.28515625" style="591"/>
    <col min="5079" max="5079" width="8.7109375" style="591" customWidth="1"/>
    <col min="5080" max="5119" width="7.28515625" style="591"/>
    <col min="5120" max="5120" width="4.85546875" style="591" customWidth="1"/>
    <col min="5121" max="5121" width="38.42578125" style="591" customWidth="1"/>
    <col min="5122" max="5122" width="6.5703125" style="591" customWidth="1"/>
    <col min="5123" max="5124" width="11.7109375" style="591" customWidth="1"/>
    <col min="5125" max="5125" width="15" style="591" customWidth="1"/>
    <col min="5126" max="5126" width="11.7109375" style="591" customWidth="1"/>
    <col min="5127" max="5127" width="27.5703125" style="591" bestFit="1" customWidth="1"/>
    <col min="5128" max="5315" width="6.85546875" style="591" customWidth="1"/>
    <col min="5316" max="5316" width="4.85546875" style="591" customWidth="1"/>
    <col min="5317" max="5317" width="37.5703125" style="591" bestFit="1" customWidth="1"/>
    <col min="5318" max="5318" width="5.28515625" style="591" customWidth="1"/>
    <col min="5319" max="5319" width="9.85546875" style="591" customWidth="1"/>
    <col min="5320" max="5320" width="12.42578125" style="591" customWidth="1"/>
    <col min="5321" max="5321" width="7.7109375" style="591" customWidth="1"/>
    <col min="5322" max="5322" width="6.42578125" style="591" customWidth="1"/>
    <col min="5323" max="5323" width="8.42578125" style="591" customWidth="1"/>
    <col min="5324" max="5334" width="7.28515625" style="591"/>
    <col min="5335" max="5335" width="8.7109375" style="591" customWidth="1"/>
    <col min="5336" max="5375" width="7.28515625" style="591"/>
    <col min="5376" max="5376" width="4.85546875" style="591" customWidth="1"/>
    <col min="5377" max="5377" width="38.42578125" style="591" customWidth="1"/>
    <col min="5378" max="5378" width="6.5703125" style="591" customWidth="1"/>
    <col min="5379" max="5380" width="11.7109375" style="591" customWidth="1"/>
    <col min="5381" max="5381" width="15" style="591" customWidth="1"/>
    <col min="5382" max="5382" width="11.7109375" style="591" customWidth="1"/>
    <col min="5383" max="5383" width="27.5703125" style="591" bestFit="1" customWidth="1"/>
    <col min="5384" max="5571" width="6.85546875" style="591" customWidth="1"/>
    <col min="5572" max="5572" width="4.85546875" style="591" customWidth="1"/>
    <col min="5573" max="5573" width="37.5703125" style="591" bestFit="1" customWidth="1"/>
    <col min="5574" max="5574" width="5.28515625" style="591" customWidth="1"/>
    <col min="5575" max="5575" width="9.85546875" style="591" customWidth="1"/>
    <col min="5576" max="5576" width="12.42578125" style="591" customWidth="1"/>
    <col min="5577" max="5577" width="7.7109375" style="591" customWidth="1"/>
    <col min="5578" max="5578" width="6.42578125" style="591" customWidth="1"/>
    <col min="5579" max="5579" width="8.42578125" style="591" customWidth="1"/>
    <col min="5580" max="5590" width="7.28515625" style="591"/>
    <col min="5591" max="5591" width="8.7109375" style="591" customWidth="1"/>
    <col min="5592" max="5631" width="7.28515625" style="591"/>
    <col min="5632" max="5632" width="4.85546875" style="591" customWidth="1"/>
    <col min="5633" max="5633" width="38.42578125" style="591" customWidth="1"/>
    <col min="5634" max="5634" width="6.5703125" style="591" customWidth="1"/>
    <col min="5635" max="5636" width="11.7109375" style="591" customWidth="1"/>
    <col min="5637" max="5637" width="15" style="591" customWidth="1"/>
    <col min="5638" max="5638" width="11.7109375" style="591" customWidth="1"/>
    <col min="5639" max="5639" width="27.5703125" style="591" bestFit="1" customWidth="1"/>
    <col min="5640" max="5827" width="6.85546875" style="591" customWidth="1"/>
    <col min="5828" max="5828" width="4.85546875" style="591" customWidth="1"/>
    <col min="5829" max="5829" width="37.5703125" style="591" bestFit="1" customWidth="1"/>
    <col min="5830" max="5830" width="5.28515625" style="591" customWidth="1"/>
    <col min="5831" max="5831" width="9.85546875" style="591" customWidth="1"/>
    <col min="5832" max="5832" width="12.42578125" style="591" customWidth="1"/>
    <col min="5833" max="5833" width="7.7109375" style="591" customWidth="1"/>
    <col min="5834" max="5834" width="6.42578125" style="591" customWidth="1"/>
    <col min="5835" max="5835" width="8.42578125" style="591" customWidth="1"/>
    <col min="5836" max="5846" width="7.28515625" style="591"/>
    <col min="5847" max="5847" width="8.7109375" style="591" customWidth="1"/>
    <col min="5848" max="5887" width="7.28515625" style="591"/>
    <col min="5888" max="5888" width="4.85546875" style="591" customWidth="1"/>
    <col min="5889" max="5889" width="38.42578125" style="591" customWidth="1"/>
    <col min="5890" max="5890" width="6.5703125" style="591" customWidth="1"/>
    <col min="5891" max="5892" width="11.7109375" style="591" customWidth="1"/>
    <col min="5893" max="5893" width="15" style="591" customWidth="1"/>
    <col min="5894" max="5894" width="11.7109375" style="591" customWidth="1"/>
    <col min="5895" max="5895" width="27.5703125" style="591" bestFit="1" customWidth="1"/>
    <col min="5896" max="6083" width="6.85546875" style="591" customWidth="1"/>
    <col min="6084" max="6084" width="4.85546875" style="591" customWidth="1"/>
    <col min="6085" max="6085" width="37.5703125" style="591" bestFit="1" customWidth="1"/>
    <col min="6086" max="6086" width="5.28515625" style="591" customWidth="1"/>
    <col min="6087" max="6087" width="9.85546875" style="591" customWidth="1"/>
    <col min="6088" max="6088" width="12.42578125" style="591" customWidth="1"/>
    <col min="6089" max="6089" width="7.7109375" style="591" customWidth="1"/>
    <col min="6090" max="6090" width="6.42578125" style="591" customWidth="1"/>
    <col min="6091" max="6091" width="8.42578125" style="591" customWidth="1"/>
    <col min="6092" max="6102" width="7.28515625" style="591"/>
    <col min="6103" max="6103" width="8.7109375" style="591" customWidth="1"/>
    <col min="6104" max="6143" width="7.28515625" style="591"/>
    <col min="6144" max="6144" width="4.85546875" style="591" customWidth="1"/>
    <col min="6145" max="6145" width="38.42578125" style="591" customWidth="1"/>
    <col min="6146" max="6146" width="6.5703125" style="591" customWidth="1"/>
    <col min="6147" max="6148" width="11.7109375" style="591" customWidth="1"/>
    <col min="6149" max="6149" width="15" style="591" customWidth="1"/>
    <col min="6150" max="6150" width="11.7109375" style="591" customWidth="1"/>
    <col min="6151" max="6151" width="27.5703125" style="591" bestFit="1" customWidth="1"/>
    <col min="6152" max="6339" width="6.85546875" style="591" customWidth="1"/>
    <col min="6340" max="6340" width="4.85546875" style="591" customWidth="1"/>
    <col min="6341" max="6341" width="37.5703125" style="591" bestFit="1" customWidth="1"/>
    <col min="6342" max="6342" width="5.28515625" style="591" customWidth="1"/>
    <col min="6343" max="6343" width="9.85546875" style="591" customWidth="1"/>
    <col min="6344" max="6344" width="12.42578125" style="591" customWidth="1"/>
    <col min="6345" max="6345" width="7.7109375" style="591" customWidth="1"/>
    <col min="6346" max="6346" width="6.42578125" style="591" customWidth="1"/>
    <col min="6347" max="6347" width="8.42578125" style="591" customWidth="1"/>
    <col min="6348" max="6358" width="7.28515625" style="591"/>
    <col min="6359" max="6359" width="8.7109375" style="591" customWidth="1"/>
    <col min="6360" max="6399" width="7.28515625" style="591"/>
    <col min="6400" max="6400" width="4.85546875" style="591" customWidth="1"/>
    <col min="6401" max="6401" width="38.42578125" style="591" customWidth="1"/>
    <col min="6402" max="6402" width="6.5703125" style="591" customWidth="1"/>
    <col min="6403" max="6404" width="11.7109375" style="591" customWidth="1"/>
    <col min="6405" max="6405" width="15" style="591" customWidth="1"/>
    <col min="6406" max="6406" width="11.7109375" style="591" customWidth="1"/>
    <col min="6407" max="6407" width="27.5703125" style="591" bestFit="1" customWidth="1"/>
    <col min="6408" max="6595" width="6.85546875" style="591" customWidth="1"/>
    <col min="6596" max="6596" width="4.85546875" style="591" customWidth="1"/>
    <col min="6597" max="6597" width="37.5703125" style="591" bestFit="1" customWidth="1"/>
    <col min="6598" max="6598" width="5.28515625" style="591" customWidth="1"/>
    <col min="6599" max="6599" width="9.85546875" style="591" customWidth="1"/>
    <col min="6600" max="6600" width="12.42578125" style="591" customWidth="1"/>
    <col min="6601" max="6601" width="7.7109375" style="591" customWidth="1"/>
    <col min="6602" max="6602" width="6.42578125" style="591" customWidth="1"/>
    <col min="6603" max="6603" width="8.42578125" style="591" customWidth="1"/>
    <col min="6604" max="6614" width="7.28515625" style="591"/>
    <col min="6615" max="6615" width="8.7109375" style="591" customWidth="1"/>
    <col min="6616" max="6655" width="7.28515625" style="591"/>
    <col min="6656" max="6656" width="4.85546875" style="591" customWidth="1"/>
    <col min="6657" max="6657" width="38.42578125" style="591" customWidth="1"/>
    <col min="6658" max="6658" width="6.5703125" style="591" customWidth="1"/>
    <col min="6659" max="6660" width="11.7109375" style="591" customWidth="1"/>
    <col min="6661" max="6661" width="15" style="591" customWidth="1"/>
    <col min="6662" max="6662" width="11.7109375" style="591" customWidth="1"/>
    <col min="6663" max="6663" width="27.5703125" style="591" bestFit="1" customWidth="1"/>
    <col min="6664" max="6851" width="6.85546875" style="591" customWidth="1"/>
    <col min="6852" max="6852" width="4.85546875" style="591" customWidth="1"/>
    <col min="6853" max="6853" width="37.5703125" style="591" bestFit="1" customWidth="1"/>
    <col min="6854" max="6854" width="5.28515625" style="591" customWidth="1"/>
    <col min="6855" max="6855" width="9.85546875" style="591" customWidth="1"/>
    <col min="6856" max="6856" width="12.42578125" style="591" customWidth="1"/>
    <col min="6857" max="6857" width="7.7109375" style="591" customWidth="1"/>
    <col min="6858" max="6858" width="6.42578125" style="591" customWidth="1"/>
    <col min="6859" max="6859" width="8.42578125" style="591" customWidth="1"/>
    <col min="6860" max="6870" width="7.28515625" style="591"/>
    <col min="6871" max="6871" width="8.7109375" style="591" customWidth="1"/>
    <col min="6872" max="6911" width="7.28515625" style="591"/>
    <col min="6912" max="6912" width="4.85546875" style="591" customWidth="1"/>
    <col min="6913" max="6913" width="38.42578125" style="591" customWidth="1"/>
    <col min="6914" max="6914" width="6.5703125" style="591" customWidth="1"/>
    <col min="6915" max="6916" width="11.7109375" style="591" customWidth="1"/>
    <col min="6917" max="6917" width="15" style="591" customWidth="1"/>
    <col min="6918" max="6918" width="11.7109375" style="591" customWidth="1"/>
    <col min="6919" max="6919" width="27.5703125" style="591" bestFit="1" customWidth="1"/>
    <col min="6920" max="7107" width="6.85546875" style="591" customWidth="1"/>
    <col min="7108" max="7108" width="4.85546875" style="591" customWidth="1"/>
    <col min="7109" max="7109" width="37.5703125" style="591" bestFit="1" customWidth="1"/>
    <col min="7110" max="7110" width="5.28515625" style="591" customWidth="1"/>
    <col min="7111" max="7111" width="9.85546875" style="591" customWidth="1"/>
    <col min="7112" max="7112" width="12.42578125" style="591" customWidth="1"/>
    <col min="7113" max="7113" width="7.7109375" style="591" customWidth="1"/>
    <col min="7114" max="7114" width="6.42578125" style="591" customWidth="1"/>
    <col min="7115" max="7115" width="8.42578125" style="591" customWidth="1"/>
    <col min="7116" max="7126" width="7.28515625" style="591"/>
    <col min="7127" max="7127" width="8.7109375" style="591" customWidth="1"/>
    <col min="7128" max="7167" width="7.28515625" style="591"/>
    <col min="7168" max="7168" width="4.85546875" style="591" customWidth="1"/>
    <col min="7169" max="7169" width="38.42578125" style="591" customWidth="1"/>
    <col min="7170" max="7170" width="6.5703125" style="591" customWidth="1"/>
    <col min="7171" max="7172" width="11.7109375" style="591" customWidth="1"/>
    <col min="7173" max="7173" width="15" style="591" customWidth="1"/>
    <col min="7174" max="7174" width="11.7109375" style="591" customWidth="1"/>
    <col min="7175" max="7175" width="27.5703125" style="591" bestFit="1" customWidth="1"/>
    <col min="7176" max="7363" width="6.85546875" style="591" customWidth="1"/>
    <col min="7364" max="7364" width="4.85546875" style="591" customWidth="1"/>
    <col min="7365" max="7365" width="37.5703125" style="591" bestFit="1" customWidth="1"/>
    <col min="7366" max="7366" width="5.28515625" style="591" customWidth="1"/>
    <col min="7367" max="7367" width="9.85546875" style="591" customWidth="1"/>
    <col min="7368" max="7368" width="12.42578125" style="591" customWidth="1"/>
    <col min="7369" max="7369" width="7.7109375" style="591" customWidth="1"/>
    <col min="7370" max="7370" width="6.42578125" style="591" customWidth="1"/>
    <col min="7371" max="7371" width="8.42578125" style="591" customWidth="1"/>
    <col min="7372" max="7382" width="7.28515625" style="591"/>
    <col min="7383" max="7383" width="8.7109375" style="591" customWidth="1"/>
    <col min="7384" max="7423" width="7.28515625" style="591"/>
    <col min="7424" max="7424" width="4.85546875" style="591" customWidth="1"/>
    <col min="7425" max="7425" width="38.42578125" style="591" customWidth="1"/>
    <col min="7426" max="7426" width="6.5703125" style="591" customWidth="1"/>
    <col min="7427" max="7428" width="11.7109375" style="591" customWidth="1"/>
    <col min="7429" max="7429" width="15" style="591" customWidth="1"/>
    <col min="7430" max="7430" width="11.7109375" style="591" customWidth="1"/>
    <col min="7431" max="7431" width="27.5703125" style="591" bestFit="1" customWidth="1"/>
    <col min="7432" max="7619" width="6.85546875" style="591" customWidth="1"/>
    <col min="7620" max="7620" width="4.85546875" style="591" customWidth="1"/>
    <col min="7621" max="7621" width="37.5703125" style="591" bestFit="1" customWidth="1"/>
    <col min="7622" max="7622" width="5.28515625" style="591" customWidth="1"/>
    <col min="7623" max="7623" width="9.85546875" style="591" customWidth="1"/>
    <col min="7624" max="7624" width="12.42578125" style="591" customWidth="1"/>
    <col min="7625" max="7625" width="7.7109375" style="591" customWidth="1"/>
    <col min="7626" max="7626" width="6.42578125" style="591" customWidth="1"/>
    <col min="7627" max="7627" width="8.42578125" style="591" customWidth="1"/>
    <col min="7628" max="7638" width="7.28515625" style="591"/>
    <col min="7639" max="7639" width="8.7109375" style="591" customWidth="1"/>
    <col min="7640" max="7679" width="7.28515625" style="591"/>
    <col min="7680" max="7680" width="4.85546875" style="591" customWidth="1"/>
    <col min="7681" max="7681" width="38.42578125" style="591" customWidth="1"/>
    <col min="7682" max="7682" width="6.5703125" style="591" customWidth="1"/>
    <col min="7683" max="7684" width="11.7109375" style="591" customWidth="1"/>
    <col min="7685" max="7685" width="15" style="591" customWidth="1"/>
    <col min="7686" max="7686" width="11.7109375" style="591" customWidth="1"/>
    <col min="7687" max="7687" width="27.5703125" style="591" bestFit="1" customWidth="1"/>
    <col min="7688" max="7875" width="6.85546875" style="591" customWidth="1"/>
    <col min="7876" max="7876" width="4.85546875" style="591" customWidth="1"/>
    <col min="7877" max="7877" width="37.5703125" style="591" bestFit="1" customWidth="1"/>
    <col min="7878" max="7878" width="5.28515625" style="591" customWidth="1"/>
    <col min="7879" max="7879" width="9.85546875" style="591" customWidth="1"/>
    <col min="7880" max="7880" width="12.42578125" style="591" customWidth="1"/>
    <col min="7881" max="7881" width="7.7109375" style="591" customWidth="1"/>
    <col min="7882" max="7882" width="6.42578125" style="591" customWidth="1"/>
    <col min="7883" max="7883" width="8.42578125" style="591" customWidth="1"/>
    <col min="7884" max="7894" width="7.28515625" style="591"/>
    <col min="7895" max="7895" width="8.7109375" style="591" customWidth="1"/>
    <col min="7896" max="7935" width="7.28515625" style="591"/>
    <col min="7936" max="7936" width="4.85546875" style="591" customWidth="1"/>
    <col min="7937" max="7937" width="38.42578125" style="591" customWidth="1"/>
    <col min="7938" max="7938" width="6.5703125" style="591" customWidth="1"/>
    <col min="7939" max="7940" width="11.7109375" style="591" customWidth="1"/>
    <col min="7941" max="7941" width="15" style="591" customWidth="1"/>
    <col min="7942" max="7942" width="11.7109375" style="591" customWidth="1"/>
    <col min="7943" max="7943" width="27.5703125" style="591" bestFit="1" customWidth="1"/>
    <col min="7944" max="8131" width="6.85546875" style="591" customWidth="1"/>
    <col min="8132" max="8132" width="4.85546875" style="591" customWidth="1"/>
    <col min="8133" max="8133" width="37.5703125" style="591" bestFit="1" customWidth="1"/>
    <col min="8134" max="8134" width="5.28515625" style="591" customWidth="1"/>
    <col min="8135" max="8135" width="9.85546875" style="591" customWidth="1"/>
    <col min="8136" max="8136" width="12.42578125" style="591" customWidth="1"/>
    <col min="8137" max="8137" width="7.7109375" style="591" customWidth="1"/>
    <col min="8138" max="8138" width="6.42578125" style="591" customWidth="1"/>
    <col min="8139" max="8139" width="8.42578125" style="591" customWidth="1"/>
    <col min="8140" max="8150" width="7.28515625" style="591"/>
    <col min="8151" max="8151" width="8.7109375" style="591" customWidth="1"/>
    <col min="8152" max="8191" width="7.28515625" style="591"/>
    <col min="8192" max="8192" width="4.85546875" style="591" customWidth="1"/>
    <col min="8193" max="8193" width="38.42578125" style="591" customWidth="1"/>
    <col min="8194" max="8194" width="6.5703125" style="591" customWidth="1"/>
    <col min="8195" max="8196" width="11.7109375" style="591" customWidth="1"/>
    <col min="8197" max="8197" width="15" style="591" customWidth="1"/>
    <col min="8198" max="8198" width="11.7109375" style="591" customWidth="1"/>
    <col min="8199" max="8199" width="27.5703125" style="591" bestFit="1" customWidth="1"/>
    <col min="8200" max="8387" width="6.85546875" style="591" customWidth="1"/>
    <col min="8388" max="8388" width="4.85546875" style="591" customWidth="1"/>
    <col min="8389" max="8389" width="37.5703125" style="591" bestFit="1" customWidth="1"/>
    <col min="8390" max="8390" width="5.28515625" style="591" customWidth="1"/>
    <col min="8391" max="8391" width="9.85546875" style="591" customWidth="1"/>
    <col min="8392" max="8392" width="12.42578125" style="591" customWidth="1"/>
    <col min="8393" max="8393" width="7.7109375" style="591" customWidth="1"/>
    <col min="8394" max="8394" width="6.42578125" style="591" customWidth="1"/>
    <col min="8395" max="8395" width="8.42578125" style="591" customWidth="1"/>
    <col min="8396" max="8406" width="7.28515625" style="591"/>
    <col min="8407" max="8407" width="8.7109375" style="591" customWidth="1"/>
    <col min="8408" max="8447" width="7.28515625" style="591"/>
    <col min="8448" max="8448" width="4.85546875" style="591" customWidth="1"/>
    <col min="8449" max="8449" width="38.42578125" style="591" customWidth="1"/>
    <col min="8450" max="8450" width="6.5703125" style="591" customWidth="1"/>
    <col min="8451" max="8452" width="11.7109375" style="591" customWidth="1"/>
    <col min="8453" max="8453" width="15" style="591" customWidth="1"/>
    <col min="8454" max="8454" width="11.7109375" style="591" customWidth="1"/>
    <col min="8455" max="8455" width="27.5703125" style="591" bestFit="1" customWidth="1"/>
    <col min="8456" max="8643" width="6.85546875" style="591" customWidth="1"/>
    <col min="8644" max="8644" width="4.85546875" style="591" customWidth="1"/>
    <col min="8645" max="8645" width="37.5703125" style="591" bestFit="1" customWidth="1"/>
    <col min="8646" max="8646" width="5.28515625" style="591" customWidth="1"/>
    <col min="8647" max="8647" width="9.85546875" style="591" customWidth="1"/>
    <col min="8648" max="8648" width="12.42578125" style="591" customWidth="1"/>
    <col min="8649" max="8649" width="7.7109375" style="591" customWidth="1"/>
    <col min="8650" max="8650" width="6.42578125" style="591" customWidth="1"/>
    <col min="8651" max="8651" width="8.42578125" style="591" customWidth="1"/>
    <col min="8652" max="8662" width="7.28515625" style="591"/>
    <col min="8663" max="8663" width="8.7109375" style="591" customWidth="1"/>
    <col min="8664" max="8703" width="7.28515625" style="591"/>
    <col min="8704" max="8704" width="4.85546875" style="591" customWidth="1"/>
    <col min="8705" max="8705" width="38.42578125" style="591" customWidth="1"/>
    <col min="8706" max="8706" width="6.5703125" style="591" customWidth="1"/>
    <col min="8707" max="8708" width="11.7109375" style="591" customWidth="1"/>
    <col min="8709" max="8709" width="15" style="591" customWidth="1"/>
    <col min="8710" max="8710" width="11.7109375" style="591" customWidth="1"/>
    <col min="8711" max="8711" width="27.5703125" style="591" bestFit="1" customWidth="1"/>
    <col min="8712" max="8899" width="6.85546875" style="591" customWidth="1"/>
    <col min="8900" max="8900" width="4.85546875" style="591" customWidth="1"/>
    <col min="8901" max="8901" width="37.5703125" style="591" bestFit="1" customWidth="1"/>
    <col min="8902" max="8902" width="5.28515625" style="591" customWidth="1"/>
    <col min="8903" max="8903" width="9.85546875" style="591" customWidth="1"/>
    <col min="8904" max="8904" width="12.42578125" style="591" customWidth="1"/>
    <col min="8905" max="8905" width="7.7109375" style="591" customWidth="1"/>
    <col min="8906" max="8906" width="6.42578125" style="591" customWidth="1"/>
    <col min="8907" max="8907" width="8.42578125" style="591" customWidth="1"/>
    <col min="8908" max="8918" width="7.28515625" style="591"/>
    <col min="8919" max="8919" width="8.7109375" style="591" customWidth="1"/>
    <col min="8920" max="8959" width="7.28515625" style="591"/>
    <col min="8960" max="8960" width="4.85546875" style="591" customWidth="1"/>
    <col min="8961" max="8961" width="38.42578125" style="591" customWidth="1"/>
    <col min="8962" max="8962" width="6.5703125" style="591" customWidth="1"/>
    <col min="8963" max="8964" width="11.7109375" style="591" customWidth="1"/>
    <col min="8965" max="8965" width="15" style="591" customWidth="1"/>
    <col min="8966" max="8966" width="11.7109375" style="591" customWidth="1"/>
    <col min="8967" max="8967" width="27.5703125" style="591" bestFit="1" customWidth="1"/>
    <col min="8968" max="9155" width="6.85546875" style="591" customWidth="1"/>
    <col min="9156" max="9156" width="4.85546875" style="591" customWidth="1"/>
    <col min="9157" max="9157" width="37.5703125" style="591" bestFit="1" customWidth="1"/>
    <col min="9158" max="9158" width="5.28515625" style="591" customWidth="1"/>
    <col min="9159" max="9159" width="9.85546875" style="591" customWidth="1"/>
    <col min="9160" max="9160" width="12.42578125" style="591" customWidth="1"/>
    <col min="9161" max="9161" width="7.7109375" style="591" customWidth="1"/>
    <col min="9162" max="9162" width="6.42578125" style="591" customWidth="1"/>
    <col min="9163" max="9163" width="8.42578125" style="591" customWidth="1"/>
    <col min="9164" max="9174" width="7.28515625" style="591"/>
    <col min="9175" max="9175" width="8.7109375" style="591" customWidth="1"/>
    <col min="9176" max="9215" width="7.28515625" style="591"/>
    <col min="9216" max="9216" width="4.85546875" style="591" customWidth="1"/>
    <col min="9217" max="9217" width="38.42578125" style="591" customWidth="1"/>
    <col min="9218" max="9218" width="6.5703125" style="591" customWidth="1"/>
    <col min="9219" max="9220" width="11.7109375" style="591" customWidth="1"/>
    <col min="9221" max="9221" width="15" style="591" customWidth="1"/>
    <col min="9222" max="9222" width="11.7109375" style="591" customWidth="1"/>
    <col min="9223" max="9223" width="27.5703125" style="591" bestFit="1" customWidth="1"/>
    <col min="9224" max="9411" width="6.85546875" style="591" customWidth="1"/>
    <col min="9412" max="9412" width="4.85546875" style="591" customWidth="1"/>
    <col min="9413" max="9413" width="37.5703125" style="591" bestFit="1" customWidth="1"/>
    <col min="9414" max="9414" width="5.28515625" style="591" customWidth="1"/>
    <col min="9415" max="9415" width="9.85546875" style="591" customWidth="1"/>
    <col min="9416" max="9416" width="12.42578125" style="591" customWidth="1"/>
    <col min="9417" max="9417" width="7.7109375" style="591" customWidth="1"/>
    <col min="9418" max="9418" width="6.42578125" style="591" customWidth="1"/>
    <col min="9419" max="9419" width="8.42578125" style="591" customWidth="1"/>
    <col min="9420" max="9430" width="7.28515625" style="591"/>
    <col min="9431" max="9431" width="8.7109375" style="591" customWidth="1"/>
    <col min="9432" max="9471" width="7.28515625" style="591"/>
    <col min="9472" max="9472" width="4.85546875" style="591" customWidth="1"/>
    <col min="9473" max="9473" width="38.42578125" style="591" customWidth="1"/>
    <col min="9474" max="9474" width="6.5703125" style="591" customWidth="1"/>
    <col min="9475" max="9476" width="11.7109375" style="591" customWidth="1"/>
    <col min="9477" max="9477" width="15" style="591" customWidth="1"/>
    <col min="9478" max="9478" width="11.7109375" style="591" customWidth="1"/>
    <col min="9479" max="9479" width="27.5703125" style="591" bestFit="1" customWidth="1"/>
    <col min="9480" max="9667" width="6.85546875" style="591" customWidth="1"/>
    <col min="9668" max="9668" width="4.85546875" style="591" customWidth="1"/>
    <col min="9669" max="9669" width="37.5703125" style="591" bestFit="1" customWidth="1"/>
    <col min="9670" max="9670" width="5.28515625" style="591" customWidth="1"/>
    <col min="9671" max="9671" width="9.85546875" style="591" customWidth="1"/>
    <col min="9672" max="9672" width="12.42578125" style="591" customWidth="1"/>
    <col min="9673" max="9673" width="7.7109375" style="591" customWidth="1"/>
    <col min="9674" max="9674" width="6.42578125" style="591" customWidth="1"/>
    <col min="9675" max="9675" width="8.42578125" style="591" customWidth="1"/>
    <col min="9676" max="9686" width="7.28515625" style="591"/>
    <col min="9687" max="9687" width="8.7109375" style="591" customWidth="1"/>
    <col min="9688" max="9727" width="7.28515625" style="591"/>
    <col min="9728" max="9728" width="4.85546875" style="591" customWidth="1"/>
    <col min="9729" max="9729" width="38.42578125" style="591" customWidth="1"/>
    <col min="9730" max="9730" width="6.5703125" style="591" customWidth="1"/>
    <col min="9731" max="9732" width="11.7109375" style="591" customWidth="1"/>
    <col min="9733" max="9733" width="15" style="591" customWidth="1"/>
    <col min="9734" max="9734" width="11.7109375" style="591" customWidth="1"/>
    <col min="9735" max="9735" width="27.5703125" style="591" bestFit="1" customWidth="1"/>
    <col min="9736" max="9923" width="6.85546875" style="591" customWidth="1"/>
    <col min="9924" max="9924" width="4.85546875" style="591" customWidth="1"/>
    <col min="9925" max="9925" width="37.5703125" style="591" bestFit="1" customWidth="1"/>
    <col min="9926" max="9926" width="5.28515625" style="591" customWidth="1"/>
    <col min="9927" max="9927" width="9.85546875" style="591" customWidth="1"/>
    <col min="9928" max="9928" width="12.42578125" style="591" customWidth="1"/>
    <col min="9929" max="9929" width="7.7109375" style="591" customWidth="1"/>
    <col min="9930" max="9930" width="6.42578125" style="591" customWidth="1"/>
    <col min="9931" max="9931" width="8.42578125" style="591" customWidth="1"/>
    <col min="9932" max="9942" width="7.28515625" style="591"/>
    <col min="9943" max="9943" width="8.7109375" style="591" customWidth="1"/>
    <col min="9944" max="9983" width="7.28515625" style="591"/>
    <col min="9984" max="9984" width="4.85546875" style="591" customWidth="1"/>
    <col min="9985" max="9985" width="38.42578125" style="591" customWidth="1"/>
    <col min="9986" max="9986" width="6.5703125" style="591" customWidth="1"/>
    <col min="9987" max="9988" width="11.7109375" style="591" customWidth="1"/>
    <col min="9989" max="9989" width="15" style="591" customWidth="1"/>
    <col min="9990" max="9990" width="11.7109375" style="591" customWidth="1"/>
    <col min="9991" max="9991" width="27.5703125" style="591" bestFit="1" customWidth="1"/>
    <col min="9992" max="10179" width="6.85546875" style="591" customWidth="1"/>
    <col min="10180" max="10180" width="4.85546875" style="591" customWidth="1"/>
    <col min="10181" max="10181" width="37.5703125" style="591" bestFit="1" customWidth="1"/>
    <col min="10182" max="10182" width="5.28515625" style="591" customWidth="1"/>
    <col min="10183" max="10183" width="9.85546875" style="591" customWidth="1"/>
    <col min="10184" max="10184" width="12.42578125" style="591" customWidth="1"/>
    <col min="10185" max="10185" width="7.7109375" style="591" customWidth="1"/>
    <col min="10186" max="10186" width="6.42578125" style="591" customWidth="1"/>
    <col min="10187" max="10187" width="8.42578125" style="591" customWidth="1"/>
    <col min="10188" max="10198" width="7.28515625" style="591"/>
    <col min="10199" max="10199" width="8.7109375" style="591" customWidth="1"/>
    <col min="10200" max="10239" width="7.28515625" style="591"/>
    <col min="10240" max="10240" width="4.85546875" style="591" customWidth="1"/>
    <col min="10241" max="10241" width="38.42578125" style="591" customWidth="1"/>
    <col min="10242" max="10242" width="6.5703125" style="591" customWidth="1"/>
    <col min="10243" max="10244" width="11.7109375" style="591" customWidth="1"/>
    <col min="10245" max="10245" width="15" style="591" customWidth="1"/>
    <col min="10246" max="10246" width="11.7109375" style="591" customWidth="1"/>
    <col min="10247" max="10247" width="27.5703125" style="591" bestFit="1" customWidth="1"/>
    <col min="10248" max="10435" width="6.85546875" style="591" customWidth="1"/>
    <col min="10436" max="10436" width="4.85546875" style="591" customWidth="1"/>
    <col min="10437" max="10437" width="37.5703125" style="591" bestFit="1" customWidth="1"/>
    <col min="10438" max="10438" width="5.28515625" style="591" customWidth="1"/>
    <col min="10439" max="10439" width="9.85546875" style="591" customWidth="1"/>
    <col min="10440" max="10440" width="12.42578125" style="591" customWidth="1"/>
    <col min="10441" max="10441" width="7.7109375" style="591" customWidth="1"/>
    <col min="10442" max="10442" width="6.42578125" style="591" customWidth="1"/>
    <col min="10443" max="10443" width="8.42578125" style="591" customWidth="1"/>
    <col min="10444" max="10454" width="7.28515625" style="591"/>
    <col min="10455" max="10455" width="8.7109375" style="591" customWidth="1"/>
    <col min="10456" max="10495" width="7.28515625" style="591"/>
    <col min="10496" max="10496" width="4.85546875" style="591" customWidth="1"/>
    <col min="10497" max="10497" width="38.42578125" style="591" customWidth="1"/>
    <col min="10498" max="10498" width="6.5703125" style="591" customWidth="1"/>
    <col min="10499" max="10500" width="11.7109375" style="591" customWidth="1"/>
    <col min="10501" max="10501" width="15" style="591" customWidth="1"/>
    <col min="10502" max="10502" width="11.7109375" style="591" customWidth="1"/>
    <col min="10503" max="10503" width="27.5703125" style="591" bestFit="1" customWidth="1"/>
    <col min="10504" max="10691" width="6.85546875" style="591" customWidth="1"/>
    <col min="10692" max="10692" width="4.85546875" style="591" customWidth="1"/>
    <col min="10693" max="10693" width="37.5703125" style="591" bestFit="1" customWidth="1"/>
    <col min="10694" max="10694" width="5.28515625" style="591" customWidth="1"/>
    <col min="10695" max="10695" width="9.85546875" style="591" customWidth="1"/>
    <col min="10696" max="10696" width="12.42578125" style="591" customWidth="1"/>
    <col min="10697" max="10697" width="7.7109375" style="591" customWidth="1"/>
    <col min="10698" max="10698" width="6.42578125" style="591" customWidth="1"/>
    <col min="10699" max="10699" width="8.42578125" style="591" customWidth="1"/>
    <col min="10700" max="10710" width="7.28515625" style="591"/>
    <col min="10711" max="10711" width="8.7109375" style="591" customWidth="1"/>
    <col min="10712" max="10751" width="7.28515625" style="591"/>
    <col min="10752" max="10752" width="4.85546875" style="591" customWidth="1"/>
    <col min="10753" max="10753" width="38.42578125" style="591" customWidth="1"/>
    <col min="10754" max="10754" width="6.5703125" style="591" customWidth="1"/>
    <col min="10755" max="10756" width="11.7109375" style="591" customWidth="1"/>
    <col min="10757" max="10757" width="15" style="591" customWidth="1"/>
    <col min="10758" max="10758" width="11.7109375" style="591" customWidth="1"/>
    <col min="10759" max="10759" width="27.5703125" style="591" bestFit="1" customWidth="1"/>
    <col min="10760" max="10947" width="6.85546875" style="591" customWidth="1"/>
    <col min="10948" max="10948" width="4.85546875" style="591" customWidth="1"/>
    <col min="10949" max="10949" width="37.5703125" style="591" bestFit="1" customWidth="1"/>
    <col min="10950" max="10950" width="5.28515625" style="591" customWidth="1"/>
    <col min="10951" max="10951" width="9.85546875" style="591" customWidth="1"/>
    <col min="10952" max="10952" width="12.42578125" style="591" customWidth="1"/>
    <col min="10953" max="10953" width="7.7109375" style="591" customWidth="1"/>
    <col min="10954" max="10954" width="6.42578125" style="591" customWidth="1"/>
    <col min="10955" max="10955" width="8.42578125" style="591" customWidth="1"/>
    <col min="10956" max="10966" width="7.28515625" style="591"/>
    <col min="10967" max="10967" width="8.7109375" style="591" customWidth="1"/>
    <col min="10968" max="11007" width="7.28515625" style="591"/>
    <col min="11008" max="11008" width="4.85546875" style="591" customWidth="1"/>
    <col min="11009" max="11009" width="38.42578125" style="591" customWidth="1"/>
    <col min="11010" max="11010" width="6.5703125" style="591" customWidth="1"/>
    <col min="11011" max="11012" width="11.7109375" style="591" customWidth="1"/>
    <col min="11013" max="11013" width="15" style="591" customWidth="1"/>
    <col min="11014" max="11014" width="11.7109375" style="591" customWidth="1"/>
    <col min="11015" max="11015" width="27.5703125" style="591" bestFit="1" customWidth="1"/>
    <col min="11016" max="11203" width="6.85546875" style="591" customWidth="1"/>
    <col min="11204" max="11204" width="4.85546875" style="591" customWidth="1"/>
    <col min="11205" max="11205" width="37.5703125" style="591" bestFit="1" customWidth="1"/>
    <col min="11206" max="11206" width="5.28515625" style="591" customWidth="1"/>
    <col min="11207" max="11207" width="9.85546875" style="591" customWidth="1"/>
    <col min="11208" max="11208" width="12.42578125" style="591" customWidth="1"/>
    <col min="11209" max="11209" width="7.7109375" style="591" customWidth="1"/>
    <col min="11210" max="11210" width="6.42578125" style="591" customWidth="1"/>
    <col min="11211" max="11211" width="8.42578125" style="591" customWidth="1"/>
    <col min="11212" max="11222" width="7.28515625" style="591"/>
    <col min="11223" max="11223" width="8.7109375" style="591" customWidth="1"/>
    <col min="11224" max="11263" width="7.28515625" style="591"/>
    <col min="11264" max="11264" width="4.85546875" style="591" customWidth="1"/>
    <col min="11265" max="11265" width="38.42578125" style="591" customWidth="1"/>
    <col min="11266" max="11266" width="6.5703125" style="591" customWidth="1"/>
    <col min="11267" max="11268" width="11.7109375" style="591" customWidth="1"/>
    <col min="11269" max="11269" width="15" style="591" customWidth="1"/>
    <col min="11270" max="11270" width="11.7109375" style="591" customWidth="1"/>
    <col min="11271" max="11271" width="27.5703125" style="591" bestFit="1" customWidth="1"/>
    <col min="11272" max="11459" width="6.85546875" style="591" customWidth="1"/>
    <col min="11460" max="11460" width="4.85546875" style="591" customWidth="1"/>
    <col min="11461" max="11461" width="37.5703125" style="591" bestFit="1" customWidth="1"/>
    <col min="11462" max="11462" width="5.28515625" style="591" customWidth="1"/>
    <col min="11463" max="11463" width="9.85546875" style="591" customWidth="1"/>
    <col min="11464" max="11464" width="12.42578125" style="591" customWidth="1"/>
    <col min="11465" max="11465" width="7.7109375" style="591" customWidth="1"/>
    <col min="11466" max="11466" width="6.42578125" style="591" customWidth="1"/>
    <col min="11467" max="11467" width="8.42578125" style="591" customWidth="1"/>
    <col min="11468" max="11478" width="7.28515625" style="591"/>
    <col min="11479" max="11479" width="8.7109375" style="591" customWidth="1"/>
    <col min="11480" max="11519" width="7.28515625" style="591"/>
    <col min="11520" max="11520" width="4.85546875" style="591" customWidth="1"/>
    <col min="11521" max="11521" width="38.42578125" style="591" customWidth="1"/>
    <col min="11522" max="11522" width="6.5703125" style="591" customWidth="1"/>
    <col min="11523" max="11524" width="11.7109375" style="591" customWidth="1"/>
    <col min="11525" max="11525" width="15" style="591" customWidth="1"/>
    <col min="11526" max="11526" width="11.7109375" style="591" customWidth="1"/>
    <col min="11527" max="11527" width="27.5703125" style="591" bestFit="1" customWidth="1"/>
    <col min="11528" max="11715" width="6.85546875" style="591" customWidth="1"/>
    <col min="11716" max="11716" width="4.85546875" style="591" customWidth="1"/>
    <col min="11717" max="11717" width="37.5703125" style="591" bestFit="1" customWidth="1"/>
    <col min="11718" max="11718" width="5.28515625" style="591" customWidth="1"/>
    <col min="11719" max="11719" width="9.85546875" style="591" customWidth="1"/>
    <col min="11720" max="11720" width="12.42578125" style="591" customWidth="1"/>
    <col min="11721" max="11721" width="7.7109375" style="591" customWidth="1"/>
    <col min="11722" max="11722" width="6.42578125" style="591" customWidth="1"/>
    <col min="11723" max="11723" width="8.42578125" style="591" customWidth="1"/>
    <col min="11724" max="11734" width="7.28515625" style="591"/>
    <col min="11735" max="11735" width="8.7109375" style="591" customWidth="1"/>
    <col min="11736" max="11775" width="7.28515625" style="591"/>
    <col min="11776" max="11776" width="4.85546875" style="591" customWidth="1"/>
    <col min="11777" max="11777" width="38.42578125" style="591" customWidth="1"/>
    <col min="11778" max="11778" width="6.5703125" style="591" customWidth="1"/>
    <col min="11779" max="11780" width="11.7109375" style="591" customWidth="1"/>
    <col min="11781" max="11781" width="15" style="591" customWidth="1"/>
    <col min="11782" max="11782" width="11.7109375" style="591" customWidth="1"/>
    <col min="11783" max="11783" width="27.5703125" style="591" bestFit="1" customWidth="1"/>
    <col min="11784" max="11971" width="6.85546875" style="591" customWidth="1"/>
    <col min="11972" max="11972" width="4.85546875" style="591" customWidth="1"/>
    <col min="11973" max="11973" width="37.5703125" style="591" bestFit="1" customWidth="1"/>
    <col min="11974" max="11974" width="5.28515625" style="591" customWidth="1"/>
    <col min="11975" max="11975" width="9.85546875" style="591" customWidth="1"/>
    <col min="11976" max="11976" width="12.42578125" style="591" customWidth="1"/>
    <col min="11977" max="11977" width="7.7109375" style="591" customWidth="1"/>
    <col min="11978" max="11978" width="6.42578125" style="591" customWidth="1"/>
    <col min="11979" max="11979" width="8.42578125" style="591" customWidth="1"/>
    <col min="11980" max="11990" width="7.28515625" style="591"/>
    <col min="11991" max="11991" width="8.7109375" style="591" customWidth="1"/>
    <col min="11992" max="12031" width="7.28515625" style="591"/>
    <col min="12032" max="12032" width="4.85546875" style="591" customWidth="1"/>
    <col min="12033" max="12033" width="38.42578125" style="591" customWidth="1"/>
    <col min="12034" max="12034" width="6.5703125" style="591" customWidth="1"/>
    <col min="12035" max="12036" width="11.7109375" style="591" customWidth="1"/>
    <col min="12037" max="12037" width="15" style="591" customWidth="1"/>
    <col min="12038" max="12038" width="11.7109375" style="591" customWidth="1"/>
    <col min="12039" max="12039" width="27.5703125" style="591" bestFit="1" customWidth="1"/>
    <col min="12040" max="12227" width="6.85546875" style="591" customWidth="1"/>
    <col min="12228" max="12228" width="4.85546875" style="591" customWidth="1"/>
    <col min="12229" max="12229" width="37.5703125" style="591" bestFit="1" customWidth="1"/>
    <col min="12230" max="12230" width="5.28515625" style="591" customWidth="1"/>
    <col min="12231" max="12231" width="9.85546875" style="591" customWidth="1"/>
    <col min="12232" max="12232" width="12.42578125" style="591" customWidth="1"/>
    <col min="12233" max="12233" width="7.7109375" style="591" customWidth="1"/>
    <col min="12234" max="12234" width="6.42578125" style="591" customWidth="1"/>
    <col min="12235" max="12235" width="8.42578125" style="591" customWidth="1"/>
    <col min="12236" max="12246" width="7.28515625" style="591"/>
    <col min="12247" max="12247" width="8.7109375" style="591" customWidth="1"/>
    <col min="12248" max="12287" width="7.28515625" style="591"/>
    <col min="12288" max="12288" width="4.85546875" style="591" customWidth="1"/>
    <col min="12289" max="12289" width="38.42578125" style="591" customWidth="1"/>
    <col min="12290" max="12290" width="6.5703125" style="591" customWidth="1"/>
    <col min="12291" max="12292" width="11.7109375" style="591" customWidth="1"/>
    <col min="12293" max="12293" width="15" style="591" customWidth="1"/>
    <col min="12294" max="12294" width="11.7109375" style="591" customWidth="1"/>
    <col min="12295" max="12295" width="27.5703125" style="591" bestFit="1" customWidth="1"/>
    <col min="12296" max="12483" width="6.85546875" style="591" customWidth="1"/>
    <col min="12484" max="12484" width="4.85546875" style="591" customWidth="1"/>
    <col min="12485" max="12485" width="37.5703125" style="591" bestFit="1" customWidth="1"/>
    <col min="12486" max="12486" width="5.28515625" style="591" customWidth="1"/>
    <col min="12487" max="12487" width="9.85546875" style="591" customWidth="1"/>
    <col min="12488" max="12488" width="12.42578125" style="591" customWidth="1"/>
    <col min="12489" max="12489" width="7.7109375" style="591" customWidth="1"/>
    <col min="12490" max="12490" width="6.42578125" style="591" customWidth="1"/>
    <col min="12491" max="12491" width="8.42578125" style="591" customWidth="1"/>
    <col min="12492" max="12502" width="7.28515625" style="591"/>
    <col min="12503" max="12503" width="8.7109375" style="591" customWidth="1"/>
    <col min="12504" max="12543" width="7.28515625" style="591"/>
    <col min="12544" max="12544" width="4.85546875" style="591" customWidth="1"/>
    <col min="12545" max="12545" width="38.42578125" style="591" customWidth="1"/>
    <col min="12546" max="12546" width="6.5703125" style="591" customWidth="1"/>
    <col min="12547" max="12548" width="11.7109375" style="591" customWidth="1"/>
    <col min="12549" max="12549" width="15" style="591" customWidth="1"/>
    <col min="12550" max="12550" width="11.7109375" style="591" customWidth="1"/>
    <col min="12551" max="12551" width="27.5703125" style="591" bestFit="1" customWidth="1"/>
    <col min="12552" max="12739" width="6.85546875" style="591" customWidth="1"/>
    <col min="12740" max="12740" width="4.85546875" style="591" customWidth="1"/>
    <col min="12741" max="12741" width="37.5703125" style="591" bestFit="1" customWidth="1"/>
    <col min="12742" max="12742" width="5.28515625" style="591" customWidth="1"/>
    <col min="12743" max="12743" width="9.85546875" style="591" customWidth="1"/>
    <col min="12744" max="12744" width="12.42578125" style="591" customWidth="1"/>
    <col min="12745" max="12745" width="7.7109375" style="591" customWidth="1"/>
    <col min="12746" max="12746" width="6.42578125" style="591" customWidth="1"/>
    <col min="12747" max="12747" width="8.42578125" style="591" customWidth="1"/>
    <col min="12748" max="12758" width="7.28515625" style="591"/>
    <col min="12759" max="12759" width="8.7109375" style="591" customWidth="1"/>
    <col min="12760" max="12799" width="7.28515625" style="591"/>
    <col min="12800" max="12800" width="4.85546875" style="591" customWidth="1"/>
    <col min="12801" max="12801" width="38.42578125" style="591" customWidth="1"/>
    <col min="12802" max="12802" width="6.5703125" style="591" customWidth="1"/>
    <col min="12803" max="12804" width="11.7109375" style="591" customWidth="1"/>
    <col min="12805" max="12805" width="15" style="591" customWidth="1"/>
    <col min="12806" max="12806" width="11.7109375" style="591" customWidth="1"/>
    <col min="12807" max="12807" width="27.5703125" style="591" bestFit="1" customWidth="1"/>
    <col min="12808" max="12995" width="6.85546875" style="591" customWidth="1"/>
    <col min="12996" max="12996" width="4.85546875" style="591" customWidth="1"/>
    <col min="12997" max="12997" width="37.5703125" style="591" bestFit="1" customWidth="1"/>
    <col min="12998" max="12998" width="5.28515625" style="591" customWidth="1"/>
    <col min="12999" max="12999" width="9.85546875" style="591" customWidth="1"/>
    <col min="13000" max="13000" width="12.42578125" style="591" customWidth="1"/>
    <col min="13001" max="13001" width="7.7109375" style="591" customWidth="1"/>
    <col min="13002" max="13002" width="6.42578125" style="591" customWidth="1"/>
    <col min="13003" max="13003" width="8.42578125" style="591" customWidth="1"/>
    <col min="13004" max="13014" width="7.28515625" style="591"/>
    <col min="13015" max="13015" width="8.7109375" style="591" customWidth="1"/>
    <col min="13016" max="13055" width="7.28515625" style="591"/>
    <col min="13056" max="13056" width="4.85546875" style="591" customWidth="1"/>
    <col min="13057" max="13057" width="38.42578125" style="591" customWidth="1"/>
    <col min="13058" max="13058" width="6.5703125" style="591" customWidth="1"/>
    <col min="13059" max="13060" width="11.7109375" style="591" customWidth="1"/>
    <col min="13061" max="13061" width="15" style="591" customWidth="1"/>
    <col min="13062" max="13062" width="11.7109375" style="591" customWidth="1"/>
    <col min="13063" max="13063" width="27.5703125" style="591" bestFit="1" customWidth="1"/>
    <col min="13064" max="13251" width="6.85546875" style="591" customWidth="1"/>
    <col min="13252" max="13252" width="4.85546875" style="591" customWidth="1"/>
    <col min="13253" max="13253" width="37.5703125" style="591" bestFit="1" customWidth="1"/>
    <col min="13254" max="13254" width="5.28515625" style="591" customWidth="1"/>
    <col min="13255" max="13255" width="9.85546875" style="591" customWidth="1"/>
    <col min="13256" max="13256" width="12.42578125" style="591" customWidth="1"/>
    <col min="13257" max="13257" width="7.7109375" style="591" customWidth="1"/>
    <col min="13258" max="13258" width="6.42578125" style="591" customWidth="1"/>
    <col min="13259" max="13259" width="8.42578125" style="591" customWidth="1"/>
    <col min="13260" max="13270" width="7.28515625" style="591"/>
    <col min="13271" max="13271" width="8.7109375" style="591" customWidth="1"/>
    <col min="13272" max="13311" width="7.28515625" style="591"/>
    <col min="13312" max="13312" width="4.85546875" style="591" customWidth="1"/>
    <col min="13313" max="13313" width="38.42578125" style="591" customWidth="1"/>
    <col min="13314" max="13314" width="6.5703125" style="591" customWidth="1"/>
    <col min="13315" max="13316" width="11.7109375" style="591" customWidth="1"/>
    <col min="13317" max="13317" width="15" style="591" customWidth="1"/>
    <col min="13318" max="13318" width="11.7109375" style="591" customWidth="1"/>
    <col min="13319" max="13319" width="27.5703125" style="591" bestFit="1" customWidth="1"/>
    <col min="13320" max="13507" width="6.85546875" style="591" customWidth="1"/>
    <col min="13508" max="13508" width="4.85546875" style="591" customWidth="1"/>
    <col min="13509" max="13509" width="37.5703125" style="591" bestFit="1" customWidth="1"/>
    <col min="13510" max="13510" width="5.28515625" style="591" customWidth="1"/>
    <col min="13511" max="13511" width="9.85546875" style="591" customWidth="1"/>
    <col min="13512" max="13512" width="12.42578125" style="591" customWidth="1"/>
    <col min="13513" max="13513" width="7.7109375" style="591" customWidth="1"/>
    <col min="13514" max="13514" width="6.42578125" style="591" customWidth="1"/>
    <col min="13515" max="13515" width="8.42578125" style="591" customWidth="1"/>
    <col min="13516" max="13526" width="7.28515625" style="591"/>
    <col min="13527" max="13527" width="8.7109375" style="591" customWidth="1"/>
    <col min="13528" max="13567" width="7.28515625" style="591"/>
    <col min="13568" max="13568" width="4.85546875" style="591" customWidth="1"/>
    <col min="13569" max="13569" width="38.42578125" style="591" customWidth="1"/>
    <col min="13570" max="13570" width="6.5703125" style="591" customWidth="1"/>
    <col min="13571" max="13572" width="11.7109375" style="591" customWidth="1"/>
    <col min="13573" max="13573" width="15" style="591" customWidth="1"/>
    <col min="13574" max="13574" width="11.7109375" style="591" customWidth="1"/>
    <col min="13575" max="13575" width="27.5703125" style="591" bestFit="1" customWidth="1"/>
    <col min="13576" max="13763" width="6.85546875" style="591" customWidth="1"/>
    <col min="13764" max="13764" width="4.85546875" style="591" customWidth="1"/>
    <col min="13765" max="13765" width="37.5703125" style="591" bestFit="1" customWidth="1"/>
    <col min="13766" max="13766" width="5.28515625" style="591" customWidth="1"/>
    <col min="13767" max="13767" width="9.85546875" style="591" customWidth="1"/>
    <col min="13768" max="13768" width="12.42578125" style="591" customWidth="1"/>
    <col min="13769" max="13769" width="7.7109375" style="591" customWidth="1"/>
    <col min="13770" max="13770" width="6.42578125" style="591" customWidth="1"/>
    <col min="13771" max="13771" width="8.42578125" style="591" customWidth="1"/>
    <col min="13772" max="13782" width="7.28515625" style="591"/>
    <col min="13783" max="13783" width="8.7109375" style="591" customWidth="1"/>
    <col min="13784" max="13823" width="7.28515625" style="591"/>
    <col min="13824" max="13824" width="4.85546875" style="591" customWidth="1"/>
    <col min="13825" max="13825" width="38.42578125" style="591" customWidth="1"/>
    <col min="13826" max="13826" width="6.5703125" style="591" customWidth="1"/>
    <col min="13827" max="13828" width="11.7109375" style="591" customWidth="1"/>
    <col min="13829" max="13829" width="15" style="591" customWidth="1"/>
    <col min="13830" max="13830" width="11.7109375" style="591" customWidth="1"/>
    <col min="13831" max="13831" width="27.5703125" style="591" bestFit="1" customWidth="1"/>
    <col min="13832" max="14019" width="6.85546875" style="591" customWidth="1"/>
    <col min="14020" max="14020" width="4.85546875" style="591" customWidth="1"/>
    <col min="14021" max="14021" width="37.5703125" style="591" bestFit="1" customWidth="1"/>
    <col min="14022" max="14022" width="5.28515625" style="591" customWidth="1"/>
    <col min="14023" max="14023" width="9.85546875" style="591" customWidth="1"/>
    <col min="14024" max="14024" width="12.42578125" style="591" customWidth="1"/>
    <col min="14025" max="14025" width="7.7109375" style="591" customWidth="1"/>
    <col min="14026" max="14026" width="6.42578125" style="591" customWidth="1"/>
    <col min="14027" max="14027" width="8.42578125" style="591" customWidth="1"/>
    <col min="14028" max="14038" width="7.28515625" style="591"/>
    <col min="14039" max="14039" width="8.7109375" style="591" customWidth="1"/>
    <col min="14040" max="14079" width="7.28515625" style="591"/>
    <col min="14080" max="14080" width="4.85546875" style="591" customWidth="1"/>
    <col min="14081" max="14081" width="38.42578125" style="591" customWidth="1"/>
    <col min="14082" max="14082" width="6.5703125" style="591" customWidth="1"/>
    <col min="14083" max="14084" width="11.7109375" style="591" customWidth="1"/>
    <col min="14085" max="14085" width="15" style="591" customWidth="1"/>
    <col min="14086" max="14086" width="11.7109375" style="591" customWidth="1"/>
    <col min="14087" max="14087" width="27.5703125" style="591" bestFit="1" customWidth="1"/>
    <col min="14088" max="14275" width="6.85546875" style="591" customWidth="1"/>
    <col min="14276" max="14276" width="4.85546875" style="591" customWidth="1"/>
    <col min="14277" max="14277" width="37.5703125" style="591" bestFit="1" customWidth="1"/>
    <col min="14278" max="14278" width="5.28515625" style="591" customWidth="1"/>
    <col min="14279" max="14279" width="9.85546875" style="591" customWidth="1"/>
    <col min="14280" max="14280" width="12.42578125" style="591" customWidth="1"/>
    <col min="14281" max="14281" width="7.7109375" style="591" customWidth="1"/>
    <col min="14282" max="14282" width="6.42578125" style="591" customWidth="1"/>
    <col min="14283" max="14283" width="8.42578125" style="591" customWidth="1"/>
    <col min="14284" max="14294" width="7.28515625" style="591"/>
    <col min="14295" max="14295" width="8.7109375" style="591" customWidth="1"/>
    <col min="14296" max="14335" width="7.28515625" style="591"/>
    <col min="14336" max="14336" width="4.85546875" style="591" customWidth="1"/>
    <col min="14337" max="14337" width="38.42578125" style="591" customWidth="1"/>
    <col min="14338" max="14338" width="6.5703125" style="591" customWidth="1"/>
    <col min="14339" max="14340" width="11.7109375" style="591" customWidth="1"/>
    <col min="14341" max="14341" width="15" style="591" customWidth="1"/>
    <col min="14342" max="14342" width="11.7109375" style="591" customWidth="1"/>
    <col min="14343" max="14343" width="27.5703125" style="591" bestFit="1" customWidth="1"/>
    <col min="14344" max="14531" width="6.85546875" style="591" customWidth="1"/>
    <col min="14532" max="14532" width="4.85546875" style="591" customWidth="1"/>
    <col min="14533" max="14533" width="37.5703125" style="591" bestFit="1" customWidth="1"/>
    <col min="14534" max="14534" width="5.28515625" style="591" customWidth="1"/>
    <col min="14535" max="14535" width="9.85546875" style="591" customWidth="1"/>
    <col min="14536" max="14536" width="12.42578125" style="591" customWidth="1"/>
    <col min="14537" max="14537" width="7.7109375" style="591" customWidth="1"/>
    <col min="14538" max="14538" width="6.42578125" style="591" customWidth="1"/>
    <col min="14539" max="14539" width="8.42578125" style="591" customWidth="1"/>
    <col min="14540" max="14550" width="7.28515625" style="591"/>
    <col min="14551" max="14551" width="8.7109375" style="591" customWidth="1"/>
    <col min="14552" max="14591" width="7.28515625" style="591"/>
    <col min="14592" max="14592" width="4.85546875" style="591" customWidth="1"/>
    <col min="14593" max="14593" width="38.42578125" style="591" customWidth="1"/>
    <col min="14594" max="14594" width="6.5703125" style="591" customWidth="1"/>
    <col min="14595" max="14596" width="11.7109375" style="591" customWidth="1"/>
    <col min="14597" max="14597" width="15" style="591" customWidth="1"/>
    <col min="14598" max="14598" width="11.7109375" style="591" customWidth="1"/>
    <col min="14599" max="14599" width="27.5703125" style="591" bestFit="1" customWidth="1"/>
    <col min="14600" max="14787" width="6.85546875" style="591" customWidth="1"/>
    <col min="14788" max="14788" width="4.85546875" style="591" customWidth="1"/>
    <col min="14789" max="14789" width="37.5703125" style="591" bestFit="1" customWidth="1"/>
    <col min="14790" max="14790" width="5.28515625" style="591" customWidth="1"/>
    <col min="14791" max="14791" width="9.85546875" style="591" customWidth="1"/>
    <col min="14792" max="14792" width="12.42578125" style="591" customWidth="1"/>
    <col min="14793" max="14793" width="7.7109375" style="591" customWidth="1"/>
    <col min="14794" max="14794" width="6.42578125" style="591" customWidth="1"/>
    <col min="14795" max="14795" width="8.42578125" style="591" customWidth="1"/>
    <col min="14796" max="14806" width="7.28515625" style="591"/>
    <col min="14807" max="14807" width="8.7109375" style="591" customWidth="1"/>
    <col min="14808" max="14847" width="7.28515625" style="591"/>
    <col min="14848" max="14848" width="4.85546875" style="591" customWidth="1"/>
    <col min="14849" max="14849" width="38.42578125" style="591" customWidth="1"/>
    <col min="14850" max="14850" width="6.5703125" style="591" customWidth="1"/>
    <col min="14851" max="14852" width="11.7109375" style="591" customWidth="1"/>
    <col min="14853" max="14853" width="15" style="591" customWidth="1"/>
    <col min="14854" max="14854" width="11.7109375" style="591" customWidth="1"/>
    <col min="14855" max="14855" width="27.5703125" style="591" bestFit="1" customWidth="1"/>
    <col min="14856" max="15043" width="6.85546875" style="591" customWidth="1"/>
    <col min="15044" max="15044" width="4.85546875" style="591" customWidth="1"/>
    <col min="15045" max="15045" width="37.5703125" style="591" bestFit="1" customWidth="1"/>
    <col min="15046" max="15046" width="5.28515625" style="591" customWidth="1"/>
    <col min="15047" max="15047" width="9.85546875" style="591" customWidth="1"/>
    <col min="15048" max="15048" width="12.42578125" style="591" customWidth="1"/>
    <col min="15049" max="15049" width="7.7109375" style="591" customWidth="1"/>
    <col min="15050" max="15050" width="6.42578125" style="591" customWidth="1"/>
    <col min="15051" max="15051" width="8.42578125" style="591" customWidth="1"/>
    <col min="15052" max="15062" width="7.28515625" style="591"/>
    <col min="15063" max="15063" width="8.7109375" style="591" customWidth="1"/>
    <col min="15064" max="15103" width="7.28515625" style="591"/>
    <col min="15104" max="15104" width="4.85546875" style="591" customWidth="1"/>
    <col min="15105" max="15105" width="38.42578125" style="591" customWidth="1"/>
    <col min="15106" max="15106" width="6.5703125" style="591" customWidth="1"/>
    <col min="15107" max="15108" width="11.7109375" style="591" customWidth="1"/>
    <col min="15109" max="15109" width="15" style="591" customWidth="1"/>
    <col min="15110" max="15110" width="11.7109375" style="591" customWidth="1"/>
    <col min="15111" max="15111" width="27.5703125" style="591" bestFit="1" customWidth="1"/>
    <col min="15112" max="15299" width="6.85546875" style="591" customWidth="1"/>
    <col min="15300" max="15300" width="4.85546875" style="591" customWidth="1"/>
    <col min="15301" max="15301" width="37.5703125" style="591" bestFit="1" customWidth="1"/>
    <col min="15302" max="15302" width="5.28515625" style="591" customWidth="1"/>
    <col min="15303" max="15303" width="9.85546875" style="591" customWidth="1"/>
    <col min="15304" max="15304" width="12.42578125" style="591" customWidth="1"/>
    <col min="15305" max="15305" width="7.7109375" style="591" customWidth="1"/>
    <col min="15306" max="15306" width="6.42578125" style="591" customWidth="1"/>
    <col min="15307" max="15307" width="8.42578125" style="591" customWidth="1"/>
    <col min="15308" max="15318" width="7.28515625" style="591"/>
    <col min="15319" max="15319" width="8.7109375" style="591" customWidth="1"/>
    <col min="15320" max="15359" width="7.28515625" style="591"/>
    <col min="15360" max="15360" width="4.85546875" style="591" customWidth="1"/>
    <col min="15361" max="15361" width="38.42578125" style="591" customWidth="1"/>
    <col min="15362" max="15362" width="6.5703125" style="591" customWidth="1"/>
    <col min="15363" max="15364" width="11.7109375" style="591" customWidth="1"/>
    <col min="15365" max="15365" width="15" style="591" customWidth="1"/>
    <col min="15366" max="15366" width="11.7109375" style="591" customWidth="1"/>
    <col min="15367" max="15367" width="27.5703125" style="591" bestFit="1" customWidth="1"/>
    <col min="15368" max="15555" width="6.85546875" style="591" customWidth="1"/>
    <col min="15556" max="15556" width="4.85546875" style="591" customWidth="1"/>
    <col min="15557" max="15557" width="37.5703125" style="591" bestFit="1" customWidth="1"/>
    <col min="15558" max="15558" width="5.28515625" style="591" customWidth="1"/>
    <col min="15559" max="15559" width="9.85546875" style="591" customWidth="1"/>
    <col min="15560" max="15560" width="12.42578125" style="591" customWidth="1"/>
    <col min="15561" max="15561" width="7.7109375" style="591" customWidth="1"/>
    <col min="15562" max="15562" width="6.42578125" style="591" customWidth="1"/>
    <col min="15563" max="15563" width="8.42578125" style="591" customWidth="1"/>
    <col min="15564" max="15574" width="7.28515625" style="591"/>
    <col min="15575" max="15575" width="8.7109375" style="591" customWidth="1"/>
    <col min="15576" max="15615" width="7.28515625" style="591"/>
    <col min="15616" max="15616" width="4.85546875" style="591" customWidth="1"/>
    <col min="15617" max="15617" width="38.42578125" style="591" customWidth="1"/>
    <col min="15618" max="15618" width="6.5703125" style="591" customWidth="1"/>
    <col min="15619" max="15620" width="11.7109375" style="591" customWidth="1"/>
    <col min="15621" max="15621" width="15" style="591" customWidth="1"/>
    <col min="15622" max="15622" width="11.7109375" style="591" customWidth="1"/>
    <col min="15623" max="15623" width="27.5703125" style="591" bestFit="1" customWidth="1"/>
    <col min="15624" max="15811" width="6.85546875" style="591" customWidth="1"/>
    <col min="15812" max="15812" width="4.85546875" style="591" customWidth="1"/>
    <col min="15813" max="15813" width="37.5703125" style="591" bestFit="1" customWidth="1"/>
    <col min="15814" max="15814" width="5.28515625" style="591" customWidth="1"/>
    <col min="15815" max="15815" width="9.85546875" style="591" customWidth="1"/>
    <col min="15816" max="15816" width="12.42578125" style="591" customWidth="1"/>
    <col min="15817" max="15817" width="7.7109375" style="591" customWidth="1"/>
    <col min="15818" max="15818" width="6.42578125" style="591" customWidth="1"/>
    <col min="15819" max="15819" width="8.42578125" style="591" customWidth="1"/>
    <col min="15820" max="15830" width="7.28515625" style="591"/>
    <col min="15831" max="15831" width="8.7109375" style="591" customWidth="1"/>
    <col min="15832" max="15871" width="7.28515625" style="591"/>
    <col min="15872" max="15872" width="4.85546875" style="591" customWidth="1"/>
    <col min="15873" max="15873" width="38.42578125" style="591" customWidth="1"/>
    <col min="15874" max="15874" width="6.5703125" style="591" customWidth="1"/>
    <col min="15875" max="15876" width="11.7109375" style="591" customWidth="1"/>
    <col min="15877" max="15877" width="15" style="591" customWidth="1"/>
    <col min="15878" max="15878" width="11.7109375" style="591" customWidth="1"/>
    <col min="15879" max="15879" width="27.5703125" style="591" bestFit="1" customWidth="1"/>
    <col min="15880" max="16067" width="6.85546875" style="591" customWidth="1"/>
    <col min="16068" max="16068" width="4.85546875" style="591" customWidth="1"/>
    <col min="16069" max="16069" width="37.5703125" style="591" bestFit="1" customWidth="1"/>
    <col min="16070" max="16070" width="5.28515625" style="591" customWidth="1"/>
    <col min="16071" max="16071" width="9.85546875" style="591" customWidth="1"/>
    <col min="16072" max="16072" width="12.42578125" style="591" customWidth="1"/>
    <col min="16073" max="16073" width="7.7109375" style="591" customWidth="1"/>
    <col min="16074" max="16074" width="6.42578125" style="591" customWidth="1"/>
    <col min="16075" max="16075" width="8.42578125" style="591" customWidth="1"/>
    <col min="16076" max="16086" width="7.28515625" style="591"/>
    <col min="16087" max="16087" width="8.7109375" style="591" customWidth="1"/>
    <col min="16088" max="16127" width="7.28515625" style="591"/>
    <col min="16128" max="16128" width="4.85546875" style="591" customWidth="1"/>
    <col min="16129" max="16129" width="38.42578125" style="591" customWidth="1"/>
    <col min="16130" max="16130" width="6.5703125" style="591" customWidth="1"/>
    <col min="16131" max="16132" width="11.7109375" style="591" customWidth="1"/>
    <col min="16133" max="16133" width="15" style="591" customWidth="1"/>
    <col min="16134" max="16134" width="11.7109375" style="591" customWidth="1"/>
    <col min="16135" max="16135" width="27.5703125" style="591" bestFit="1" customWidth="1"/>
    <col min="16136" max="16323" width="6.85546875" style="591" customWidth="1"/>
    <col min="16324" max="16324" width="4.85546875" style="591" customWidth="1"/>
    <col min="16325" max="16325" width="37.5703125" style="591" bestFit="1" customWidth="1"/>
    <col min="16326" max="16326" width="5.28515625" style="591" customWidth="1"/>
    <col min="16327" max="16327" width="9.85546875" style="591" customWidth="1"/>
    <col min="16328" max="16328" width="12.42578125" style="591" customWidth="1"/>
    <col min="16329" max="16329" width="7.7109375" style="591" customWidth="1"/>
    <col min="16330" max="16330" width="6.42578125" style="591" customWidth="1"/>
    <col min="16331" max="16331" width="8.42578125" style="591" customWidth="1"/>
    <col min="16332" max="16342" width="7.28515625" style="591"/>
    <col min="16343" max="16343" width="8.7109375" style="591" customWidth="1"/>
    <col min="16344" max="16384" width="7.28515625" style="591"/>
  </cols>
  <sheetData>
    <row r="1" spans="1:246" ht="46.5" customHeight="1">
      <c r="A1" s="1575" t="s">
        <v>380</v>
      </c>
      <c r="B1" s="1575"/>
      <c r="C1" s="1575"/>
      <c r="D1" s="1575"/>
      <c r="E1" s="1575"/>
      <c r="F1" s="1575"/>
      <c r="G1" s="1575"/>
      <c r="H1" s="1575"/>
      <c r="I1" s="1575"/>
      <c r="J1" s="1575"/>
      <c r="K1" s="1575"/>
      <c r="L1" s="1575"/>
      <c r="M1" s="1575"/>
      <c r="R1" s="590"/>
    </row>
    <row r="2" spans="1:246" ht="17.25" customHeight="1">
      <c r="A2" s="1582" t="s">
        <v>2</v>
      </c>
      <c r="B2" s="1578" t="s">
        <v>178</v>
      </c>
      <c r="C2" s="1578" t="s">
        <v>3</v>
      </c>
      <c r="D2" s="1578" t="s">
        <v>302</v>
      </c>
      <c r="E2" s="1576" t="s">
        <v>381</v>
      </c>
      <c r="F2" s="1576" t="s">
        <v>382</v>
      </c>
      <c r="G2" s="1579" t="s">
        <v>383</v>
      </c>
      <c r="H2" s="1580"/>
      <c r="I2" s="1581"/>
      <c r="J2" s="1578" t="s">
        <v>384</v>
      </c>
      <c r="K2" s="1578"/>
      <c r="L2" s="1578"/>
      <c r="M2" s="593"/>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K2" s="594"/>
      <c r="FL2" s="594"/>
      <c r="FM2" s="594"/>
      <c r="FN2" s="594"/>
      <c r="FO2" s="594"/>
      <c r="FP2" s="594"/>
      <c r="FQ2" s="594"/>
      <c r="FR2" s="594"/>
      <c r="FS2" s="594"/>
      <c r="FT2" s="594"/>
      <c r="FU2" s="594"/>
      <c r="FV2" s="594"/>
      <c r="FW2" s="594"/>
      <c r="FX2" s="594"/>
      <c r="FY2" s="594"/>
      <c r="FZ2" s="594"/>
      <c r="GA2" s="594"/>
      <c r="GB2" s="594"/>
      <c r="GC2" s="594"/>
      <c r="GD2" s="594"/>
      <c r="GE2" s="594"/>
      <c r="GF2" s="594"/>
      <c r="GG2" s="594"/>
      <c r="GH2" s="594"/>
      <c r="GI2" s="594"/>
      <c r="GJ2" s="594"/>
      <c r="GK2" s="594"/>
      <c r="GL2" s="594"/>
      <c r="GM2" s="594"/>
      <c r="GN2" s="594"/>
      <c r="GO2" s="594"/>
      <c r="GP2" s="594"/>
      <c r="GQ2" s="594"/>
      <c r="GR2" s="594"/>
      <c r="GS2" s="594"/>
      <c r="GT2" s="594"/>
      <c r="GU2" s="594"/>
      <c r="GV2" s="594"/>
      <c r="GW2" s="594"/>
      <c r="GX2" s="594"/>
      <c r="GY2" s="594"/>
      <c r="GZ2" s="594"/>
      <c r="HA2" s="594"/>
      <c r="HB2" s="594"/>
      <c r="HC2" s="594"/>
      <c r="HD2" s="594"/>
      <c r="HE2" s="594"/>
      <c r="HF2" s="594"/>
      <c r="HG2" s="594"/>
      <c r="HH2" s="594"/>
      <c r="HI2" s="594"/>
      <c r="HJ2" s="594"/>
      <c r="HK2" s="594"/>
      <c r="HL2" s="594"/>
      <c r="HM2" s="594"/>
      <c r="HN2" s="594"/>
      <c r="HO2" s="594"/>
      <c r="HP2" s="594"/>
      <c r="HQ2" s="594"/>
      <c r="HR2" s="594"/>
    </row>
    <row r="3" spans="1:246" ht="32.25" customHeight="1">
      <c r="A3" s="1582"/>
      <c r="B3" s="1578"/>
      <c r="C3" s="1578"/>
      <c r="D3" s="1578"/>
      <c r="E3" s="1577"/>
      <c r="F3" s="1577"/>
      <c r="G3" s="588" t="s">
        <v>303</v>
      </c>
      <c r="H3" s="588" t="s">
        <v>304</v>
      </c>
      <c r="I3" s="645" t="s">
        <v>385</v>
      </c>
      <c r="J3" s="588" t="s">
        <v>303</v>
      </c>
      <c r="K3" s="588" t="s">
        <v>304</v>
      </c>
      <c r="L3" s="721" t="s">
        <v>386</v>
      </c>
      <c r="M3" s="595" t="s">
        <v>427</v>
      </c>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6"/>
      <c r="ED3" s="596"/>
      <c r="EE3" s="596"/>
      <c r="EF3" s="596"/>
      <c r="EG3" s="596"/>
      <c r="EH3" s="596"/>
      <c r="EI3" s="596"/>
      <c r="EJ3" s="596"/>
      <c r="EK3" s="596"/>
      <c r="EL3" s="596"/>
      <c r="EM3" s="596"/>
      <c r="EN3" s="596"/>
      <c r="EO3" s="596"/>
      <c r="EP3" s="596"/>
      <c r="EQ3" s="596"/>
      <c r="ER3" s="596"/>
      <c r="ES3" s="596"/>
      <c r="ET3" s="596"/>
      <c r="EU3" s="596"/>
      <c r="EV3" s="596"/>
      <c r="EW3" s="596"/>
      <c r="EX3" s="596"/>
      <c r="EY3" s="596"/>
      <c r="EZ3" s="596"/>
      <c r="FA3" s="596"/>
      <c r="FB3" s="596"/>
      <c r="FC3" s="596"/>
      <c r="FD3" s="596"/>
      <c r="FE3" s="596"/>
      <c r="FF3" s="596"/>
      <c r="FG3" s="596"/>
      <c r="FH3" s="596"/>
      <c r="FI3" s="596"/>
      <c r="FJ3" s="596"/>
      <c r="FK3" s="596"/>
      <c r="FL3" s="596"/>
      <c r="FM3" s="596"/>
      <c r="FN3" s="596"/>
      <c r="FO3" s="596"/>
      <c r="FP3" s="596"/>
      <c r="FQ3" s="596"/>
      <c r="FR3" s="596"/>
      <c r="FS3" s="596"/>
      <c r="FT3" s="596"/>
      <c r="FU3" s="596"/>
      <c r="FV3" s="596"/>
      <c r="FW3" s="596"/>
      <c r="FX3" s="596"/>
      <c r="FY3" s="596"/>
      <c r="FZ3" s="596"/>
      <c r="GA3" s="596"/>
      <c r="GB3" s="596"/>
      <c r="GC3" s="596"/>
      <c r="GD3" s="596"/>
      <c r="GE3" s="596"/>
      <c r="GF3" s="596"/>
      <c r="GG3" s="596"/>
      <c r="GH3" s="596"/>
      <c r="GI3" s="596"/>
      <c r="GJ3" s="596"/>
      <c r="GK3" s="596"/>
      <c r="GL3" s="596"/>
      <c r="GM3" s="596"/>
      <c r="GN3" s="596"/>
      <c r="GO3" s="596"/>
      <c r="GP3" s="596"/>
      <c r="GQ3" s="596"/>
      <c r="GR3" s="596"/>
      <c r="GS3" s="596"/>
      <c r="GT3" s="596"/>
      <c r="GU3" s="596"/>
      <c r="GV3" s="596"/>
      <c r="GW3" s="596"/>
      <c r="GX3" s="596"/>
      <c r="GY3" s="596"/>
      <c r="GZ3" s="596"/>
      <c r="HA3" s="596"/>
      <c r="HB3" s="596"/>
      <c r="HC3" s="596"/>
      <c r="HD3" s="596"/>
      <c r="HE3" s="596"/>
      <c r="HF3" s="596"/>
      <c r="HG3" s="596"/>
      <c r="HH3" s="596"/>
      <c r="HI3" s="596"/>
      <c r="HJ3" s="596"/>
      <c r="HK3" s="596"/>
      <c r="HL3" s="596"/>
      <c r="HM3" s="596"/>
      <c r="HN3" s="596"/>
      <c r="HO3" s="596"/>
      <c r="HP3" s="596"/>
      <c r="HQ3" s="596"/>
      <c r="HR3" s="596"/>
    </row>
    <row r="4" spans="1:246" ht="17.25" customHeight="1">
      <c r="A4" s="585">
        <v>-1</v>
      </c>
      <c r="B4" s="585">
        <v>-2</v>
      </c>
      <c r="C4" s="585">
        <v>-3</v>
      </c>
      <c r="D4" s="585">
        <v>-4</v>
      </c>
      <c r="E4" s="585"/>
      <c r="F4" s="585"/>
      <c r="G4" s="585">
        <v>-5</v>
      </c>
      <c r="H4" s="585" t="s">
        <v>184</v>
      </c>
      <c r="I4" s="646"/>
      <c r="J4" s="585"/>
      <c r="K4" s="557"/>
      <c r="L4" s="722"/>
      <c r="M4" s="587"/>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586"/>
      <c r="BP4" s="586"/>
      <c r="BQ4" s="586"/>
      <c r="BR4" s="586"/>
      <c r="BS4" s="586"/>
      <c r="BT4" s="586"/>
      <c r="BU4" s="586"/>
      <c r="BV4" s="586"/>
      <c r="BW4" s="586"/>
      <c r="BX4" s="586"/>
      <c r="BY4" s="586"/>
      <c r="BZ4" s="586"/>
      <c r="CA4" s="586"/>
      <c r="CB4" s="586"/>
      <c r="CC4" s="586"/>
      <c r="CD4" s="586"/>
      <c r="CE4" s="586"/>
      <c r="CF4" s="586"/>
      <c r="CG4" s="586"/>
      <c r="CH4" s="586"/>
      <c r="CI4" s="586"/>
      <c r="CJ4" s="586"/>
      <c r="CK4" s="586"/>
      <c r="CL4" s="586"/>
      <c r="CM4" s="586"/>
      <c r="CN4" s="586"/>
      <c r="CO4" s="586"/>
      <c r="CP4" s="586"/>
      <c r="CQ4" s="586"/>
      <c r="CR4" s="586"/>
      <c r="CS4" s="586"/>
      <c r="CT4" s="586"/>
      <c r="CU4" s="586"/>
      <c r="CV4" s="586"/>
      <c r="CW4" s="586"/>
      <c r="CX4" s="586"/>
      <c r="CY4" s="586"/>
      <c r="CZ4" s="586"/>
      <c r="DA4" s="586"/>
      <c r="DB4" s="586"/>
      <c r="DC4" s="586"/>
      <c r="DD4" s="586"/>
      <c r="DE4" s="586"/>
      <c r="DF4" s="586"/>
      <c r="DG4" s="586"/>
      <c r="DH4" s="586"/>
      <c r="DI4" s="586"/>
      <c r="DJ4" s="586"/>
      <c r="DK4" s="586"/>
      <c r="DL4" s="586"/>
      <c r="DM4" s="586"/>
      <c r="DN4" s="586"/>
      <c r="DO4" s="586"/>
      <c r="DP4" s="586"/>
      <c r="DQ4" s="586"/>
      <c r="DR4" s="586"/>
      <c r="DS4" s="586"/>
      <c r="DT4" s="586"/>
      <c r="DU4" s="586"/>
      <c r="DV4" s="586"/>
      <c r="DW4" s="586"/>
      <c r="DX4" s="586"/>
      <c r="DY4" s="586"/>
      <c r="DZ4" s="586"/>
      <c r="EA4" s="586"/>
      <c r="EB4" s="586"/>
      <c r="EC4" s="586"/>
      <c r="ED4" s="586"/>
      <c r="EE4" s="586"/>
      <c r="EF4" s="586"/>
      <c r="EG4" s="586"/>
      <c r="EH4" s="586"/>
      <c r="EI4" s="586"/>
      <c r="EJ4" s="586"/>
      <c r="EK4" s="586"/>
      <c r="EL4" s="586"/>
      <c r="EM4" s="586"/>
      <c r="EN4" s="586"/>
      <c r="EO4" s="586"/>
      <c r="EP4" s="586"/>
      <c r="EQ4" s="586"/>
      <c r="ER4" s="586"/>
      <c r="ES4" s="586"/>
      <c r="ET4" s="586"/>
      <c r="EU4" s="586"/>
      <c r="EV4" s="586"/>
      <c r="EW4" s="586"/>
      <c r="EX4" s="586"/>
      <c r="EY4" s="586"/>
      <c r="EZ4" s="586"/>
      <c r="FA4" s="586"/>
      <c r="FB4" s="586"/>
      <c r="FC4" s="586"/>
      <c r="FD4" s="586"/>
      <c r="FE4" s="586"/>
      <c r="FF4" s="586"/>
      <c r="FG4" s="586"/>
      <c r="FH4" s="586"/>
      <c r="FI4" s="586"/>
      <c r="FJ4" s="586"/>
      <c r="FK4" s="586"/>
      <c r="FL4" s="586"/>
      <c r="FM4" s="586"/>
      <c r="FN4" s="586"/>
      <c r="FO4" s="586"/>
      <c r="FP4" s="586"/>
      <c r="FQ4" s="586"/>
      <c r="FR4" s="586"/>
      <c r="FS4" s="586"/>
      <c r="FT4" s="586"/>
      <c r="FU4" s="586"/>
      <c r="FV4" s="586"/>
      <c r="FW4" s="586"/>
      <c r="FX4" s="586"/>
      <c r="FY4" s="586"/>
      <c r="FZ4" s="586"/>
      <c r="GA4" s="586"/>
      <c r="GB4" s="586"/>
      <c r="GC4" s="586"/>
      <c r="GD4" s="586"/>
      <c r="GE4" s="586"/>
      <c r="GF4" s="586"/>
      <c r="GG4" s="586"/>
      <c r="GH4" s="586"/>
      <c r="GI4" s="586"/>
      <c r="GJ4" s="586"/>
      <c r="GK4" s="586"/>
      <c r="GL4" s="586"/>
      <c r="GM4" s="586"/>
      <c r="GN4" s="586"/>
      <c r="GO4" s="586"/>
      <c r="GP4" s="586"/>
      <c r="GQ4" s="586"/>
      <c r="GR4" s="586"/>
      <c r="GS4" s="586"/>
      <c r="GT4" s="586"/>
      <c r="GU4" s="586"/>
      <c r="GV4" s="586"/>
      <c r="GW4" s="586"/>
      <c r="GX4" s="586"/>
      <c r="GY4" s="586"/>
      <c r="GZ4" s="586"/>
      <c r="HA4" s="586"/>
      <c r="HB4" s="586"/>
      <c r="HC4" s="586"/>
      <c r="HD4" s="586"/>
      <c r="HE4" s="586"/>
      <c r="HF4" s="586"/>
      <c r="HG4" s="586"/>
      <c r="HH4" s="586"/>
      <c r="HI4" s="586"/>
      <c r="HJ4" s="586"/>
      <c r="HK4" s="586"/>
      <c r="HL4" s="586"/>
      <c r="HM4" s="586"/>
      <c r="HN4" s="586"/>
      <c r="HO4" s="586"/>
      <c r="HP4" s="586"/>
      <c r="HQ4" s="586"/>
      <c r="HR4" s="586"/>
      <c r="HS4" s="597"/>
      <c r="HT4" s="597"/>
      <c r="HU4" s="597"/>
      <c r="HV4" s="597"/>
      <c r="HW4" s="597"/>
      <c r="HX4" s="597"/>
      <c r="HY4" s="597"/>
      <c r="HZ4" s="597"/>
      <c r="IA4" s="597"/>
      <c r="IB4" s="597"/>
      <c r="IC4" s="597"/>
      <c r="ID4" s="597"/>
      <c r="IE4" s="597"/>
      <c r="IF4" s="597"/>
      <c r="IG4" s="597"/>
      <c r="IH4" s="597"/>
      <c r="II4" s="597"/>
      <c r="IJ4" s="597"/>
      <c r="IK4" s="597"/>
      <c r="IL4" s="597"/>
    </row>
    <row r="5" spans="1:246" s="601" customFormat="1">
      <c r="A5" s="592"/>
      <c r="B5" s="558" t="s">
        <v>7</v>
      </c>
      <c r="C5" s="559"/>
      <c r="D5" s="559">
        <f>'01CH'!D7</f>
        <v>85387.646000000008</v>
      </c>
      <c r="E5" s="559"/>
      <c r="F5" s="559"/>
      <c r="G5" s="560" t="e">
        <f>#REF!</f>
        <v>#REF!</v>
      </c>
      <c r="H5" s="560" t="e">
        <f>G5-D5</f>
        <v>#REF!</v>
      </c>
      <c r="I5" s="647"/>
      <c r="J5" s="560">
        <f>'Bieu so 01_Na Ri'!F9</f>
        <v>85387.645999999979</v>
      </c>
      <c r="K5" s="560">
        <f>J5-D5</f>
        <v>0</v>
      </c>
      <c r="L5" s="723"/>
      <c r="M5" s="599"/>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561"/>
      <c r="DH5" s="561"/>
      <c r="DI5" s="561"/>
      <c r="DJ5" s="561"/>
      <c r="DK5" s="561"/>
      <c r="DL5" s="561"/>
      <c r="DM5" s="561"/>
      <c r="DN5" s="561"/>
      <c r="DO5" s="561"/>
      <c r="DP5" s="561"/>
      <c r="DQ5" s="561"/>
      <c r="DR5" s="561"/>
      <c r="DS5" s="561"/>
      <c r="DT5" s="561"/>
      <c r="DU5" s="561"/>
      <c r="DV5" s="561"/>
      <c r="DW5" s="561"/>
      <c r="DX5" s="561"/>
      <c r="DY5" s="561"/>
      <c r="DZ5" s="561"/>
      <c r="EA5" s="561"/>
      <c r="EB5" s="561"/>
      <c r="EC5" s="561"/>
      <c r="ED5" s="561"/>
      <c r="EE5" s="561"/>
      <c r="EF5" s="561"/>
      <c r="EG5" s="561"/>
      <c r="EH5" s="561"/>
      <c r="EI5" s="561"/>
      <c r="EJ5" s="561"/>
      <c r="EK5" s="561"/>
      <c r="EL5" s="561"/>
      <c r="EM5" s="561"/>
      <c r="EN5" s="561"/>
      <c r="EO5" s="561"/>
      <c r="EP5" s="561"/>
      <c r="EQ5" s="561"/>
      <c r="ER5" s="561"/>
      <c r="ES5" s="561"/>
      <c r="ET5" s="561"/>
      <c r="EU5" s="561"/>
      <c r="EV5" s="561"/>
      <c r="EW5" s="561"/>
      <c r="EX5" s="561"/>
      <c r="EY5" s="561"/>
      <c r="EZ5" s="561"/>
      <c r="FA5" s="561"/>
      <c r="FB5" s="561"/>
      <c r="FC5" s="561"/>
      <c r="FD5" s="561"/>
      <c r="FE5" s="561"/>
      <c r="FF5" s="561"/>
      <c r="FG5" s="561"/>
      <c r="FH5" s="561"/>
      <c r="FI5" s="561"/>
      <c r="FJ5" s="561"/>
      <c r="FK5" s="561"/>
      <c r="FL5" s="561"/>
      <c r="FM5" s="561"/>
      <c r="FN5" s="561"/>
      <c r="FO5" s="561"/>
      <c r="FP5" s="561"/>
      <c r="FQ5" s="561"/>
      <c r="FR5" s="561"/>
      <c r="FS5" s="561"/>
      <c r="FT5" s="561"/>
      <c r="FU5" s="561"/>
      <c r="FV5" s="561"/>
      <c r="FW5" s="561"/>
      <c r="FX5" s="561"/>
      <c r="FY5" s="561"/>
      <c r="FZ5" s="561"/>
      <c r="GA5" s="561"/>
      <c r="GB5" s="561"/>
      <c r="GC5" s="561"/>
      <c r="GD5" s="561"/>
      <c r="GE5" s="561"/>
      <c r="GF5" s="561"/>
      <c r="GG5" s="561"/>
      <c r="GH5" s="561"/>
      <c r="GI5" s="561"/>
      <c r="GJ5" s="561"/>
      <c r="GK5" s="561"/>
      <c r="GL5" s="561"/>
      <c r="GM5" s="561"/>
      <c r="GN5" s="561"/>
      <c r="GO5" s="561"/>
      <c r="GP5" s="561"/>
      <c r="GQ5" s="561"/>
      <c r="GR5" s="561"/>
      <c r="GS5" s="561"/>
      <c r="GT5" s="561"/>
      <c r="GU5" s="561"/>
      <c r="GV5" s="561"/>
      <c r="GW5" s="561"/>
      <c r="GX5" s="561"/>
      <c r="GY5" s="561"/>
      <c r="GZ5" s="561"/>
      <c r="HA5" s="561"/>
      <c r="HB5" s="561"/>
      <c r="HC5" s="561"/>
      <c r="HD5" s="561"/>
      <c r="HE5" s="561"/>
      <c r="HF5" s="561"/>
      <c r="HG5" s="561"/>
      <c r="HH5" s="561"/>
      <c r="HI5" s="561"/>
      <c r="HJ5" s="561"/>
      <c r="HK5" s="561"/>
      <c r="HL5" s="561"/>
      <c r="HM5" s="561"/>
      <c r="HN5" s="561"/>
      <c r="HO5" s="561"/>
      <c r="HP5" s="561"/>
      <c r="HQ5" s="561"/>
      <c r="HR5" s="561"/>
      <c r="HS5" s="600"/>
      <c r="HT5" s="600"/>
      <c r="HU5" s="600"/>
      <c r="HV5" s="600"/>
      <c r="HW5" s="600"/>
      <c r="HX5" s="600"/>
      <c r="HY5" s="600"/>
      <c r="HZ5" s="600"/>
      <c r="IA5" s="600"/>
      <c r="IB5" s="600"/>
      <c r="IC5" s="600"/>
      <c r="ID5" s="600"/>
      <c r="IE5" s="600"/>
      <c r="IF5" s="600"/>
      <c r="IG5" s="600"/>
      <c r="IH5" s="600"/>
      <c r="II5" s="600"/>
      <c r="IJ5" s="600"/>
      <c r="IK5" s="600"/>
      <c r="IL5" s="600"/>
    </row>
    <row r="6" spans="1:246" s="601" customFormat="1">
      <c r="A6" s="562" t="s">
        <v>193</v>
      </c>
      <c r="B6" s="562" t="s">
        <v>194</v>
      </c>
      <c r="C6" s="563"/>
      <c r="D6" s="559">
        <f>'01CH'!D8</f>
        <v>0</v>
      </c>
      <c r="E6" s="559"/>
      <c r="F6" s="559"/>
      <c r="G6" s="564"/>
      <c r="H6" s="560">
        <f t="shared" ref="H6:H69" si="0">G6-D6</f>
        <v>0</v>
      </c>
      <c r="I6" s="647">
        <f t="shared" ref="I6" si="1">E6-G6</f>
        <v>0</v>
      </c>
      <c r="J6" s="564"/>
      <c r="K6" s="560">
        <f t="shared" ref="K6:K69" si="2">J6-D6</f>
        <v>0</v>
      </c>
      <c r="L6" s="723">
        <f t="shared" ref="L6" si="3">F6-J6</f>
        <v>0</v>
      </c>
      <c r="M6" s="602"/>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c r="CQ6" s="565"/>
      <c r="CR6" s="565"/>
      <c r="CS6" s="565"/>
      <c r="CT6" s="565"/>
      <c r="CU6" s="565"/>
      <c r="CV6" s="565"/>
      <c r="CW6" s="565"/>
      <c r="CX6" s="565"/>
      <c r="CY6" s="565"/>
      <c r="CZ6" s="565"/>
      <c r="DA6" s="565"/>
      <c r="DB6" s="565"/>
      <c r="DC6" s="565"/>
      <c r="DD6" s="565"/>
      <c r="DE6" s="565"/>
      <c r="DF6" s="565"/>
      <c r="DG6" s="565"/>
      <c r="DH6" s="565"/>
      <c r="DI6" s="565"/>
      <c r="DJ6" s="565"/>
      <c r="DK6" s="565"/>
      <c r="DL6" s="565"/>
      <c r="DM6" s="565"/>
      <c r="DN6" s="565"/>
      <c r="DO6" s="565"/>
      <c r="DP6" s="565"/>
      <c r="DQ6" s="565"/>
      <c r="DR6" s="565"/>
      <c r="DS6" s="565"/>
      <c r="DT6" s="565"/>
      <c r="DU6" s="565"/>
      <c r="DV6" s="565"/>
      <c r="DW6" s="565"/>
      <c r="DX6" s="565"/>
      <c r="DY6" s="565"/>
      <c r="DZ6" s="565"/>
      <c r="EA6" s="565"/>
      <c r="EB6" s="565"/>
      <c r="EC6" s="565"/>
      <c r="ED6" s="565"/>
      <c r="EE6" s="565"/>
      <c r="EF6" s="565"/>
      <c r="EG6" s="565"/>
      <c r="EH6" s="565"/>
      <c r="EI6" s="565"/>
      <c r="EJ6" s="565"/>
      <c r="EK6" s="565"/>
      <c r="EL6" s="565"/>
      <c r="EM6" s="565"/>
      <c r="EN6" s="565"/>
      <c r="EO6" s="565"/>
      <c r="EP6" s="565"/>
      <c r="EQ6" s="565"/>
      <c r="ER6" s="565"/>
      <c r="ES6" s="565"/>
      <c r="ET6" s="565"/>
      <c r="EU6" s="565"/>
      <c r="EV6" s="565"/>
      <c r="EW6" s="565"/>
      <c r="EX6" s="565"/>
      <c r="EY6" s="565"/>
      <c r="EZ6" s="565"/>
      <c r="FA6" s="565"/>
      <c r="FB6" s="565"/>
      <c r="FC6" s="565"/>
      <c r="FD6" s="565"/>
      <c r="FE6" s="565"/>
      <c r="FF6" s="565"/>
      <c r="FG6" s="565"/>
      <c r="FH6" s="565"/>
      <c r="FI6" s="565"/>
      <c r="FJ6" s="565"/>
      <c r="FK6" s="565"/>
      <c r="FL6" s="565"/>
      <c r="FM6" s="565"/>
      <c r="FN6" s="565"/>
      <c r="FO6" s="565"/>
      <c r="FP6" s="565"/>
      <c r="FQ6" s="565"/>
      <c r="FR6" s="565"/>
      <c r="FS6" s="565"/>
      <c r="FT6" s="565"/>
      <c r="FU6" s="565"/>
      <c r="FV6" s="565"/>
      <c r="FW6" s="565"/>
      <c r="FX6" s="565"/>
      <c r="FY6" s="565"/>
      <c r="FZ6" s="565"/>
      <c r="GA6" s="565"/>
      <c r="GB6" s="565"/>
      <c r="GC6" s="565"/>
      <c r="GD6" s="565"/>
      <c r="GE6" s="565"/>
      <c r="GF6" s="565"/>
      <c r="GG6" s="565"/>
      <c r="GH6" s="565"/>
      <c r="GI6" s="565"/>
      <c r="GJ6" s="565"/>
      <c r="GK6" s="565"/>
      <c r="GL6" s="565"/>
      <c r="GM6" s="565"/>
      <c r="GN6" s="565"/>
      <c r="GO6" s="565"/>
      <c r="GP6" s="565"/>
      <c r="GQ6" s="565"/>
      <c r="GR6" s="565"/>
      <c r="GS6" s="565"/>
      <c r="GT6" s="565"/>
      <c r="GU6" s="565"/>
      <c r="GV6" s="565"/>
      <c r="GW6" s="565"/>
      <c r="GX6" s="565"/>
      <c r="GY6" s="565"/>
      <c r="GZ6" s="565"/>
      <c r="HA6" s="565"/>
      <c r="HB6" s="565"/>
      <c r="HC6" s="565"/>
      <c r="HD6" s="565"/>
      <c r="HE6" s="565"/>
      <c r="HF6" s="565"/>
      <c r="HG6" s="565"/>
      <c r="HH6" s="565"/>
      <c r="HI6" s="565"/>
      <c r="HJ6" s="565"/>
      <c r="HK6" s="565"/>
      <c r="HL6" s="565"/>
      <c r="HM6" s="565"/>
      <c r="HN6" s="565"/>
      <c r="HO6" s="565"/>
      <c r="HP6" s="565"/>
      <c r="HQ6" s="565"/>
      <c r="HR6" s="565"/>
      <c r="HS6" s="600"/>
      <c r="HT6" s="600"/>
      <c r="HU6" s="600"/>
      <c r="HV6" s="600"/>
      <c r="HW6" s="600"/>
      <c r="HX6" s="600"/>
      <c r="HY6" s="600"/>
      <c r="HZ6" s="600"/>
      <c r="IA6" s="600"/>
      <c r="IB6" s="600"/>
      <c r="IC6" s="600"/>
      <c r="ID6" s="600"/>
      <c r="IE6" s="600"/>
      <c r="IF6" s="600"/>
      <c r="IG6" s="600"/>
      <c r="IH6" s="600"/>
      <c r="II6" s="600"/>
      <c r="IJ6" s="600"/>
      <c r="IK6" s="600"/>
      <c r="IL6" s="600"/>
    </row>
    <row r="7" spans="1:246" s="637" customFormat="1">
      <c r="A7" s="629" t="s">
        <v>8</v>
      </c>
      <c r="B7" s="630" t="s">
        <v>9</v>
      </c>
      <c r="C7" s="631" t="s">
        <v>10</v>
      </c>
      <c r="D7" s="632">
        <f>'01CH'!D9</f>
        <v>82157.556599999996</v>
      </c>
      <c r="E7" s="632">
        <v>9187</v>
      </c>
      <c r="F7" s="632">
        <v>8494</v>
      </c>
      <c r="G7" s="633" t="e">
        <f>#REF!</f>
        <v>#REF!</v>
      </c>
      <c r="H7" s="633" t="e">
        <f t="shared" si="0"/>
        <v>#REF!</v>
      </c>
      <c r="I7" s="648" t="e">
        <f>G7-E7</f>
        <v>#REF!</v>
      </c>
      <c r="J7" s="633">
        <f>'Bieu so 01_Na Ri'!F10</f>
        <v>80958.773849999983</v>
      </c>
      <c r="K7" s="633">
        <f t="shared" si="2"/>
        <v>-1198.782750000013</v>
      </c>
      <c r="L7" s="724">
        <f>J7-F7</f>
        <v>72464.773849999983</v>
      </c>
      <c r="M7" s="634"/>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6"/>
      <c r="HT7" s="636"/>
      <c r="HU7" s="636"/>
      <c r="HV7" s="636"/>
      <c r="HW7" s="636"/>
      <c r="HX7" s="636"/>
      <c r="HY7" s="636"/>
      <c r="HZ7" s="636"/>
      <c r="IA7" s="636"/>
      <c r="IB7" s="636"/>
      <c r="IC7" s="636"/>
      <c r="ID7" s="636"/>
      <c r="IE7" s="636"/>
      <c r="IF7" s="636"/>
      <c r="IG7" s="636"/>
      <c r="IH7" s="636"/>
      <c r="II7" s="636"/>
      <c r="IJ7" s="636"/>
      <c r="IK7" s="636"/>
      <c r="IL7" s="636"/>
    </row>
    <row r="8" spans="1:246">
      <c r="A8" s="603"/>
      <c r="B8" s="566" t="s">
        <v>188</v>
      </c>
      <c r="C8" s="567"/>
      <c r="D8" s="568">
        <f>'01CH'!D10</f>
        <v>0</v>
      </c>
      <c r="E8" s="568"/>
      <c r="F8" s="568"/>
      <c r="G8" s="569" t="e">
        <f>#REF!</f>
        <v>#REF!</v>
      </c>
      <c r="H8" s="570" t="e">
        <f t="shared" si="0"/>
        <v>#REF!</v>
      </c>
      <c r="I8" s="647" t="e">
        <f t="shared" ref="I8:I63" si="4">G8-E8</f>
        <v>#REF!</v>
      </c>
      <c r="J8" s="569">
        <f>'Bieu so 01_Na Ri'!F11</f>
        <v>0</v>
      </c>
      <c r="K8" s="570">
        <f t="shared" si="2"/>
        <v>0</v>
      </c>
      <c r="L8" s="723">
        <f t="shared" ref="L8:L63" si="5">J8-F8</f>
        <v>0</v>
      </c>
      <c r="M8" s="604"/>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A8" s="571"/>
      <c r="CB8" s="571"/>
      <c r="CC8" s="571"/>
      <c r="CD8" s="571"/>
      <c r="CE8" s="571"/>
      <c r="CF8" s="571"/>
      <c r="CG8" s="571"/>
      <c r="CH8" s="571"/>
      <c r="CI8" s="571"/>
      <c r="CJ8" s="571"/>
      <c r="CK8" s="571"/>
      <c r="CL8" s="571"/>
      <c r="CM8" s="571"/>
      <c r="CN8" s="571"/>
      <c r="CO8" s="571"/>
      <c r="CP8" s="571"/>
      <c r="CQ8" s="571"/>
      <c r="CR8" s="571"/>
      <c r="CS8" s="571"/>
      <c r="CT8" s="571"/>
      <c r="CU8" s="571"/>
      <c r="CV8" s="571"/>
      <c r="CW8" s="571"/>
      <c r="CX8" s="571"/>
      <c r="CY8" s="571"/>
      <c r="CZ8" s="571"/>
      <c r="DA8" s="571"/>
      <c r="DB8" s="571"/>
      <c r="DC8" s="571"/>
      <c r="DD8" s="571"/>
      <c r="DE8" s="571"/>
      <c r="DF8" s="571"/>
      <c r="DG8" s="571"/>
      <c r="DH8" s="571"/>
      <c r="DI8" s="571"/>
      <c r="DJ8" s="571"/>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H8" s="571"/>
      <c r="EI8" s="571"/>
      <c r="EJ8" s="571"/>
      <c r="EK8" s="571"/>
      <c r="EL8" s="571"/>
      <c r="EM8" s="571"/>
      <c r="EN8" s="571"/>
      <c r="EO8" s="571"/>
      <c r="EP8" s="571"/>
      <c r="EQ8" s="571"/>
      <c r="ER8" s="571"/>
      <c r="ES8" s="571"/>
      <c r="ET8" s="571"/>
      <c r="EU8" s="571"/>
      <c r="EV8" s="571"/>
      <c r="EW8" s="571"/>
      <c r="EX8" s="571"/>
      <c r="EY8" s="571"/>
      <c r="EZ8" s="571"/>
      <c r="FA8" s="571"/>
      <c r="FB8" s="571"/>
      <c r="FC8" s="571"/>
      <c r="FD8" s="571"/>
      <c r="FE8" s="571"/>
      <c r="FF8" s="571"/>
      <c r="FG8" s="571"/>
      <c r="FH8" s="571"/>
      <c r="FI8" s="571"/>
      <c r="FJ8" s="571"/>
      <c r="FK8" s="571"/>
      <c r="FL8" s="571"/>
      <c r="FM8" s="571"/>
      <c r="FN8" s="571"/>
      <c r="FO8" s="571"/>
      <c r="FP8" s="571"/>
      <c r="FQ8" s="571"/>
      <c r="FR8" s="571"/>
      <c r="FS8" s="571"/>
      <c r="FT8" s="571"/>
      <c r="FU8" s="571"/>
      <c r="FV8" s="571"/>
      <c r="FW8" s="571"/>
      <c r="FX8" s="571"/>
      <c r="FY8" s="571"/>
      <c r="FZ8" s="571"/>
      <c r="GA8" s="571"/>
      <c r="GB8" s="571"/>
      <c r="GC8" s="571"/>
      <c r="GD8" s="571"/>
      <c r="GE8" s="571"/>
      <c r="GF8" s="571"/>
      <c r="GG8" s="571"/>
      <c r="GH8" s="571"/>
      <c r="GI8" s="571"/>
      <c r="GJ8" s="571"/>
      <c r="GK8" s="571"/>
      <c r="GL8" s="571"/>
      <c r="GM8" s="571"/>
      <c r="GN8" s="571"/>
      <c r="GO8" s="571"/>
      <c r="GP8" s="571"/>
      <c r="GQ8" s="571"/>
      <c r="GR8" s="571"/>
      <c r="GS8" s="571"/>
      <c r="GT8" s="571"/>
      <c r="GU8" s="571"/>
      <c r="GV8" s="571"/>
      <c r="GW8" s="571"/>
      <c r="GX8" s="571"/>
      <c r="GY8" s="571"/>
      <c r="GZ8" s="571"/>
      <c r="HA8" s="571"/>
      <c r="HB8" s="571"/>
      <c r="HC8" s="571"/>
      <c r="HD8" s="571"/>
      <c r="HE8" s="571"/>
      <c r="HF8" s="571"/>
      <c r="HG8" s="571"/>
      <c r="HH8" s="571"/>
      <c r="HI8" s="571"/>
      <c r="HJ8" s="571"/>
      <c r="HK8" s="571"/>
      <c r="HL8" s="571"/>
      <c r="HM8" s="571"/>
      <c r="HN8" s="571"/>
      <c r="HO8" s="571"/>
      <c r="HP8" s="571"/>
      <c r="HQ8" s="571"/>
      <c r="HR8" s="571"/>
      <c r="HS8" s="605"/>
      <c r="HT8" s="605"/>
      <c r="HU8" s="605"/>
      <c r="HV8" s="605"/>
      <c r="HW8" s="605"/>
      <c r="HX8" s="605"/>
      <c r="HY8" s="605"/>
      <c r="HZ8" s="605"/>
      <c r="IA8" s="605"/>
      <c r="IB8" s="605"/>
      <c r="IC8" s="605"/>
      <c r="ID8" s="605"/>
      <c r="IE8" s="605"/>
      <c r="IF8" s="605"/>
      <c r="IG8" s="605"/>
      <c r="IH8" s="605"/>
      <c r="II8" s="605"/>
      <c r="IJ8" s="605"/>
      <c r="IK8" s="605"/>
      <c r="IL8" s="605"/>
    </row>
    <row r="9" spans="1:246" s="620" customFormat="1">
      <c r="A9" s="612" t="s">
        <v>11</v>
      </c>
      <c r="B9" s="613" t="s">
        <v>12</v>
      </c>
      <c r="C9" s="614" t="s">
        <v>13</v>
      </c>
      <c r="D9" s="615">
        <f>'01CH'!D11</f>
        <v>2932.5295999999998</v>
      </c>
      <c r="E9" s="615">
        <v>5374</v>
      </c>
      <c r="F9" s="615">
        <v>4948</v>
      </c>
      <c r="G9" s="616" t="e">
        <f>#REF!</f>
        <v>#REF!</v>
      </c>
      <c r="H9" s="617" t="e">
        <f t="shared" si="0"/>
        <v>#REF!</v>
      </c>
      <c r="I9" s="649" t="e">
        <f t="shared" si="4"/>
        <v>#REF!</v>
      </c>
      <c r="J9" s="616">
        <f>'Bieu so 01_Na Ri'!F12</f>
        <v>2720.9981099999995</v>
      </c>
      <c r="K9" s="617">
        <f t="shared" si="2"/>
        <v>-211.5314900000003</v>
      </c>
      <c r="L9" s="725">
        <f t="shared" si="5"/>
        <v>-2227.0018900000005</v>
      </c>
      <c r="M9" s="613"/>
      <c r="N9" s="618">
        <f>F9-D9</f>
        <v>2015.4704000000002</v>
      </c>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8"/>
      <c r="AY9" s="618"/>
      <c r="AZ9" s="618"/>
      <c r="BA9" s="618"/>
      <c r="BB9" s="618"/>
      <c r="BC9" s="618"/>
      <c r="BD9" s="618"/>
      <c r="BE9" s="618"/>
      <c r="BF9" s="618"/>
      <c r="BG9" s="618"/>
      <c r="BH9" s="618"/>
      <c r="BI9" s="618"/>
      <c r="BJ9" s="618"/>
      <c r="BK9" s="618"/>
      <c r="BL9" s="618"/>
      <c r="BM9" s="618"/>
      <c r="BN9" s="618"/>
      <c r="BO9" s="618"/>
      <c r="BP9" s="618"/>
      <c r="BQ9" s="618"/>
      <c r="BR9" s="618"/>
      <c r="BS9" s="618"/>
      <c r="BT9" s="618"/>
      <c r="BU9" s="618"/>
      <c r="BV9" s="618"/>
      <c r="BW9" s="618"/>
      <c r="BX9" s="618"/>
      <c r="BY9" s="618"/>
      <c r="BZ9" s="618"/>
      <c r="CA9" s="618"/>
      <c r="CB9" s="618"/>
      <c r="CC9" s="618"/>
      <c r="CD9" s="618"/>
      <c r="CE9" s="618"/>
      <c r="CF9" s="618"/>
      <c r="CG9" s="618"/>
      <c r="CH9" s="618"/>
      <c r="CI9" s="618"/>
      <c r="CJ9" s="618"/>
      <c r="CK9" s="618"/>
      <c r="CL9" s="618"/>
      <c r="CM9" s="618"/>
      <c r="CN9" s="618"/>
      <c r="CO9" s="618"/>
      <c r="CP9" s="618"/>
      <c r="CQ9" s="618"/>
      <c r="CR9" s="618"/>
      <c r="CS9" s="618"/>
      <c r="CT9" s="618"/>
      <c r="CU9" s="618"/>
      <c r="CV9" s="618"/>
      <c r="CW9" s="618"/>
      <c r="CX9" s="618"/>
      <c r="CY9" s="618"/>
      <c r="CZ9" s="618"/>
      <c r="DA9" s="618"/>
      <c r="DB9" s="618"/>
      <c r="DC9" s="618"/>
      <c r="DD9" s="618"/>
      <c r="DE9" s="618"/>
      <c r="DF9" s="618"/>
      <c r="DG9" s="618"/>
      <c r="DH9" s="618"/>
      <c r="DI9" s="618"/>
      <c r="DJ9" s="618"/>
      <c r="DK9" s="618"/>
      <c r="DL9" s="618"/>
      <c r="DM9" s="618"/>
      <c r="DN9" s="618"/>
      <c r="DO9" s="618"/>
      <c r="DP9" s="618"/>
      <c r="DQ9" s="618"/>
      <c r="DR9" s="618"/>
      <c r="DS9" s="618"/>
      <c r="DT9" s="618"/>
      <c r="DU9" s="618"/>
      <c r="DV9" s="618"/>
      <c r="DW9" s="618"/>
      <c r="DX9" s="618"/>
      <c r="DY9" s="618"/>
      <c r="DZ9" s="618"/>
      <c r="EA9" s="618"/>
      <c r="EB9" s="618"/>
      <c r="EC9" s="618"/>
      <c r="ED9" s="618"/>
      <c r="EE9" s="618"/>
      <c r="EF9" s="618"/>
      <c r="EG9" s="618"/>
      <c r="EH9" s="618"/>
      <c r="EI9" s="618"/>
      <c r="EJ9" s="618"/>
      <c r="EK9" s="618"/>
      <c r="EL9" s="618"/>
      <c r="EM9" s="618"/>
      <c r="EN9" s="618"/>
      <c r="EO9" s="618"/>
      <c r="EP9" s="618"/>
      <c r="EQ9" s="618"/>
      <c r="ER9" s="618"/>
      <c r="ES9" s="618"/>
      <c r="ET9" s="618"/>
      <c r="EU9" s="618"/>
      <c r="EV9" s="618"/>
      <c r="EW9" s="618"/>
      <c r="EX9" s="618"/>
      <c r="EY9" s="618"/>
      <c r="EZ9" s="618"/>
      <c r="FA9" s="618"/>
      <c r="FB9" s="618"/>
      <c r="FC9" s="618"/>
      <c r="FD9" s="618"/>
      <c r="FE9" s="618"/>
      <c r="FF9" s="618"/>
      <c r="FG9" s="618"/>
      <c r="FH9" s="618"/>
      <c r="FI9" s="618"/>
      <c r="FJ9" s="618"/>
      <c r="FK9" s="618"/>
      <c r="FL9" s="618"/>
      <c r="FM9" s="618"/>
      <c r="FN9" s="618"/>
      <c r="FO9" s="618"/>
      <c r="FP9" s="618"/>
      <c r="FQ9" s="618"/>
      <c r="FR9" s="618"/>
      <c r="FS9" s="618"/>
      <c r="FT9" s="618"/>
      <c r="FU9" s="618"/>
      <c r="FV9" s="618"/>
      <c r="FW9" s="618"/>
      <c r="FX9" s="618"/>
      <c r="FY9" s="618"/>
      <c r="FZ9" s="618"/>
      <c r="GA9" s="618"/>
      <c r="GB9" s="618"/>
      <c r="GC9" s="618"/>
      <c r="GD9" s="618"/>
      <c r="GE9" s="618"/>
      <c r="GF9" s="618"/>
      <c r="GG9" s="618"/>
      <c r="GH9" s="618"/>
      <c r="GI9" s="618"/>
      <c r="GJ9" s="618"/>
      <c r="GK9" s="618"/>
      <c r="GL9" s="618"/>
      <c r="GM9" s="618"/>
      <c r="GN9" s="618"/>
      <c r="GO9" s="618"/>
      <c r="GP9" s="618"/>
      <c r="GQ9" s="618"/>
      <c r="GR9" s="618"/>
      <c r="GS9" s="618"/>
      <c r="GT9" s="618"/>
      <c r="GU9" s="618"/>
      <c r="GV9" s="618"/>
      <c r="GW9" s="618"/>
      <c r="GX9" s="618"/>
      <c r="GY9" s="618"/>
      <c r="GZ9" s="618"/>
      <c r="HA9" s="618"/>
      <c r="HB9" s="618"/>
      <c r="HC9" s="618"/>
      <c r="HD9" s="618"/>
      <c r="HE9" s="618"/>
      <c r="HF9" s="618"/>
      <c r="HG9" s="618"/>
      <c r="HH9" s="618"/>
      <c r="HI9" s="618"/>
      <c r="HJ9" s="618"/>
      <c r="HK9" s="618"/>
      <c r="HL9" s="618"/>
      <c r="HM9" s="618"/>
      <c r="HN9" s="618"/>
      <c r="HO9" s="618"/>
      <c r="HP9" s="618"/>
      <c r="HQ9" s="618"/>
      <c r="HR9" s="618"/>
      <c r="HS9" s="619"/>
      <c r="HT9" s="619"/>
      <c r="HU9" s="619"/>
      <c r="HV9" s="619"/>
      <c r="HW9" s="619"/>
      <c r="HX9" s="619"/>
      <c r="HY9" s="619"/>
      <c r="HZ9" s="619"/>
      <c r="IA9" s="619"/>
      <c r="IB9" s="619"/>
      <c r="IC9" s="619"/>
      <c r="ID9" s="619"/>
      <c r="IE9" s="619"/>
      <c r="IF9" s="619"/>
      <c r="IG9" s="619"/>
      <c r="IH9" s="619"/>
      <c r="II9" s="619"/>
      <c r="IJ9" s="619"/>
      <c r="IK9" s="619"/>
      <c r="IL9" s="619"/>
    </row>
    <row r="10" spans="1:246" s="628" customFormat="1" ht="16.5" customHeight="1">
      <c r="A10" s="621"/>
      <c r="B10" s="622" t="s">
        <v>14</v>
      </c>
      <c r="C10" s="623" t="s">
        <v>15</v>
      </c>
      <c r="D10" s="624">
        <f>'01CH'!D12</f>
        <v>1693.1194999999998</v>
      </c>
      <c r="E10" s="624">
        <v>5309</v>
      </c>
      <c r="F10" s="624">
        <v>4883</v>
      </c>
      <c r="G10" s="616" t="e">
        <f>#REF!</f>
        <v>#REF!</v>
      </c>
      <c r="H10" s="616" t="e">
        <f t="shared" si="0"/>
        <v>#REF!</v>
      </c>
      <c r="I10" s="650" t="e">
        <f t="shared" si="4"/>
        <v>#REF!</v>
      </c>
      <c r="J10" s="616">
        <f>'Bieu so 01_Na Ri'!F13</f>
        <v>1688.9994799999997</v>
      </c>
      <c r="K10" s="616">
        <f t="shared" si="2"/>
        <v>-4.1200200000000677</v>
      </c>
      <c r="L10" s="726">
        <f t="shared" si="5"/>
        <v>-3194.0005200000005</v>
      </c>
      <c r="M10" s="625"/>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6"/>
      <c r="BI10" s="626"/>
      <c r="BJ10" s="626"/>
      <c r="BK10" s="626"/>
      <c r="BL10" s="626"/>
      <c r="BM10" s="626"/>
      <c r="BN10" s="626"/>
      <c r="BO10" s="626"/>
      <c r="BP10" s="626"/>
      <c r="BQ10" s="626"/>
      <c r="BR10" s="626"/>
      <c r="BS10" s="626"/>
      <c r="BT10" s="626"/>
      <c r="BU10" s="626"/>
      <c r="BV10" s="626"/>
      <c r="BW10" s="626"/>
      <c r="BX10" s="626"/>
      <c r="BY10" s="626"/>
      <c r="BZ10" s="626"/>
      <c r="CA10" s="626"/>
      <c r="CB10" s="626"/>
      <c r="CC10" s="626"/>
      <c r="CD10" s="626"/>
      <c r="CE10" s="626"/>
      <c r="CF10" s="626"/>
      <c r="CG10" s="626"/>
      <c r="CH10" s="626"/>
      <c r="CI10" s="626"/>
      <c r="CJ10" s="626"/>
      <c r="CK10" s="626"/>
      <c r="CL10" s="626"/>
      <c r="CM10" s="626"/>
      <c r="CN10" s="626"/>
      <c r="CO10" s="626"/>
      <c r="CP10" s="626"/>
      <c r="CQ10" s="626"/>
      <c r="CR10" s="626"/>
      <c r="CS10" s="626"/>
      <c r="CT10" s="626"/>
      <c r="CU10" s="626"/>
      <c r="CV10" s="626"/>
      <c r="CW10" s="626"/>
      <c r="CX10" s="626"/>
      <c r="CY10" s="626"/>
      <c r="CZ10" s="626"/>
      <c r="DA10" s="626"/>
      <c r="DB10" s="626"/>
      <c r="DC10" s="626"/>
      <c r="DD10" s="626"/>
      <c r="DE10" s="626"/>
      <c r="DF10" s="626"/>
      <c r="DG10" s="626"/>
      <c r="DH10" s="626"/>
      <c r="DI10" s="626"/>
      <c r="DJ10" s="626"/>
      <c r="DK10" s="626"/>
      <c r="DL10" s="626"/>
      <c r="DM10" s="626"/>
      <c r="DN10" s="626"/>
      <c r="DO10" s="626"/>
      <c r="DP10" s="626"/>
      <c r="DQ10" s="626"/>
      <c r="DR10" s="626"/>
      <c r="DS10" s="626"/>
      <c r="DT10" s="626"/>
      <c r="DU10" s="626"/>
      <c r="DV10" s="626"/>
      <c r="DW10" s="626"/>
      <c r="DX10" s="626"/>
      <c r="DY10" s="626"/>
      <c r="DZ10" s="626"/>
      <c r="EA10" s="626"/>
      <c r="EB10" s="626"/>
      <c r="EC10" s="626"/>
      <c r="ED10" s="626"/>
      <c r="EE10" s="626"/>
      <c r="EF10" s="626"/>
      <c r="EG10" s="626"/>
      <c r="EH10" s="626"/>
      <c r="EI10" s="626"/>
      <c r="EJ10" s="626"/>
      <c r="EK10" s="626"/>
      <c r="EL10" s="626"/>
      <c r="EM10" s="626"/>
      <c r="EN10" s="626"/>
      <c r="EO10" s="626"/>
      <c r="EP10" s="626"/>
      <c r="EQ10" s="626"/>
      <c r="ER10" s="626"/>
      <c r="ES10" s="626"/>
      <c r="ET10" s="626"/>
      <c r="EU10" s="626"/>
      <c r="EV10" s="626"/>
      <c r="EW10" s="626"/>
      <c r="EX10" s="626"/>
      <c r="EY10" s="626"/>
      <c r="EZ10" s="626"/>
      <c r="FA10" s="626"/>
      <c r="FB10" s="626"/>
      <c r="FC10" s="626"/>
      <c r="FD10" s="626"/>
      <c r="FE10" s="626"/>
      <c r="FF10" s="626"/>
      <c r="FG10" s="626"/>
      <c r="FH10" s="626"/>
      <c r="FI10" s="626"/>
      <c r="FJ10" s="626"/>
      <c r="FK10" s="626"/>
      <c r="FL10" s="626"/>
      <c r="FM10" s="626"/>
      <c r="FN10" s="626"/>
      <c r="FO10" s="626"/>
      <c r="FP10" s="626"/>
      <c r="FQ10" s="626"/>
      <c r="FR10" s="626"/>
      <c r="FS10" s="626"/>
      <c r="FT10" s="626"/>
      <c r="FU10" s="626"/>
      <c r="FV10" s="626"/>
      <c r="FW10" s="626"/>
      <c r="FX10" s="626"/>
      <c r="FY10" s="626"/>
      <c r="FZ10" s="626"/>
      <c r="GA10" s="626"/>
      <c r="GB10" s="626"/>
      <c r="GC10" s="626"/>
      <c r="GD10" s="626"/>
      <c r="GE10" s="626"/>
      <c r="GF10" s="626"/>
      <c r="GG10" s="626"/>
      <c r="GH10" s="626"/>
      <c r="GI10" s="626"/>
      <c r="GJ10" s="626"/>
      <c r="GK10" s="626"/>
      <c r="GL10" s="626"/>
      <c r="GM10" s="626"/>
      <c r="GN10" s="626"/>
      <c r="GO10" s="626"/>
      <c r="GP10" s="626"/>
      <c r="GQ10" s="626"/>
      <c r="GR10" s="626"/>
      <c r="GS10" s="626"/>
      <c r="GT10" s="626"/>
      <c r="GU10" s="626"/>
      <c r="GV10" s="626"/>
      <c r="GW10" s="626"/>
      <c r="GX10" s="626"/>
      <c r="GY10" s="626"/>
      <c r="GZ10" s="626"/>
      <c r="HA10" s="626"/>
      <c r="HB10" s="626"/>
      <c r="HC10" s="626"/>
      <c r="HD10" s="626"/>
      <c r="HE10" s="626"/>
      <c r="HF10" s="626"/>
      <c r="HG10" s="626"/>
      <c r="HH10" s="626"/>
      <c r="HI10" s="626"/>
      <c r="HJ10" s="626"/>
      <c r="HK10" s="626"/>
      <c r="HL10" s="626"/>
      <c r="HM10" s="626"/>
      <c r="HN10" s="626"/>
      <c r="HO10" s="626"/>
      <c r="HP10" s="626"/>
      <c r="HQ10" s="626"/>
      <c r="HR10" s="626"/>
      <c r="HS10" s="627"/>
      <c r="HT10" s="627"/>
      <c r="HU10" s="627"/>
      <c r="HV10" s="627"/>
      <c r="HW10" s="627"/>
      <c r="HX10" s="627"/>
      <c r="HY10" s="627"/>
      <c r="HZ10" s="627"/>
      <c r="IA10" s="627"/>
      <c r="IB10" s="627"/>
      <c r="IC10" s="627"/>
      <c r="ID10" s="627"/>
      <c r="IE10" s="627"/>
      <c r="IF10" s="627"/>
      <c r="IG10" s="627"/>
      <c r="IH10" s="627"/>
      <c r="II10" s="627"/>
      <c r="IJ10" s="627"/>
      <c r="IK10" s="627"/>
      <c r="IL10" s="627"/>
    </row>
    <row r="11" spans="1:246" s="608" customFormat="1" hidden="1">
      <c r="A11" s="603"/>
      <c r="B11" s="604" t="s">
        <v>16</v>
      </c>
      <c r="C11" s="567" t="s">
        <v>17</v>
      </c>
      <c r="D11" s="568">
        <f>'01CH'!D13</f>
        <v>1239.4101000000001</v>
      </c>
      <c r="E11" s="568"/>
      <c r="F11" s="568"/>
      <c r="G11" s="569" t="e">
        <f>#REF!</f>
        <v>#REF!</v>
      </c>
      <c r="H11" s="570" t="e">
        <f t="shared" si="0"/>
        <v>#REF!</v>
      </c>
      <c r="I11" s="647" t="e">
        <f t="shared" si="4"/>
        <v>#REF!</v>
      </c>
      <c r="J11" s="569">
        <f>'Bieu so 01_Na Ri'!F14</f>
        <v>1031.99863</v>
      </c>
      <c r="K11" s="570">
        <f t="shared" si="2"/>
        <v>-207.41147000000001</v>
      </c>
      <c r="L11" s="723">
        <f t="shared" si="5"/>
        <v>1031.99863</v>
      </c>
      <c r="M11" s="604"/>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71"/>
      <c r="ER11" s="571"/>
      <c r="ES11" s="571"/>
      <c r="ET11" s="571"/>
      <c r="EU11" s="571"/>
      <c r="EV11" s="571"/>
      <c r="EW11" s="571"/>
      <c r="EX11" s="571"/>
      <c r="EY11" s="571"/>
      <c r="EZ11" s="571"/>
      <c r="FA11" s="571"/>
      <c r="FB11" s="571"/>
      <c r="FC11" s="571"/>
      <c r="FD11" s="571"/>
      <c r="FE11" s="571"/>
      <c r="FF11" s="571"/>
      <c r="FG11" s="571"/>
      <c r="FH11" s="571"/>
      <c r="FI11" s="571"/>
      <c r="FJ11" s="571"/>
      <c r="FK11" s="571"/>
      <c r="FL11" s="571"/>
      <c r="FM11" s="571"/>
      <c r="FN11" s="571"/>
      <c r="FO11" s="571"/>
      <c r="FP11" s="571"/>
      <c r="FQ11" s="571"/>
      <c r="FR11" s="571"/>
      <c r="FS11" s="571"/>
      <c r="FT11" s="571"/>
      <c r="FU11" s="571"/>
      <c r="FV11" s="571"/>
      <c r="FW11" s="571"/>
      <c r="FX11" s="571"/>
      <c r="FY11" s="571"/>
      <c r="FZ11" s="571"/>
      <c r="GA11" s="571"/>
      <c r="GB11" s="571"/>
      <c r="GC11" s="571"/>
      <c r="GD11" s="571"/>
      <c r="GE11" s="571"/>
      <c r="GF11" s="571"/>
      <c r="GG11" s="571"/>
      <c r="GH11" s="571"/>
      <c r="GI11" s="571"/>
      <c r="GJ11" s="571"/>
      <c r="GK11" s="571"/>
      <c r="GL11" s="571"/>
      <c r="GM11" s="571"/>
      <c r="GN11" s="571"/>
      <c r="GO11" s="571"/>
      <c r="GP11" s="571"/>
      <c r="GQ11" s="571"/>
      <c r="GR11" s="571"/>
      <c r="GS11" s="571"/>
      <c r="GT11" s="571"/>
      <c r="GU11" s="571"/>
      <c r="GV11" s="571"/>
      <c r="GW11" s="571"/>
      <c r="GX11" s="571"/>
      <c r="GY11" s="571"/>
      <c r="GZ11" s="571"/>
      <c r="HA11" s="571"/>
      <c r="HB11" s="571"/>
      <c r="HC11" s="571"/>
      <c r="HD11" s="571"/>
      <c r="HE11" s="571"/>
      <c r="HF11" s="571"/>
      <c r="HG11" s="571"/>
      <c r="HH11" s="571"/>
      <c r="HI11" s="571"/>
      <c r="HJ11" s="571"/>
      <c r="HK11" s="571"/>
      <c r="HL11" s="571"/>
      <c r="HM11" s="571"/>
      <c r="HN11" s="571"/>
      <c r="HO11" s="571"/>
      <c r="HP11" s="571"/>
      <c r="HQ11" s="571"/>
      <c r="HR11" s="571"/>
      <c r="HS11" s="607"/>
      <c r="HT11" s="607"/>
      <c r="HU11" s="607"/>
      <c r="HV11" s="607"/>
      <c r="HW11" s="607"/>
      <c r="HX11" s="607"/>
      <c r="HY11" s="607"/>
      <c r="HZ11" s="607"/>
      <c r="IA11" s="607"/>
      <c r="IB11" s="607"/>
      <c r="IC11" s="607"/>
      <c r="ID11" s="607"/>
      <c r="IE11" s="607"/>
      <c r="IF11" s="607"/>
      <c r="IG11" s="607"/>
      <c r="IH11" s="607"/>
      <c r="II11" s="607"/>
      <c r="IJ11" s="607"/>
      <c r="IK11" s="607"/>
      <c r="IL11" s="607"/>
    </row>
    <row r="12" spans="1:246" s="608" customFormat="1" hidden="1">
      <c r="A12" s="603"/>
      <c r="B12" s="603" t="s">
        <v>18</v>
      </c>
      <c r="C12" s="567" t="s">
        <v>19</v>
      </c>
      <c r="D12" s="568">
        <f>'01CH'!D14</f>
        <v>0</v>
      </c>
      <c r="E12" s="568"/>
      <c r="F12" s="568"/>
      <c r="G12" s="569" t="e">
        <f>#REF!</f>
        <v>#REF!</v>
      </c>
      <c r="H12" s="570" t="e">
        <f t="shared" si="0"/>
        <v>#REF!</v>
      </c>
      <c r="I12" s="647" t="e">
        <f t="shared" si="4"/>
        <v>#REF!</v>
      </c>
      <c r="J12" s="569">
        <f>'Bieu so 01_Na Ri'!F15</f>
        <v>0</v>
      </c>
      <c r="K12" s="570">
        <f t="shared" si="2"/>
        <v>0</v>
      </c>
      <c r="L12" s="723">
        <f t="shared" si="5"/>
        <v>0</v>
      </c>
      <c r="M12" s="604"/>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c r="FA12" s="571"/>
      <c r="FB12" s="571"/>
      <c r="FC12" s="571"/>
      <c r="FD12" s="571"/>
      <c r="FE12" s="571"/>
      <c r="FF12" s="571"/>
      <c r="FG12" s="571"/>
      <c r="FH12" s="571"/>
      <c r="FI12" s="571"/>
      <c r="FJ12" s="571"/>
      <c r="FK12" s="571"/>
      <c r="FL12" s="571"/>
      <c r="FM12" s="571"/>
      <c r="FN12" s="571"/>
      <c r="FO12" s="571"/>
      <c r="FP12" s="571"/>
      <c r="FQ12" s="571"/>
      <c r="FR12" s="571"/>
      <c r="FS12" s="571"/>
      <c r="FT12" s="571"/>
      <c r="FU12" s="571"/>
      <c r="FV12" s="571"/>
      <c r="FW12" s="571"/>
      <c r="FX12" s="571"/>
      <c r="FY12" s="571"/>
      <c r="FZ12" s="571"/>
      <c r="GA12" s="571"/>
      <c r="GB12" s="571"/>
      <c r="GC12" s="571"/>
      <c r="GD12" s="571"/>
      <c r="GE12" s="571"/>
      <c r="GF12" s="571"/>
      <c r="GG12" s="571"/>
      <c r="GH12" s="571"/>
      <c r="GI12" s="571"/>
      <c r="GJ12" s="571"/>
      <c r="GK12" s="571"/>
      <c r="GL12" s="571"/>
      <c r="GM12" s="571"/>
      <c r="GN12" s="571"/>
      <c r="GO12" s="571"/>
      <c r="GP12" s="571"/>
      <c r="GQ12" s="571"/>
      <c r="GR12" s="571"/>
      <c r="GS12" s="571"/>
      <c r="GT12" s="571"/>
      <c r="GU12" s="571"/>
      <c r="GV12" s="571"/>
      <c r="GW12" s="571"/>
      <c r="GX12" s="571"/>
      <c r="GY12" s="571"/>
      <c r="GZ12" s="571"/>
      <c r="HA12" s="571"/>
      <c r="HB12" s="571"/>
      <c r="HC12" s="571"/>
      <c r="HD12" s="571"/>
      <c r="HE12" s="571"/>
      <c r="HF12" s="571"/>
      <c r="HG12" s="571"/>
      <c r="HH12" s="571"/>
      <c r="HI12" s="571"/>
      <c r="HJ12" s="571"/>
      <c r="HK12" s="571"/>
      <c r="HL12" s="571"/>
      <c r="HM12" s="571"/>
      <c r="HN12" s="571"/>
      <c r="HO12" s="571"/>
      <c r="HP12" s="571"/>
      <c r="HQ12" s="571"/>
      <c r="HR12" s="571"/>
      <c r="HS12" s="607"/>
      <c r="HT12" s="607"/>
      <c r="HU12" s="607"/>
      <c r="HV12" s="607"/>
      <c r="HW12" s="607"/>
      <c r="HX12" s="607"/>
      <c r="HY12" s="607"/>
      <c r="HZ12" s="607"/>
      <c r="IA12" s="607"/>
      <c r="IB12" s="607"/>
      <c r="IC12" s="607"/>
      <c r="ID12" s="607"/>
      <c r="IE12" s="607"/>
      <c r="IF12" s="607"/>
      <c r="IG12" s="607"/>
      <c r="IH12" s="607"/>
      <c r="II12" s="607"/>
      <c r="IJ12" s="607"/>
      <c r="IK12" s="607"/>
      <c r="IL12" s="607"/>
    </row>
    <row r="13" spans="1:246">
      <c r="A13" s="606" t="s">
        <v>20</v>
      </c>
      <c r="B13" s="606" t="s">
        <v>21</v>
      </c>
      <c r="C13" s="557" t="s">
        <v>22</v>
      </c>
      <c r="D13" s="568">
        <f>'01CH'!D15</f>
        <v>3320.3932</v>
      </c>
      <c r="E13" s="568"/>
      <c r="F13" s="568"/>
      <c r="G13" s="569" t="e">
        <f>#REF!</f>
        <v>#REF!</v>
      </c>
      <c r="H13" s="570" t="e">
        <f t="shared" si="0"/>
        <v>#REF!</v>
      </c>
      <c r="I13" s="647"/>
      <c r="J13" s="569">
        <f>'Bieu so 01_Na Ri'!F16</f>
        <v>3120.4808999999996</v>
      </c>
      <c r="K13" s="570">
        <f t="shared" si="2"/>
        <v>-199.91230000000041</v>
      </c>
      <c r="L13" s="723"/>
      <c r="M13" s="598"/>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c r="CV13" s="572"/>
      <c r="CW13" s="572"/>
      <c r="CX13" s="572"/>
      <c r="CY13" s="572"/>
      <c r="CZ13" s="572"/>
      <c r="DA13" s="572"/>
      <c r="DB13" s="572"/>
      <c r="DC13" s="572"/>
      <c r="DD13" s="572"/>
      <c r="DE13" s="572"/>
      <c r="DF13" s="572"/>
      <c r="DG13" s="572"/>
      <c r="DH13" s="572"/>
      <c r="DI13" s="572"/>
      <c r="DJ13" s="572"/>
      <c r="DK13" s="572"/>
      <c r="DL13" s="572"/>
      <c r="DM13" s="572"/>
      <c r="DN13" s="572"/>
      <c r="DO13" s="572"/>
      <c r="DP13" s="572"/>
      <c r="DQ13" s="572"/>
      <c r="DR13" s="572"/>
      <c r="DS13" s="572"/>
      <c r="DT13" s="572"/>
      <c r="DU13" s="572"/>
      <c r="DV13" s="572"/>
      <c r="DW13" s="572"/>
      <c r="DX13" s="572"/>
      <c r="DY13" s="572"/>
      <c r="DZ13" s="572"/>
      <c r="EA13" s="572"/>
      <c r="EB13" s="572"/>
      <c r="EC13" s="572"/>
      <c r="ED13" s="572"/>
      <c r="EE13" s="572"/>
      <c r="EF13" s="572"/>
      <c r="EG13" s="572"/>
      <c r="EH13" s="572"/>
      <c r="EI13" s="572"/>
      <c r="EJ13" s="572"/>
      <c r="EK13" s="572"/>
      <c r="EL13" s="572"/>
      <c r="EM13" s="572"/>
      <c r="EN13" s="572"/>
      <c r="EO13" s="572"/>
      <c r="EP13" s="572"/>
      <c r="EQ13" s="572"/>
      <c r="ER13" s="572"/>
      <c r="ES13" s="572"/>
      <c r="ET13" s="572"/>
      <c r="EU13" s="572"/>
      <c r="EV13" s="572"/>
      <c r="EW13" s="572"/>
      <c r="EX13" s="572"/>
      <c r="EY13" s="572"/>
      <c r="EZ13" s="572"/>
      <c r="FA13" s="572"/>
      <c r="FB13" s="572"/>
      <c r="FC13" s="572"/>
      <c r="FD13" s="572"/>
      <c r="FE13" s="572"/>
      <c r="FF13" s="572"/>
      <c r="FG13" s="572"/>
      <c r="FH13" s="572"/>
      <c r="FI13" s="572"/>
      <c r="FJ13" s="572"/>
      <c r="FK13" s="572"/>
      <c r="FL13" s="572"/>
      <c r="FM13" s="572"/>
      <c r="FN13" s="572"/>
      <c r="FO13" s="572"/>
      <c r="FP13" s="572"/>
      <c r="FQ13" s="572"/>
      <c r="FR13" s="572"/>
      <c r="FS13" s="572"/>
      <c r="FT13" s="572"/>
      <c r="FU13" s="572"/>
      <c r="FV13" s="572"/>
      <c r="FW13" s="572"/>
      <c r="FX13" s="572"/>
      <c r="FY13" s="572"/>
      <c r="FZ13" s="572"/>
      <c r="GA13" s="572"/>
      <c r="GB13" s="572"/>
      <c r="GC13" s="572"/>
      <c r="GD13" s="572"/>
      <c r="GE13" s="572"/>
      <c r="GF13" s="572"/>
      <c r="GG13" s="572"/>
      <c r="GH13" s="572"/>
      <c r="GI13" s="572"/>
      <c r="GJ13" s="572"/>
      <c r="GK13" s="572"/>
      <c r="GL13" s="572"/>
      <c r="GM13" s="572"/>
      <c r="GN13" s="572"/>
      <c r="GO13" s="572"/>
      <c r="GP13" s="572"/>
      <c r="GQ13" s="572"/>
      <c r="GR13" s="572"/>
      <c r="GS13" s="572"/>
      <c r="GT13" s="572"/>
      <c r="GU13" s="572"/>
      <c r="GV13" s="572"/>
      <c r="GW13" s="572"/>
      <c r="GX13" s="572"/>
      <c r="GY13" s="572"/>
      <c r="GZ13" s="572"/>
      <c r="HA13" s="572"/>
      <c r="HB13" s="572"/>
      <c r="HC13" s="572"/>
      <c r="HD13" s="572"/>
      <c r="HE13" s="572"/>
      <c r="HF13" s="572"/>
      <c r="HG13" s="572"/>
      <c r="HH13" s="572"/>
      <c r="HI13" s="572"/>
      <c r="HJ13" s="572"/>
      <c r="HK13" s="572"/>
      <c r="HL13" s="572"/>
      <c r="HM13" s="572"/>
      <c r="HN13" s="572"/>
      <c r="HO13" s="572"/>
      <c r="HP13" s="572"/>
      <c r="HQ13" s="572"/>
      <c r="HR13" s="572"/>
      <c r="HS13" s="605"/>
      <c r="HT13" s="605"/>
      <c r="HU13" s="605"/>
      <c r="HV13" s="605"/>
      <c r="HW13" s="605"/>
      <c r="HX13" s="605"/>
      <c r="HY13" s="605"/>
      <c r="HZ13" s="605"/>
      <c r="IA13" s="605"/>
      <c r="IB13" s="605"/>
      <c r="IC13" s="605"/>
      <c r="ID13" s="605"/>
      <c r="IE13" s="605"/>
      <c r="IF13" s="605"/>
      <c r="IG13" s="605"/>
      <c r="IH13" s="605"/>
      <c r="II13" s="605"/>
      <c r="IJ13" s="605"/>
      <c r="IK13" s="605"/>
      <c r="IL13" s="605"/>
    </row>
    <row r="14" spans="1:246">
      <c r="A14" s="606" t="s">
        <v>23</v>
      </c>
      <c r="B14" s="606" t="s">
        <v>24</v>
      </c>
      <c r="C14" s="557" t="s">
        <v>25</v>
      </c>
      <c r="D14" s="568">
        <f>'01CH'!D16</f>
        <v>1497.9554000000001</v>
      </c>
      <c r="E14" s="568"/>
      <c r="F14" s="568"/>
      <c r="G14" s="569" t="e">
        <f>#REF!</f>
        <v>#REF!</v>
      </c>
      <c r="H14" s="570" t="e">
        <f t="shared" si="0"/>
        <v>#REF!</v>
      </c>
      <c r="I14" s="647"/>
      <c r="J14" s="569">
        <f>'Bieu so 01_Na Ri'!F17</f>
        <v>1520.9996599999997</v>
      </c>
      <c r="K14" s="570">
        <f t="shared" si="2"/>
        <v>23.044259999999667</v>
      </c>
      <c r="L14" s="723"/>
      <c r="M14" s="598"/>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c r="CE14" s="572"/>
      <c r="CF14" s="572"/>
      <c r="CG14" s="572"/>
      <c r="CH14" s="572"/>
      <c r="CI14" s="572"/>
      <c r="CJ14" s="572"/>
      <c r="CK14" s="572"/>
      <c r="CL14" s="572"/>
      <c r="CM14" s="572"/>
      <c r="CN14" s="572"/>
      <c r="CO14" s="572"/>
      <c r="CP14" s="572"/>
      <c r="CQ14" s="572"/>
      <c r="CR14" s="572"/>
      <c r="CS14" s="572"/>
      <c r="CT14" s="572"/>
      <c r="CU14" s="572"/>
      <c r="CV14" s="572"/>
      <c r="CW14" s="572"/>
      <c r="CX14" s="572"/>
      <c r="CY14" s="572"/>
      <c r="CZ14" s="572"/>
      <c r="DA14" s="572"/>
      <c r="DB14" s="572"/>
      <c r="DC14" s="572"/>
      <c r="DD14" s="572"/>
      <c r="DE14" s="572"/>
      <c r="DF14" s="572"/>
      <c r="DG14" s="572"/>
      <c r="DH14" s="572"/>
      <c r="DI14" s="572"/>
      <c r="DJ14" s="572"/>
      <c r="DK14" s="572"/>
      <c r="DL14" s="572"/>
      <c r="DM14" s="572"/>
      <c r="DN14" s="572"/>
      <c r="DO14" s="572"/>
      <c r="DP14" s="572"/>
      <c r="DQ14" s="572"/>
      <c r="DR14" s="572"/>
      <c r="DS14" s="572"/>
      <c r="DT14" s="572"/>
      <c r="DU14" s="572"/>
      <c r="DV14" s="572"/>
      <c r="DW14" s="572"/>
      <c r="DX14" s="572"/>
      <c r="DY14" s="572"/>
      <c r="DZ14" s="572"/>
      <c r="EA14" s="572"/>
      <c r="EB14" s="572"/>
      <c r="EC14" s="572"/>
      <c r="ED14" s="572"/>
      <c r="EE14" s="572"/>
      <c r="EF14" s="572"/>
      <c r="EG14" s="572"/>
      <c r="EH14" s="572"/>
      <c r="EI14" s="572"/>
      <c r="EJ14" s="572"/>
      <c r="EK14" s="572"/>
      <c r="EL14" s="572"/>
      <c r="EM14" s="572"/>
      <c r="EN14" s="572"/>
      <c r="EO14" s="572"/>
      <c r="EP14" s="572"/>
      <c r="EQ14" s="572"/>
      <c r="ER14" s="572"/>
      <c r="ES14" s="572"/>
      <c r="ET14" s="572"/>
      <c r="EU14" s="572"/>
      <c r="EV14" s="572"/>
      <c r="EW14" s="572"/>
      <c r="EX14" s="572"/>
      <c r="EY14" s="572"/>
      <c r="EZ14" s="572"/>
      <c r="FA14" s="572"/>
      <c r="FB14" s="572"/>
      <c r="FC14" s="572"/>
      <c r="FD14" s="572"/>
      <c r="FE14" s="572"/>
      <c r="FF14" s="572"/>
      <c r="FG14" s="572"/>
      <c r="FH14" s="572"/>
      <c r="FI14" s="572"/>
      <c r="FJ14" s="572"/>
      <c r="FK14" s="572"/>
      <c r="FL14" s="572"/>
      <c r="FM14" s="572"/>
      <c r="FN14" s="572"/>
      <c r="FO14" s="572"/>
      <c r="FP14" s="572"/>
      <c r="FQ14" s="572"/>
      <c r="FR14" s="572"/>
      <c r="FS14" s="572"/>
      <c r="FT14" s="572"/>
      <c r="FU14" s="572"/>
      <c r="FV14" s="572"/>
      <c r="FW14" s="572"/>
      <c r="FX14" s="572"/>
      <c r="FY14" s="572"/>
      <c r="FZ14" s="572"/>
      <c r="GA14" s="572"/>
      <c r="GB14" s="572"/>
      <c r="GC14" s="572"/>
      <c r="GD14" s="572"/>
      <c r="GE14" s="572"/>
      <c r="GF14" s="572"/>
      <c r="GG14" s="572"/>
      <c r="GH14" s="572"/>
      <c r="GI14" s="572"/>
      <c r="GJ14" s="572"/>
      <c r="GK14" s="572"/>
      <c r="GL14" s="572"/>
      <c r="GM14" s="572"/>
      <c r="GN14" s="572"/>
      <c r="GO14" s="572"/>
      <c r="GP14" s="572"/>
      <c r="GQ14" s="572"/>
      <c r="GR14" s="572"/>
      <c r="GS14" s="572"/>
      <c r="GT14" s="572"/>
      <c r="GU14" s="572"/>
      <c r="GV14" s="572"/>
      <c r="GW14" s="572"/>
      <c r="GX14" s="572"/>
      <c r="GY14" s="572"/>
      <c r="GZ14" s="572"/>
      <c r="HA14" s="572"/>
      <c r="HB14" s="572"/>
      <c r="HC14" s="572"/>
      <c r="HD14" s="572"/>
      <c r="HE14" s="572"/>
      <c r="HF14" s="572"/>
      <c r="HG14" s="572"/>
      <c r="HH14" s="572"/>
      <c r="HI14" s="572"/>
      <c r="HJ14" s="572"/>
      <c r="HK14" s="572"/>
      <c r="HL14" s="572"/>
      <c r="HM14" s="572"/>
      <c r="HN14" s="572"/>
      <c r="HO14" s="572"/>
      <c r="HP14" s="572"/>
      <c r="HQ14" s="572"/>
      <c r="HR14" s="572"/>
      <c r="HS14" s="605"/>
      <c r="HT14" s="605"/>
      <c r="HU14" s="605"/>
      <c r="HV14" s="605"/>
      <c r="HW14" s="605"/>
      <c r="HX14" s="605"/>
      <c r="HY14" s="605"/>
      <c r="HZ14" s="605"/>
      <c r="IA14" s="605"/>
      <c r="IB14" s="605"/>
      <c r="IC14" s="605"/>
      <c r="ID14" s="605"/>
      <c r="IE14" s="605"/>
      <c r="IF14" s="605"/>
      <c r="IG14" s="605"/>
      <c r="IH14" s="605"/>
      <c r="II14" s="605"/>
      <c r="IJ14" s="605"/>
      <c r="IK14" s="605"/>
      <c r="IL14" s="605"/>
    </row>
    <row r="15" spans="1:246" s="620" customFormat="1">
      <c r="A15" s="612" t="s">
        <v>26</v>
      </c>
      <c r="B15" s="613" t="s">
        <v>27</v>
      </c>
      <c r="C15" s="614" t="s">
        <v>28</v>
      </c>
      <c r="D15" s="615">
        <f>'01CH'!D17</f>
        <v>6983.9299999999994</v>
      </c>
      <c r="E15" s="615">
        <v>519</v>
      </c>
      <c r="F15" s="615">
        <v>496</v>
      </c>
      <c r="G15" s="616" t="e">
        <f>#REF!</f>
        <v>#REF!</v>
      </c>
      <c r="H15" s="617" t="e">
        <f t="shared" si="0"/>
        <v>#REF!</v>
      </c>
      <c r="I15" s="649" t="e">
        <f t="shared" si="4"/>
        <v>#REF!</v>
      </c>
      <c r="J15" s="616">
        <f>'Bieu so 01_Na Ri'!F18</f>
        <v>6475</v>
      </c>
      <c r="K15" s="617">
        <f t="shared" si="2"/>
        <v>-508.92999999999938</v>
      </c>
      <c r="L15" s="725">
        <f t="shared" si="5"/>
        <v>5979</v>
      </c>
      <c r="M15" s="613" t="s">
        <v>442</v>
      </c>
      <c r="N15" s="618"/>
      <c r="O15" s="618">
        <f>D15-F15</f>
        <v>6487.9299999999994</v>
      </c>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18"/>
      <c r="CD15" s="618"/>
      <c r="CE15" s="618"/>
      <c r="CF15" s="618"/>
      <c r="CG15" s="618"/>
      <c r="CH15" s="618"/>
      <c r="CI15" s="618"/>
      <c r="CJ15" s="618"/>
      <c r="CK15" s="618"/>
      <c r="CL15" s="618"/>
      <c r="CM15" s="618"/>
      <c r="CN15" s="618"/>
      <c r="CO15" s="618"/>
      <c r="CP15" s="618"/>
      <c r="CQ15" s="618"/>
      <c r="CR15" s="618"/>
      <c r="CS15" s="618"/>
      <c r="CT15" s="618"/>
      <c r="CU15" s="618"/>
      <c r="CV15" s="618"/>
      <c r="CW15" s="618"/>
      <c r="CX15" s="618"/>
      <c r="CY15" s="618"/>
      <c r="CZ15" s="618"/>
      <c r="DA15" s="618"/>
      <c r="DB15" s="618"/>
      <c r="DC15" s="618"/>
      <c r="DD15" s="618"/>
      <c r="DE15" s="618"/>
      <c r="DF15" s="618"/>
      <c r="DG15" s="618"/>
      <c r="DH15" s="618"/>
      <c r="DI15" s="618"/>
      <c r="DJ15" s="618"/>
      <c r="DK15" s="618"/>
      <c r="DL15" s="618"/>
      <c r="DM15" s="618"/>
      <c r="DN15" s="618"/>
      <c r="DO15" s="618"/>
      <c r="DP15" s="618"/>
      <c r="DQ15" s="618"/>
      <c r="DR15" s="618"/>
      <c r="DS15" s="618"/>
      <c r="DT15" s="618"/>
      <c r="DU15" s="618"/>
      <c r="DV15" s="618"/>
      <c r="DW15" s="618"/>
      <c r="DX15" s="618"/>
      <c r="DY15" s="618"/>
      <c r="DZ15" s="618"/>
      <c r="EA15" s="618"/>
      <c r="EB15" s="618"/>
      <c r="EC15" s="618"/>
      <c r="ED15" s="618"/>
      <c r="EE15" s="618"/>
      <c r="EF15" s="618"/>
      <c r="EG15" s="618"/>
      <c r="EH15" s="618"/>
      <c r="EI15" s="618"/>
      <c r="EJ15" s="618"/>
      <c r="EK15" s="618"/>
      <c r="EL15" s="618"/>
      <c r="EM15" s="618"/>
      <c r="EN15" s="618"/>
      <c r="EO15" s="618"/>
      <c r="EP15" s="618"/>
      <c r="EQ15" s="618"/>
      <c r="ER15" s="618"/>
      <c r="ES15" s="618"/>
      <c r="ET15" s="618"/>
      <c r="EU15" s="618"/>
      <c r="EV15" s="618"/>
      <c r="EW15" s="618"/>
      <c r="EX15" s="618"/>
      <c r="EY15" s="618"/>
      <c r="EZ15" s="618"/>
      <c r="FA15" s="618"/>
      <c r="FB15" s="618"/>
      <c r="FC15" s="618"/>
      <c r="FD15" s="618"/>
      <c r="FE15" s="618"/>
      <c r="FF15" s="618"/>
      <c r="FG15" s="618"/>
      <c r="FH15" s="618"/>
      <c r="FI15" s="618"/>
      <c r="FJ15" s="618"/>
      <c r="FK15" s="618"/>
      <c r="FL15" s="618"/>
      <c r="FM15" s="618"/>
      <c r="FN15" s="618"/>
      <c r="FO15" s="618"/>
      <c r="FP15" s="618"/>
      <c r="FQ15" s="618"/>
      <c r="FR15" s="618"/>
      <c r="FS15" s="618"/>
      <c r="FT15" s="618"/>
      <c r="FU15" s="618"/>
      <c r="FV15" s="618"/>
      <c r="FW15" s="618"/>
      <c r="FX15" s="618"/>
      <c r="FY15" s="618"/>
      <c r="FZ15" s="618"/>
      <c r="GA15" s="618"/>
      <c r="GB15" s="618"/>
      <c r="GC15" s="618"/>
      <c r="GD15" s="618"/>
      <c r="GE15" s="618"/>
      <c r="GF15" s="618"/>
      <c r="GG15" s="618"/>
      <c r="GH15" s="618"/>
      <c r="GI15" s="618"/>
      <c r="GJ15" s="618"/>
      <c r="GK15" s="618"/>
      <c r="GL15" s="618"/>
      <c r="GM15" s="618"/>
      <c r="GN15" s="618"/>
      <c r="GO15" s="618"/>
      <c r="GP15" s="618"/>
      <c r="GQ15" s="618"/>
      <c r="GR15" s="618"/>
      <c r="GS15" s="618"/>
      <c r="GT15" s="618"/>
      <c r="GU15" s="618"/>
      <c r="GV15" s="618"/>
      <c r="GW15" s="618"/>
      <c r="GX15" s="618"/>
      <c r="GY15" s="618"/>
      <c r="GZ15" s="618"/>
      <c r="HA15" s="618"/>
      <c r="HB15" s="618"/>
      <c r="HC15" s="618"/>
      <c r="HD15" s="618"/>
      <c r="HE15" s="618"/>
      <c r="HF15" s="618"/>
      <c r="HG15" s="618"/>
      <c r="HH15" s="618"/>
      <c r="HI15" s="618"/>
      <c r="HJ15" s="618"/>
      <c r="HK15" s="618"/>
      <c r="HL15" s="618"/>
      <c r="HM15" s="618"/>
      <c r="HN15" s="618"/>
      <c r="HO15" s="618"/>
      <c r="HP15" s="618"/>
      <c r="HQ15" s="618"/>
      <c r="HR15" s="618"/>
      <c r="HS15" s="619"/>
      <c r="HT15" s="619"/>
      <c r="HU15" s="619"/>
      <c r="HV15" s="619"/>
      <c r="HW15" s="619"/>
      <c r="HX15" s="619"/>
      <c r="HY15" s="619"/>
      <c r="HZ15" s="619"/>
      <c r="IA15" s="619"/>
      <c r="IB15" s="619"/>
      <c r="IC15" s="619"/>
      <c r="ID15" s="619"/>
      <c r="IE15" s="619"/>
      <c r="IF15" s="619"/>
      <c r="IG15" s="619"/>
      <c r="IH15" s="619"/>
      <c r="II15" s="619"/>
      <c r="IJ15" s="619"/>
      <c r="IK15" s="619"/>
      <c r="IL15" s="619"/>
    </row>
    <row r="16" spans="1:246" hidden="1">
      <c r="A16" s="603"/>
      <c r="B16" s="603" t="s">
        <v>29</v>
      </c>
      <c r="C16" s="567" t="s">
        <v>30</v>
      </c>
      <c r="D16" s="568">
        <f>'01CH'!D18</f>
        <v>6433.1999999999989</v>
      </c>
      <c r="E16" s="568"/>
      <c r="F16" s="568"/>
      <c r="G16" s="569" t="e">
        <f>#REF!</f>
        <v>#REF!</v>
      </c>
      <c r="H16" s="617" t="e">
        <f t="shared" si="0"/>
        <v>#REF!</v>
      </c>
      <c r="I16" s="647" t="e">
        <f t="shared" si="4"/>
        <v>#REF!</v>
      </c>
      <c r="J16" s="569">
        <f>'Bieu so 01_Na Ri'!F19</f>
        <v>6148.0499999999993</v>
      </c>
      <c r="K16" s="570">
        <f t="shared" si="2"/>
        <v>-285.14999999999964</v>
      </c>
      <c r="L16" s="723">
        <f t="shared" si="5"/>
        <v>6148.0499999999993</v>
      </c>
      <c r="M16" s="604"/>
      <c r="N16" s="571"/>
      <c r="O16" s="571"/>
      <c r="P16" s="571"/>
      <c r="Q16" s="571"/>
      <c r="R16" s="618"/>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c r="CD16" s="571"/>
      <c r="CE16" s="571"/>
      <c r="CF16" s="571"/>
      <c r="CG16" s="571"/>
      <c r="CH16" s="571"/>
      <c r="CI16" s="571"/>
      <c r="CJ16" s="571"/>
      <c r="CK16" s="571"/>
      <c r="CL16" s="571"/>
      <c r="CM16" s="571"/>
      <c r="CN16" s="571"/>
      <c r="CO16" s="571"/>
      <c r="CP16" s="571"/>
      <c r="CQ16" s="571"/>
      <c r="CR16" s="571"/>
      <c r="CS16" s="571"/>
      <c r="CT16" s="571"/>
      <c r="CU16" s="571"/>
      <c r="CV16" s="571"/>
      <c r="CW16" s="571"/>
      <c r="CX16" s="571"/>
      <c r="CY16" s="571"/>
      <c r="CZ16" s="571"/>
      <c r="DA16" s="571"/>
      <c r="DB16" s="571"/>
      <c r="DC16" s="571"/>
      <c r="DD16" s="571"/>
      <c r="DE16" s="571"/>
      <c r="DF16" s="571"/>
      <c r="DG16" s="571"/>
      <c r="DH16" s="571"/>
      <c r="DI16" s="571"/>
      <c r="DJ16" s="571"/>
      <c r="DK16" s="571"/>
      <c r="DL16" s="571"/>
      <c r="DM16" s="571"/>
      <c r="DN16" s="571"/>
      <c r="DO16" s="571"/>
      <c r="DP16" s="571"/>
      <c r="DQ16" s="571"/>
      <c r="DR16" s="571"/>
      <c r="DS16" s="571"/>
      <c r="DT16" s="571"/>
      <c r="DU16" s="571"/>
      <c r="DV16" s="571"/>
      <c r="DW16" s="571"/>
      <c r="DX16" s="571"/>
      <c r="DY16" s="571"/>
      <c r="DZ16" s="571"/>
      <c r="EA16" s="571"/>
      <c r="EB16" s="571"/>
      <c r="EC16" s="571"/>
      <c r="ED16" s="571"/>
      <c r="EE16" s="571"/>
      <c r="EF16" s="571"/>
      <c r="EG16" s="571"/>
      <c r="EH16" s="571"/>
      <c r="EI16" s="571"/>
      <c r="EJ16" s="571"/>
      <c r="EK16" s="571"/>
      <c r="EL16" s="571"/>
      <c r="EM16" s="571"/>
      <c r="EN16" s="571"/>
      <c r="EO16" s="571"/>
      <c r="EP16" s="571"/>
      <c r="EQ16" s="571"/>
      <c r="ER16" s="571"/>
      <c r="ES16" s="571"/>
      <c r="ET16" s="571"/>
      <c r="EU16" s="571"/>
      <c r="EV16" s="571"/>
      <c r="EW16" s="571"/>
      <c r="EX16" s="571"/>
      <c r="EY16" s="571"/>
      <c r="EZ16" s="571"/>
      <c r="FA16" s="571"/>
      <c r="FB16" s="571"/>
      <c r="FC16" s="571"/>
      <c r="FD16" s="571"/>
      <c r="FE16" s="571"/>
      <c r="FF16" s="571"/>
      <c r="FG16" s="571"/>
      <c r="FH16" s="571"/>
      <c r="FI16" s="571"/>
      <c r="FJ16" s="571"/>
      <c r="FK16" s="571"/>
      <c r="FL16" s="571"/>
      <c r="FM16" s="571"/>
      <c r="FN16" s="571"/>
      <c r="FO16" s="571"/>
      <c r="FP16" s="571"/>
      <c r="FQ16" s="571"/>
      <c r="FR16" s="571"/>
      <c r="FS16" s="571"/>
      <c r="FT16" s="571"/>
      <c r="FU16" s="571"/>
      <c r="FV16" s="571"/>
      <c r="FW16" s="571"/>
      <c r="FX16" s="571"/>
      <c r="FY16" s="571"/>
      <c r="FZ16" s="571"/>
      <c r="GA16" s="571"/>
      <c r="GB16" s="571"/>
      <c r="GC16" s="571"/>
      <c r="GD16" s="571"/>
      <c r="GE16" s="571"/>
      <c r="GF16" s="571"/>
      <c r="GG16" s="571"/>
      <c r="GH16" s="571"/>
      <c r="GI16" s="571"/>
      <c r="GJ16" s="571"/>
      <c r="GK16" s="571"/>
      <c r="GL16" s="571"/>
      <c r="GM16" s="571"/>
      <c r="GN16" s="571"/>
      <c r="GO16" s="571"/>
      <c r="GP16" s="571"/>
      <c r="GQ16" s="571"/>
      <c r="GR16" s="571"/>
      <c r="GS16" s="571"/>
      <c r="GT16" s="571"/>
      <c r="GU16" s="571"/>
      <c r="GV16" s="571"/>
      <c r="GW16" s="571"/>
      <c r="GX16" s="571"/>
      <c r="GY16" s="571"/>
      <c r="GZ16" s="571"/>
      <c r="HA16" s="571"/>
      <c r="HB16" s="571"/>
      <c r="HC16" s="571"/>
      <c r="HD16" s="571"/>
      <c r="HE16" s="571"/>
      <c r="HF16" s="571"/>
      <c r="HG16" s="571"/>
      <c r="HH16" s="571"/>
      <c r="HI16" s="571"/>
      <c r="HJ16" s="571"/>
      <c r="HK16" s="571"/>
      <c r="HL16" s="571"/>
      <c r="HM16" s="571"/>
      <c r="HN16" s="571"/>
      <c r="HO16" s="571"/>
      <c r="HP16" s="571"/>
      <c r="HQ16" s="571"/>
      <c r="HR16" s="571"/>
      <c r="HS16" s="605"/>
      <c r="HT16" s="605"/>
      <c r="HU16" s="605"/>
      <c r="HV16" s="605"/>
      <c r="HW16" s="605"/>
      <c r="HX16" s="605"/>
      <c r="HY16" s="605"/>
      <c r="HZ16" s="605"/>
      <c r="IA16" s="605"/>
      <c r="IB16" s="605"/>
      <c r="IC16" s="605"/>
      <c r="ID16" s="605"/>
      <c r="IE16" s="605"/>
      <c r="IF16" s="605"/>
      <c r="IG16" s="605"/>
      <c r="IH16" s="605"/>
      <c r="II16" s="605"/>
      <c r="IJ16" s="605"/>
      <c r="IK16" s="605"/>
      <c r="IL16" s="605"/>
    </row>
    <row r="17" spans="1:246" hidden="1">
      <c r="A17" s="603"/>
      <c r="B17" s="603" t="s">
        <v>31</v>
      </c>
      <c r="C17" s="567" t="s">
        <v>32</v>
      </c>
      <c r="D17" s="568">
        <f>'01CH'!D19</f>
        <v>115.67999999999999</v>
      </c>
      <c r="E17" s="568"/>
      <c r="F17" s="568"/>
      <c r="G17" s="569" t="e">
        <f>#REF!</f>
        <v>#REF!</v>
      </c>
      <c r="H17" s="617" t="e">
        <f t="shared" si="0"/>
        <v>#REF!</v>
      </c>
      <c r="I17" s="647" t="e">
        <f t="shared" si="4"/>
        <v>#REF!</v>
      </c>
      <c r="J17" s="569">
        <f>'Bieu so 01_Na Ri'!F20</f>
        <v>38.680000000000007</v>
      </c>
      <c r="K17" s="570">
        <f t="shared" si="2"/>
        <v>-76.999999999999986</v>
      </c>
      <c r="L17" s="723">
        <f t="shared" si="5"/>
        <v>38.680000000000007</v>
      </c>
      <c r="M17" s="604"/>
      <c r="N17" s="571"/>
      <c r="O17" s="571"/>
      <c r="P17" s="571"/>
      <c r="Q17" s="571"/>
      <c r="R17" s="618"/>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605"/>
      <c r="HT17" s="605"/>
      <c r="HU17" s="605"/>
      <c r="HV17" s="605"/>
      <c r="HW17" s="605"/>
      <c r="HX17" s="605"/>
      <c r="HY17" s="605"/>
      <c r="HZ17" s="605"/>
      <c r="IA17" s="605"/>
      <c r="IB17" s="605"/>
      <c r="IC17" s="605"/>
      <c r="ID17" s="605"/>
      <c r="IE17" s="605"/>
      <c r="IF17" s="605"/>
      <c r="IG17" s="605"/>
      <c r="IH17" s="605"/>
      <c r="II17" s="605"/>
      <c r="IJ17" s="605"/>
      <c r="IK17" s="605"/>
      <c r="IL17" s="605"/>
    </row>
    <row r="18" spans="1:246" hidden="1">
      <c r="A18" s="603"/>
      <c r="B18" s="603" t="s">
        <v>33</v>
      </c>
      <c r="C18" s="567" t="s">
        <v>34</v>
      </c>
      <c r="D18" s="568">
        <f>'01CH'!D20</f>
        <v>435.05</v>
      </c>
      <c r="E18" s="568"/>
      <c r="F18" s="568"/>
      <c r="G18" s="569" t="e">
        <f>#REF!</f>
        <v>#REF!</v>
      </c>
      <c r="H18" s="617" t="e">
        <f t="shared" si="0"/>
        <v>#REF!</v>
      </c>
      <c r="I18" s="647" t="e">
        <f t="shared" si="4"/>
        <v>#REF!</v>
      </c>
      <c r="J18" s="569">
        <f>'Bieu so 01_Na Ri'!F21</f>
        <v>288.27</v>
      </c>
      <c r="K18" s="570">
        <f t="shared" si="2"/>
        <v>-146.78000000000003</v>
      </c>
      <c r="L18" s="723">
        <f t="shared" si="5"/>
        <v>288.27</v>
      </c>
      <c r="M18" s="604"/>
      <c r="N18" s="571"/>
      <c r="O18" s="571"/>
      <c r="P18" s="571"/>
      <c r="Q18" s="571"/>
      <c r="R18" s="618"/>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1"/>
      <c r="BT18" s="571"/>
      <c r="BU18" s="571"/>
      <c r="BV18" s="571"/>
      <c r="BW18" s="571"/>
      <c r="BX18" s="571"/>
      <c r="BY18" s="571"/>
      <c r="BZ18" s="571"/>
      <c r="CA18" s="571"/>
      <c r="CB18" s="571"/>
      <c r="CC18" s="571"/>
      <c r="CD18" s="571"/>
      <c r="CE18" s="571"/>
      <c r="CF18" s="571"/>
      <c r="CG18" s="571"/>
      <c r="CH18" s="571"/>
      <c r="CI18" s="571"/>
      <c r="CJ18" s="571"/>
      <c r="CK18" s="571"/>
      <c r="CL18" s="571"/>
      <c r="CM18" s="571"/>
      <c r="CN18" s="571"/>
      <c r="CO18" s="571"/>
      <c r="CP18" s="571"/>
      <c r="CQ18" s="571"/>
      <c r="CR18" s="571"/>
      <c r="CS18" s="571"/>
      <c r="CT18" s="571"/>
      <c r="CU18" s="571"/>
      <c r="CV18" s="571"/>
      <c r="CW18" s="571"/>
      <c r="CX18" s="571"/>
      <c r="CY18" s="571"/>
      <c r="CZ18" s="571"/>
      <c r="DA18" s="571"/>
      <c r="DB18" s="571"/>
      <c r="DC18" s="571"/>
      <c r="DD18" s="571"/>
      <c r="DE18" s="571"/>
      <c r="DF18" s="571"/>
      <c r="DG18" s="571"/>
      <c r="DH18" s="571"/>
      <c r="DI18" s="571"/>
      <c r="DJ18" s="571"/>
      <c r="DK18" s="571"/>
      <c r="DL18" s="571"/>
      <c r="DM18" s="571"/>
      <c r="DN18" s="571"/>
      <c r="DO18" s="571"/>
      <c r="DP18" s="571"/>
      <c r="DQ18" s="571"/>
      <c r="DR18" s="571"/>
      <c r="DS18" s="571"/>
      <c r="DT18" s="571"/>
      <c r="DU18" s="571"/>
      <c r="DV18" s="571"/>
      <c r="DW18" s="571"/>
      <c r="DX18" s="571"/>
      <c r="DY18" s="571"/>
      <c r="DZ18" s="571"/>
      <c r="EA18" s="571"/>
      <c r="EB18" s="571"/>
      <c r="EC18" s="571"/>
      <c r="ED18" s="571"/>
      <c r="EE18" s="571"/>
      <c r="EF18" s="571"/>
      <c r="EG18" s="571"/>
      <c r="EH18" s="571"/>
      <c r="EI18" s="571"/>
      <c r="EJ18" s="571"/>
      <c r="EK18" s="571"/>
      <c r="EL18" s="571"/>
      <c r="EM18" s="571"/>
      <c r="EN18" s="571"/>
      <c r="EO18" s="571"/>
      <c r="EP18" s="571"/>
      <c r="EQ18" s="571"/>
      <c r="ER18" s="571"/>
      <c r="ES18" s="571"/>
      <c r="ET18" s="571"/>
      <c r="EU18" s="571"/>
      <c r="EV18" s="571"/>
      <c r="EW18" s="571"/>
      <c r="EX18" s="571"/>
      <c r="EY18" s="571"/>
      <c r="EZ18" s="571"/>
      <c r="FA18" s="571"/>
      <c r="FB18" s="571"/>
      <c r="FC18" s="571"/>
      <c r="FD18" s="571"/>
      <c r="FE18" s="571"/>
      <c r="FF18" s="571"/>
      <c r="FG18" s="571"/>
      <c r="FH18" s="571"/>
      <c r="FI18" s="571"/>
      <c r="FJ18" s="571"/>
      <c r="FK18" s="571"/>
      <c r="FL18" s="571"/>
      <c r="FM18" s="571"/>
      <c r="FN18" s="571"/>
      <c r="FO18" s="571"/>
      <c r="FP18" s="571"/>
      <c r="FQ18" s="571"/>
      <c r="FR18" s="571"/>
      <c r="FS18" s="571"/>
      <c r="FT18" s="571"/>
      <c r="FU18" s="571"/>
      <c r="FV18" s="571"/>
      <c r="FW18" s="571"/>
      <c r="FX18" s="571"/>
      <c r="FY18" s="571"/>
      <c r="FZ18" s="571"/>
      <c r="GA18" s="571"/>
      <c r="GB18" s="571"/>
      <c r="GC18" s="571"/>
      <c r="GD18" s="571"/>
      <c r="GE18" s="571"/>
      <c r="GF18" s="571"/>
      <c r="GG18" s="571"/>
      <c r="GH18" s="571"/>
      <c r="GI18" s="571"/>
      <c r="GJ18" s="571"/>
      <c r="GK18" s="571"/>
      <c r="GL18" s="571"/>
      <c r="GM18" s="571"/>
      <c r="GN18" s="571"/>
      <c r="GO18" s="571"/>
      <c r="GP18" s="571"/>
      <c r="GQ18" s="571"/>
      <c r="GR18" s="571"/>
      <c r="GS18" s="571"/>
      <c r="GT18" s="571"/>
      <c r="GU18" s="571"/>
      <c r="GV18" s="571"/>
      <c r="GW18" s="571"/>
      <c r="GX18" s="571"/>
      <c r="GY18" s="571"/>
      <c r="GZ18" s="571"/>
      <c r="HA18" s="571"/>
      <c r="HB18" s="571"/>
      <c r="HC18" s="571"/>
      <c r="HD18" s="571"/>
      <c r="HE18" s="571"/>
      <c r="HF18" s="571"/>
      <c r="HG18" s="571"/>
      <c r="HH18" s="571"/>
      <c r="HI18" s="571"/>
      <c r="HJ18" s="571"/>
      <c r="HK18" s="571"/>
      <c r="HL18" s="571"/>
      <c r="HM18" s="571"/>
      <c r="HN18" s="571"/>
      <c r="HO18" s="571"/>
      <c r="HP18" s="571"/>
      <c r="HQ18" s="571"/>
      <c r="HR18" s="571"/>
      <c r="HS18" s="605"/>
      <c r="HT18" s="605"/>
      <c r="HU18" s="605"/>
      <c r="HV18" s="605"/>
      <c r="HW18" s="605"/>
      <c r="HX18" s="605"/>
      <c r="HY18" s="605"/>
      <c r="HZ18" s="605"/>
      <c r="IA18" s="605"/>
      <c r="IB18" s="605"/>
      <c r="IC18" s="605"/>
      <c r="ID18" s="605"/>
      <c r="IE18" s="605"/>
      <c r="IF18" s="605"/>
      <c r="IG18" s="605"/>
      <c r="IH18" s="605"/>
      <c r="II18" s="605"/>
      <c r="IJ18" s="605"/>
      <c r="IK18" s="605"/>
      <c r="IL18" s="605"/>
    </row>
    <row r="19" spans="1:246" s="620" customFormat="1">
      <c r="A19" s="612" t="s">
        <v>35</v>
      </c>
      <c r="B19" s="613" t="s">
        <v>36</v>
      </c>
      <c r="C19" s="614" t="s">
        <v>37</v>
      </c>
      <c r="D19" s="615">
        <f>'01CH'!D21</f>
        <v>10492.949999999999</v>
      </c>
      <c r="E19" s="615">
        <v>309</v>
      </c>
      <c r="F19" s="615">
        <v>310</v>
      </c>
      <c r="G19" s="616" t="e">
        <f>#REF!</f>
        <v>#REF!</v>
      </c>
      <c r="H19" s="617" t="e">
        <f t="shared" si="0"/>
        <v>#REF!</v>
      </c>
      <c r="I19" s="649" t="e">
        <f t="shared" si="4"/>
        <v>#REF!</v>
      </c>
      <c r="J19" s="616">
        <f>'Bieu so 01_Na Ri'!F22</f>
        <v>9660</v>
      </c>
      <c r="K19" s="617">
        <f t="shared" si="2"/>
        <v>-832.94999999999891</v>
      </c>
      <c r="L19" s="725">
        <f t="shared" si="5"/>
        <v>9350</v>
      </c>
      <c r="M19" s="613" t="s">
        <v>443</v>
      </c>
      <c r="N19" s="618"/>
      <c r="O19" s="618"/>
      <c r="P19" s="618"/>
      <c r="Q19" s="618" t="e">
        <f>G15+G19+G23</f>
        <v>#REF!</v>
      </c>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8"/>
      <c r="CD19" s="618"/>
      <c r="CE19" s="618"/>
      <c r="CF19" s="618"/>
      <c r="CG19" s="618"/>
      <c r="CH19" s="618"/>
      <c r="CI19" s="618"/>
      <c r="CJ19" s="618"/>
      <c r="CK19" s="618"/>
      <c r="CL19" s="618"/>
      <c r="CM19" s="618"/>
      <c r="CN19" s="618"/>
      <c r="CO19" s="618"/>
      <c r="CP19" s="618"/>
      <c r="CQ19" s="618"/>
      <c r="CR19" s="618"/>
      <c r="CS19" s="618"/>
      <c r="CT19" s="618"/>
      <c r="CU19" s="618"/>
      <c r="CV19" s="618"/>
      <c r="CW19" s="618"/>
      <c r="CX19" s="618"/>
      <c r="CY19" s="618"/>
      <c r="CZ19" s="618"/>
      <c r="DA19" s="618"/>
      <c r="DB19" s="618"/>
      <c r="DC19" s="618"/>
      <c r="DD19" s="618"/>
      <c r="DE19" s="618"/>
      <c r="DF19" s="618"/>
      <c r="DG19" s="618"/>
      <c r="DH19" s="618"/>
      <c r="DI19" s="618"/>
      <c r="DJ19" s="618"/>
      <c r="DK19" s="618"/>
      <c r="DL19" s="618"/>
      <c r="DM19" s="618"/>
      <c r="DN19" s="618"/>
      <c r="DO19" s="618"/>
      <c r="DP19" s="618"/>
      <c r="DQ19" s="618"/>
      <c r="DR19" s="618"/>
      <c r="DS19" s="618"/>
      <c r="DT19" s="618"/>
      <c r="DU19" s="618"/>
      <c r="DV19" s="618"/>
      <c r="DW19" s="618"/>
      <c r="DX19" s="618"/>
      <c r="DY19" s="618"/>
      <c r="DZ19" s="618"/>
      <c r="EA19" s="618"/>
      <c r="EB19" s="618"/>
      <c r="EC19" s="618"/>
      <c r="ED19" s="618"/>
      <c r="EE19" s="618"/>
      <c r="EF19" s="618"/>
      <c r="EG19" s="618"/>
      <c r="EH19" s="618"/>
      <c r="EI19" s="618"/>
      <c r="EJ19" s="618"/>
      <c r="EK19" s="618"/>
      <c r="EL19" s="618"/>
      <c r="EM19" s="618"/>
      <c r="EN19" s="618"/>
      <c r="EO19" s="618"/>
      <c r="EP19" s="618"/>
      <c r="EQ19" s="618"/>
      <c r="ER19" s="618"/>
      <c r="ES19" s="618"/>
      <c r="ET19" s="618"/>
      <c r="EU19" s="618"/>
      <c r="EV19" s="618"/>
      <c r="EW19" s="618"/>
      <c r="EX19" s="618"/>
      <c r="EY19" s="618"/>
      <c r="EZ19" s="618"/>
      <c r="FA19" s="618"/>
      <c r="FB19" s="618"/>
      <c r="FC19" s="618"/>
      <c r="FD19" s="618"/>
      <c r="FE19" s="618"/>
      <c r="FF19" s="618"/>
      <c r="FG19" s="618"/>
      <c r="FH19" s="618"/>
      <c r="FI19" s="618"/>
      <c r="FJ19" s="618"/>
      <c r="FK19" s="618"/>
      <c r="FL19" s="618"/>
      <c r="FM19" s="618"/>
      <c r="FN19" s="618"/>
      <c r="FO19" s="618"/>
      <c r="FP19" s="618"/>
      <c r="FQ19" s="618"/>
      <c r="FR19" s="618"/>
      <c r="FS19" s="618"/>
      <c r="FT19" s="618"/>
      <c r="FU19" s="618"/>
      <c r="FV19" s="618"/>
      <c r="FW19" s="618"/>
      <c r="FX19" s="618"/>
      <c r="FY19" s="618"/>
      <c r="FZ19" s="618"/>
      <c r="GA19" s="618"/>
      <c r="GB19" s="618"/>
      <c r="GC19" s="618"/>
      <c r="GD19" s="618"/>
      <c r="GE19" s="618"/>
      <c r="GF19" s="618"/>
      <c r="GG19" s="618"/>
      <c r="GH19" s="618"/>
      <c r="GI19" s="618"/>
      <c r="GJ19" s="618"/>
      <c r="GK19" s="618"/>
      <c r="GL19" s="618"/>
      <c r="GM19" s="618"/>
      <c r="GN19" s="618"/>
      <c r="GO19" s="618"/>
      <c r="GP19" s="618"/>
      <c r="GQ19" s="618"/>
      <c r="GR19" s="618"/>
      <c r="GS19" s="618"/>
      <c r="GT19" s="618"/>
      <c r="GU19" s="618"/>
      <c r="GV19" s="618"/>
      <c r="GW19" s="618"/>
      <c r="GX19" s="618"/>
      <c r="GY19" s="618"/>
      <c r="GZ19" s="618"/>
      <c r="HA19" s="618"/>
      <c r="HB19" s="618"/>
      <c r="HC19" s="618"/>
      <c r="HD19" s="618"/>
      <c r="HE19" s="618"/>
      <c r="HF19" s="618"/>
      <c r="HG19" s="618"/>
      <c r="HH19" s="618"/>
      <c r="HI19" s="618"/>
      <c r="HJ19" s="618"/>
      <c r="HK19" s="618"/>
      <c r="HL19" s="618"/>
      <c r="HM19" s="618"/>
      <c r="HN19" s="618"/>
      <c r="HO19" s="618"/>
      <c r="HP19" s="618"/>
      <c r="HQ19" s="618"/>
      <c r="HR19" s="618"/>
      <c r="HS19" s="619"/>
      <c r="HT19" s="619"/>
      <c r="HU19" s="619"/>
      <c r="HV19" s="619"/>
      <c r="HW19" s="619"/>
      <c r="HX19" s="619"/>
      <c r="HY19" s="619"/>
      <c r="HZ19" s="619"/>
      <c r="IA19" s="619"/>
      <c r="IB19" s="619"/>
      <c r="IC19" s="619"/>
      <c r="ID19" s="619"/>
      <c r="IE19" s="619"/>
      <c r="IF19" s="619"/>
      <c r="IG19" s="619"/>
      <c r="IH19" s="619"/>
      <c r="II19" s="619"/>
      <c r="IJ19" s="619"/>
      <c r="IK19" s="619"/>
      <c r="IL19" s="619"/>
    </row>
    <row r="20" spans="1:246" hidden="1">
      <c r="A20" s="603"/>
      <c r="B20" s="603" t="s">
        <v>38</v>
      </c>
      <c r="C20" s="567" t="s">
        <v>39</v>
      </c>
      <c r="D20" s="568">
        <f>'01CH'!D22</f>
        <v>9619.98</v>
      </c>
      <c r="E20" s="568"/>
      <c r="F20" s="568"/>
      <c r="G20" s="569" t="e">
        <f>#REF!</f>
        <v>#REF!</v>
      </c>
      <c r="H20" s="617" t="e">
        <f t="shared" si="0"/>
        <v>#REF!</v>
      </c>
      <c r="I20" s="647" t="e">
        <f t="shared" si="4"/>
        <v>#REF!</v>
      </c>
      <c r="J20" s="569">
        <f>'Bieu so 01_Na Ri'!F23</f>
        <v>9119.98</v>
      </c>
      <c r="K20" s="570">
        <f t="shared" si="2"/>
        <v>-500</v>
      </c>
      <c r="L20" s="723">
        <f t="shared" si="5"/>
        <v>9119.98</v>
      </c>
      <c r="M20" s="604"/>
      <c r="N20" s="571"/>
      <c r="O20" s="571"/>
      <c r="P20" s="571"/>
      <c r="Q20" s="571"/>
      <c r="R20" s="618"/>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605"/>
      <c r="HT20" s="605"/>
      <c r="HU20" s="605"/>
      <c r="HV20" s="605"/>
      <c r="HW20" s="605"/>
      <c r="HX20" s="605"/>
      <c r="HY20" s="605"/>
      <c r="HZ20" s="605"/>
      <c r="IA20" s="605"/>
      <c r="IB20" s="605"/>
      <c r="IC20" s="605"/>
      <c r="ID20" s="605"/>
      <c r="IE20" s="605"/>
      <c r="IF20" s="605"/>
      <c r="IG20" s="605"/>
      <c r="IH20" s="605"/>
      <c r="II20" s="605"/>
      <c r="IJ20" s="605"/>
      <c r="IK20" s="605"/>
      <c r="IL20" s="605"/>
    </row>
    <row r="21" spans="1:246" hidden="1">
      <c r="A21" s="603"/>
      <c r="B21" s="603" t="s">
        <v>40</v>
      </c>
      <c r="C21" s="567" t="s">
        <v>41</v>
      </c>
      <c r="D21" s="568">
        <f>'01CH'!D23</f>
        <v>434</v>
      </c>
      <c r="E21" s="568"/>
      <c r="F21" s="568"/>
      <c r="G21" s="569" t="e">
        <f>#REF!</f>
        <v>#REF!</v>
      </c>
      <c r="H21" s="617" t="e">
        <f t="shared" si="0"/>
        <v>#REF!</v>
      </c>
      <c r="I21" s="647" t="e">
        <f t="shared" si="4"/>
        <v>#REF!</v>
      </c>
      <c r="J21" s="569">
        <f>'Bieu so 01_Na Ri'!F24</f>
        <v>313.83999999999997</v>
      </c>
      <c r="K21" s="570">
        <f t="shared" si="2"/>
        <v>-120.16000000000003</v>
      </c>
      <c r="L21" s="723">
        <f t="shared" si="5"/>
        <v>313.83999999999997</v>
      </c>
      <c r="M21" s="604"/>
      <c r="N21" s="571"/>
      <c r="O21" s="571"/>
      <c r="P21" s="571"/>
      <c r="Q21" s="571"/>
      <c r="R21" s="618"/>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605"/>
      <c r="HT21" s="605"/>
      <c r="HU21" s="605"/>
      <c r="HV21" s="605"/>
      <c r="HW21" s="605"/>
      <c r="HX21" s="605"/>
      <c r="HY21" s="605"/>
      <c r="HZ21" s="605"/>
      <c r="IA21" s="605"/>
      <c r="IB21" s="605"/>
      <c r="IC21" s="605"/>
      <c r="ID21" s="605"/>
      <c r="IE21" s="605"/>
      <c r="IF21" s="605"/>
      <c r="IG21" s="605"/>
      <c r="IH21" s="605"/>
      <c r="II21" s="605"/>
      <c r="IJ21" s="605"/>
      <c r="IK21" s="605"/>
      <c r="IL21" s="605"/>
    </row>
    <row r="22" spans="1:246" hidden="1">
      <c r="A22" s="603"/>
      <c r="B22" s="603" t="s">
        <v>42</v>
      </c>
      <c r="C22" s="567" t="s">
        <v>43</v>
      </c>
      <c r="D22" s="568">
        <f>'01CH'!D24</f>
        <v>438.97</v>
      </c>
      <c r="E22" s="568"/>
      <c r="F22" s="568"/>
      <c r="G22" s="569" t="e">
        <f>#REF!</f>
        <v>#REF!</v>
      </c>
      <c r="H22" s="617" t="e">
        <f t="shared" si="0"/>
        <v>#REF!</v>
      </c>
      <c r="I22" s="647" t="e">
        <f t="shared" si="4"/>
        <v>#REF!</v>
      </c>
      <c r="J22" s="569">
        <f>'Bieu so 01_Na Ri'!F25</f>
        <v>226.17999999999998</v>
      </c>
      <c r="K22" s="570">
        <f t="shared" si="2"/>
        <v>-212.79000000000005</v>
      </c>
      <c r="L22" s="723">
        <f t="shared" si="5"/>
        <v>226.17999999999998</v>
      </c>
      <c r="M22" s="604"/>
      <c r="N22" s="571"/>
      <c r="O22" s="571"/>
      <c r="P22" s="571"/>
      <c r="Q22" s="571"/>
      <c r="R22" s="618"/>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A22" s="571"/>
      <c r="CB22" s="571"/>
      <c r="CC22" s="571"/>
      <c r="CD22" s="571"/>
      <c r="CE22" s="571"/>
      <c r="CF22" s="571"/>
      <c r="CG22" s="571"/>
      <c r="CH22" s="571"/>
      <c r="CI22" s="571"/>
      <c r="CJ22" s="571"/>
      <c r="CK22" s="571"/>
      <c r="CL22" s="571"/>
      <c r="CM22" s="571"/>
      <c r="CN22" s="571"/>
      <c r="CO22" s="571"/>
      <c r="CP22" s="571"/>
      <c r="CQ22" s="571"/>
      <c r="CR22" s="571"/>
      <c r="CS22" s="571"/>
      <c r="CT22" s="571"/>
      <c r="CU22" s="571"/>
      <c r="CV22" s="571"/>
      <c r="CW22" s="571"/>
      <c r="CX22" s="571"/>
      <c r="CY22" s="571"/>
      <c r="CZ22" s="571"/>
      <c r="DA22" s="571"/>
      <c r="DB22" s="571"/>
      <c r="DC22" s="571"/>
      <c r="DD22" s="571"/>
      <c r="DE22" s="571"/>
      <c r="DF22" s="571"/>
      <c r="DG22" s="571"/>
      <c r="DH22" s="571"/>
      <c r="DI22" s="571"/>
      <c r="DJ22" s="571"/>
      <c r="DK22" s="571"/>
      <c r="DL22" s="571"/>
      <c r="DM22" s="571"/>
      <c r="DN22" s="571"/>
      <c r="DO22" s="571"/>
      <c r="DP22" s="571"/>
      <c r="DQ22" s="571"/>
      <c r="DR22" s="571"/>
      <c r="DS22" s="571"/>
      <c r="DT22" s="571"/>
      <c r="DU22" s="571"/>
      <c r="DV22" s="571"/>
      <c r="DW22" s="571"/>
      <c r="DX22" s="571"/>
      <c r="DY22" s="571"/>
      <c r="DZ22" s="571"/>
      <c r="EA22" s="571"/>
      <c r="EB22" s="571"/>
      <c r="EC22" s="571"/>
      <c r="ED22" s="571"/>
      <c r="EE22" s="571"/>
      <c r="EF22" s="571"/>
      <c r="EG22" s="571"/>
      <c r="EH22" s="571"/>
      <c r="EI22" s="571"/>
      <c r="EJ22" s="571"/>
      <c r="EK22" s="571"/>
      <c r="EL22" s="571"/>
      <c r="EM22" s="571"/>
      <c r="EN22" s="571"/>
      <c r="EO22" s="571"/>
      <c r="EP22" s="571"/>
      <c r="EQ22" s="571"/>
      <c r="ER22" s="571"/>
      <c r="ES22" s="571"/>
      <c r="ET22" s="571"/>
      <c r="EU22" s="571"/>
      <c r="EV22" s="571"/>
      <c r="EW22" s="571"/>
      <c r="EX22" s="571"/>
      <c r="EY22" s="571"/>
      <c r="EZ22" s="571"/>
      <c r="FA22" s="571"/>
      <c r="FB22" s="571"/>
      <c r="FC22" s="571"/>
      <c r="FD22" s="571"/>
      <c r="FE22" s="571"/>
      <c r="FF22" s="571"/>
      <c r="FG22" s="571"/>
      <c r="FH22" s="571"/>
      <c r="FI22" s="571"/>
      <c r="FJ22" s="571"/>
      <c r="FK22" s="571"/>
      <c r="FL22" s="571"/>
      <c r="FM22" s="571"/>
      <c r="FN22" s="571"/>
      <c r="FO22" s="571"/>
      <c r="FP22" s="571"/>
      <c r="FQ22" s="571"/>
      <c r="FR22" s="571"/>
      <c r="FS22" s="571"/>
      <c r="FT22" s="571"/>
      <c r="FU22" s="571"/>
      <c r="FV22" s="571"/>
      <c r="FW22" s="571"/>
      <c r="FX22" s="571"/>
      <c r="FY22" s="571"/>
      <c r="FZ22" s="571"/>
      <c r="GA22" s="571"/>
      <c r="GB22" s="571"/>
      <c r="GC22" s="571"/>
      <c r="GD22" s="571"/>
      <c r="GE22" s="571"/>
      <c r="GF22" s="571"/>
      <c r="GG22" s="571"/>
      <c r="GH22" s="571"/>
      <c r="GI22" s="571"/>
      <c r="GJ22" s="571"/>
      <c r="GK22" s="571"/>
      <c r="GL22" s="571"/>
      <c r="GM22" s="571"/>
      <c r="GN22" s="571"/>
      <c r="GO22" s="571"/>
      <c r="GP22" s="571"/>
      <c r="GQ22" s="571"/>
      <c r="GR22" s="571"/>
      <c r="GS22" s="571"/>
      <c r="GT22" s="571"/>
      <c r="GU22" s="571"/>
      <c r="GV22" s="571"/>
      <c r="GW22" s="571"/>
      <c r="GX22" s="571"/>
      <c r="GY22" s="571"/>
      <c r="GZ22" s="571"/>
      <c r="HA22" s="571"/>
      <c r="HB22" s="571"/>
      <c r="HC22" s="571"/>
      <c r="HD22" s="571"/>
      <c r="HE22" s="571"/>
      <c r="HF22" s="571"/>
      <c r="HG22" s="571"/>
      <c r="HH22" s="571"/>
      <c r="HI22" s="571"/>
      <c r="HJ22" s="571"/>
      <c r="HK22" s="571"/>
      <c r="HL22" s="571"/>
      <c r="HM22" s="571"/>
      <c r="HN22" s="571"/>
      <c r="HO22" s="571"/>
      <c r="HP22" s="571"/>
      <c r="HQ22" s="571"/>
      <c r="HR22" s="571"/>
      <c r="HS22" s="605"/>
      <c r="HT22" s="605"/>
      <c r="HU22" s="605"/>
      <c r="HV22" s="605"/>
      <c r="HW22" s="605"/>
      <c r="HX22" s="605"/>
      <c r="HY22" s="605"/>
      <c r="HZ22" s="605"/>
      <c r="IA22" s="605"/>
      <c r="IB22" s="605"/>
      <c r="IC22" s="605"/>
      <c r="ID22" s="605"/>
      <c r="IE22" s="605"/>
      <c r="IF22" s="605"/>
      <c r="IG22" s="605"/>
      <c r="IH22" s="605"/>
      <c r="II22" s="605"/>
      <c r="IJ22" s="605"/>
      <c r="IK22" s="605"/>
      <c r="IL22" s="605"/>
    </row>
    <row r="23" spans="1:246" s="620" customFormat="1">
      <c r="A23" s="612" t="s">
        <v>44</v>
      </c>
      <c r="B23" s="613" t="s">
        <v>45</v>
      </c>
      <c r="C23" s="614" t="s">
        <v>46</v>
      </c>
      <c r="D23" s="615">
        <f>'01CH'!D25</f>
        <v>56520.025599999994</v>
      </c>
      <c r="E23" s="615">
        <v>329</v>
      </c>
      <c r="F23" s="615">
        <v>229</v>
      </c>
      <c r="G23" s="616" t="e">
        <f>#REF!</f>
        <v>#REF!</v>
      </c>
      <c r="H23" s="617" t="e">
        <f t="shared" si="0"/>
        <v>#REF!</v>
      </c>
      <c r="I23" s="649" t="e">
        <f t="shared" si="4"/>
        <v>#REF!</v>
      </c>
      <c r="J23" s="616">
        <f>'Bieu so 01_Na Ri'!F26</f>
        <v>56681.004970000002</v>
      </c>
      <c r="K23" s="617">
        <f t="shared" si="2"/>
        <v>160.9793700000082</v>
      </c>
      <c r="L23" s="725">
        <f t="shared" si="5"/>
        <v>56452.004970000002</v>
      </c>
      <c r="M23" s="613" t="s">
        <v>442</v>
      </c>
      <c r="N23" s="618"/>
      <c r="O23" s="618">
        <f>D23-F23</f>
        <v>56291.025599999994</v>
      </c>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8"/>
      <c r="AW23" s="618"/>
      <c r="AX23" s="618"/>
      <c r="AY23" s="618"/>
      <c r="AZ23" s="618"/>
      <c r="BA23" s="618"/>
      <c r="BB23" s="618"/>
      <c r="BC23" s="618"/>
      <c r="BD23" s="618"/>
      <c r="BE23" s="618"/>
      <c r="BF23" s="618"/>
      <c r="BG23" s="618"/>
      <c r="BH23" s="618"/>
      <c r="BI23" s="618"/>
      <c r="BJ23" s="618"/>
      <c r="BK23" s="618"/>
      <c r="BL23" s="618"/>
      <c r="BM23" s="618"/>
      <c r="BN23" s="618"/>
      <c r="BO23" s="618"/>
      <c r="BP23" s="618"/>
      <c r="BQ23" s="618"/>
      <c r="BR23" s="618"/>
      <c r="BS23" s="618"/>
      <c r="BT23" s="618"/>
      <c r="BU23" s="618"/>
      <c r="BV23" s="618"/>
      <c r="BW23" s="618"/>
      <c r="BX23" s="618"/>
      <c r="BY23" s="618"/>
      <c r="BZ23" s="618"/>
      <c r="CA23" s="618"/>
      <c r="CB23" s="618"/>
      <c r="CC23" s="618"/>
      <c r="CD23" s="618"/>
      <c r="CE23" s="618"/>
      <c r="CF23" s="618"/>
      <c r="CG23" s="618"/>
      <c r="CH23" s="618"/>
      <c r="CI23" s="618"/>
      <c r="CJ23" s="618"/>
      <c r="CK23" s="618"/>
      <c r="CL23" s="618"/>
      <c r="CM23" s="618"/>
      <c r="CN23" s="618"/>
      <c r="CO23" s="618"/>
      <c r="CP23" s="618"/>
      <c r="CQ23" s="618"/>
      <c r="CR23" s="618"/>
      <c r="CS23" s="618"/>
      <c r="CT23" s="618"/>
      <c r="CU23" s="618"/>
      <c r="CV23" s="618"/>
      <c r="CW23" s="618"/>
      <c r="CX23" s="618"/>
      <c r="CY23" s="618"/>
      <c r="CZ23" s="618"/>
      <c r="DA23" s="618"/>
      <c r="DB23" s="618"/>
      <c r="DC23" s="618"/>
      <c r="DD23" s="618"/>
      <c r="DE23" s="618"/>
      <c r="DF23" s="618"/>
      <c r="DG23" s="618"/>
      <c r="DH23" s="618"/>
      <c r="DI23" s="618"/>
      <c r="DJ23" s="618"/>
      <c r="DK23" s="618"/>
      <c r="DL23" s="618"/>
      <c r="DM23" s="618"/>
      <c r="DN23" s="618"/>
      <c r="DO23" s="618"/>
      <c r="DP23" s="618"/>
      <c r="DQ23" s="618"/>
      <c r="DR23" s="618"/>
      <c r="DS23" s="618"/>
      <c r="DT23" s="618"/>
      <c r="DU23" s="618"/>
      <c r="DV23" s="618"/>
      <c r="DW23" s="618"/>
      <c r="DX23" s="618"/>
      <c r="DY23" s="618"/>
      <c r="DZ23" s="618"/>
      <c r="EA23" s="618"/>
      <c r="EB23" s="618"/>
      <c r="EC23" s="618"/>
      <c r="ED23" s="618"/>
      <c r="EE23" s="618"/>
      <c r="EF23" s="618"/>
      <c r="EG23" s="618"/>
      <c r="EH23" s="618"/>
      <c r="EI23" s="618"/>
      <c r="EJ23" s="618"/>
      <c r="EK23" s="618"/>
      <c r="EL23" s="618"/>
      <c r="EM23" s="618"/>
      <c r="EN23" s="618"/>
      <c r="EO23" s="618"/>
      <c r="EP23" s="618"/>
      <c r="EQ23" s="618"/>
      <c r="ER23" s="618"/>
      <c r="ES23" s="618"/>
      <c r="ET23" s="618"/>
      <c r="EU23" s="618"/>
      <c r="EV23" s="618"/>
      <c r="EW23" s="618"/>
      <c r="EX23" s="618"/>
      <c r="EY23" s="618"/>
      <c r="EZ23" s="618"/>
      <c r="FA23" s="618"/>
      <c r="FB23" s="618"/>
      <c r="FC23" s="618"/>
      <c r="FD23" s="618"/>
      <c r="FE23" s="618"/>
      <c r="FF23" s="618"/>
      <c r="FG23" s="618"/>
      <c r="FH23" s="618"/>
      <c r="FI23" s="618"/>
      <c r="FJ23" s="618"/>
      <c r="FK23" s="618"/>
      <c r="FL23" s="618"/>
      <c r="FM23" s="618"/>
      <c r="FN23" s="618"/>
      <c r="FO23" s="618"/>
      <c r="FP23" s="618"/>
      <c r="FQ23" s="618"/>
      <c r="FR23" s="618"/>
      <c r="FS23" s="618"/>
      <c r="FT23" s="618"/>
      <c r="FU23" s="618"/>
      <c r="FV23" s="618"/>
      <c r="FW23" s="618"/>
      <c r="FX23" s="618"/>
      <c r="FY23" s="618"/>
      <c r="FZ23" s="618"/>
      <c r="GA23" s="618"/>
      <c r="GB23" s="618"/>
      <c r="GC23" s="618"/>
      <c r="GD23" s="618"/>
      <c r="GE23" s="618"/>
      <c r="GF23" s="618"/>
      <c r="GG23" s="618"/>
      <c r="GH23" s="618"/>
      <c r="GI23" s="618"/>
      <c r="GJ23" s="618"/>
      <c r="GK23" s="618"/>
      <c r="GL23" s="618"/>
      <c r="GM23" s="618"/>
      <c r="GN23" s="618"/>
      <c r="GO23" s="618"/>
      <c r="GP23" s="618"/>
      <c r="GQ23" s="618"/>
      <c r="GR23" s="618"/>
      <c r="GS23" s="618"/>
      <c r="GT23" s="618"/>
      <c r="GU23" s="618"/>
      <c r="GV23" s="618"/>
      <c r="GW23" s="618"/>
      <c r="GX23" s="618"/>
      <c r="GY23" s="618"/>
      <c r="GZ23" s="618"/>
      <c r="HA23" s="618"/>
      <c r="HB23" s="618"/>
      <c r="HC23" s="618"/>
      <c r="HD23" s="618"/>
      <c r="HE23" s="618"/>
      <c r="HF23" s="618"/>
      <c r="HG23" s="618"/>
      <c r="HH23" s="618"/>
      <c r="HI23" s="618"/>
      <c r="HJ23" s="618"/>
      <c r="HK23" s="618"/>
      <c r="HL23" s="618"/>
      <c r="HM23" s="618"/>
      <c r="HN23" s="618"/>
      <c r="HO23" s="618"/>
      <c r="HP23" s="618"/>
      <c r="HQ23" s="618"/>
      <c r="HR23" s="618"/>
      <c r="HS23" s="619"/>
      <c r="HT23" s="619"/>
      <c r="HU23" s="619"/>
      <c r="HV23" s="619"/>
      <c r="HW23" s="619"/>
      <c r="HX23" s="619"/>
      <c r="HY23" s="619"/>
      <c r="HZ23" s="619"/>
      <c r="IA23" s="619"/>
      <c r="IB23" s="619"/>
      <c r="IC23" s="619"/>
      <c r="ID23" s="619"/>
      <c r="IE23" s="619"/>
      <c r="IF23" s="619"/>
      <c r="IG23" s="619"/>
      <c r="IH23" s="619"/>
      <c r="II23" s="619"/>
      <c r="IJ23" s="619"/>
      <c r="IK23" s="619"/>
      <c r="IL23" s="619"/>
    </row>
    <row r="24" spans="1:246">
      <c r="A24" s="603"/>
      <c r="B24" s="566" t="s">
        <v>47</v>
      </c>
      <c r="C24" s="567" t="s">
        <v>48</v>
      </c>
      <c r="D24" s="568">
        <f>'01CH'!D26</f>
        <v>34556.999999999993</v>
      </c>
      <c r="E24" s="568"/>
      <c r="F24" s="568"/>
      <c r="G24" s="569" t="e">
        <f>#REF!</f>
        <v>#REF!</v>
      </c>
      <c r="H24" s="570" t="e">
        <f t="shared" si="0"/>
        <v>#REF!</v>
      </c>
      <c r="I24" s="647" t="e">
        <f t="shared" si="4"/>
        <v>#REF!</v>
      </c>
      <c r="J24" s="569">
        <f>'Bieu so 01_Na Ri'!F27</f>
        <v>34556.999999999993</v>
      </c>
      <c r="K24" s="570">
        <f t="shared" si="2"/>
        <v>0</v>
      </c>
      <c r="L24" s="723">
        <f t="shared" si="5"/>
        <v>34556.999999999993</v>
      </c>
      <c r="M24" s="604"/>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1"/>
      <c r="BX24" s="571"/>
      <c r="BY24" s="571"/>
      <c r="BZ24" s="571"/>
      <c r="CA24" s="571"/>
      <c r="CB24" s="571"/>
      <c r="CC24" s="571"/>
      <c r="CD24" s="571"/>
      <c r="CE24" s="571"/>
      <c r="CF24" s="571"/>
      <c r="CG24" s="571"/>
      <c r="CH24" s="571"/>
      <c r="CI24" s="571"/>
      <c r="CJ24" s="571"/>
      <c r="CK24" s="571"/>
      <c r="CL24" s="571"/>
      <c r="CM24" s="571"/>
      <c r="CN24" s="571"/>
      <c r="CO24" s="571"/>
      <c r="CP24" s="571"/>
      <c r="CQ24" s="571"/>
      <c r="CR24" s="571"/>
      <c r="CS24" s="571"/>
      <c r="CT24" s="571"/>
      <c r="CU24" s="571"/>
      <c r="CV24" s="571"/>
      <c r="CW24" s="571"/>
      <c r="CX24" s="571"/>
      <c r="CY24" s="571"/>
      <c r="CZ24" s="571"/>
      <c r="DA24" s="571"/>
      <c r="DB24" s="571"/>
      <c r="DC24" s="571"/>
      <c r="DD24" s="571"/>
      <c r="DE24" s="571"/>
      <c r="DF24" s="571"/>
      <c r="DG24" s="571"/>
      <c r="DH24" s="571"/>
      <c r="DI24" s="571"/>
      <c r="DJ24" s="571"/>
      <c r="DK24" s="571"/>
      <c r="DL24" s="571"/>
      <c r="DM24" s="571"/>
      <c r="DN24" s="571"/>
      <c r="DO24" s="571"/>
      <c r="DP24" s="571"/>
      <c r="DQ24" s="571"/>
      <c r="DR24" s="571"/>
      <c r="DS24" s="571"/>
      <c r="DT24" s="571"/>
      <c r="DU24" s="571"/>
      <c r="DV24" s="571"/>
      <c r="DW24" s="571"/>
      <c r="DX24" s="571"/>
      <c r="DY24" s="571"/>
      <c r="DZ24" s="571"/>
      <c r="EA24" s="571"/>
      <c r="EB24" s="571"/>
      <c r="EC24" s="571"/>
      <c r="ED24" s="571"/>
      <c r="EE24" s="571"/>
      <c r="EF24" s="571"/>
      <c r="EG24" s="571"/>
      <c r="EH24" s="571"/>
      <c r="EI24" s="571"/>
      <c r="EJ24" s="571"/>
      <c r="EK24" s="571"/>
      <c r="EL24" s="571"/>
      <c r="EM24" s="571"/>
      <c r="EN24" s="571"/>
      <c r="EO24" s="571"/>
      <c r="EP24" s="571"/>
      <c r="EQ24" s="571"/>
      <c r="ER24" s="571"/>
      <c r="ES24" s="571"/>
      <c r="ET24" s="571"/>
      <c r="EU24" s="571"/>
      <c r="EV24" s="571"/>
      <c r="EW24" s="571"/>
      <c r="EX24" s="571"/>
      <c r="EY24" s="571"/>
      <c r="EZ24" s="571"/>
      <c r="FA24" s="571"/>
      <c r="FB24" s="571"/>
      <c r="FC24" s="571"/>
      <c r="FD24" s="571"/>
      <c r="FE24" s="571"/>
      <c r="FF24" s="571"/>
      <c r="FG24" s="571"/>
      <c r="FH24" s="571"/>
      <c r="FI24" s="571"/>
      <c r="FJ24" s="571"/>
      <c r="FK24" s="571"/>
      <c r="FL24" s="571"/>
      <c r="FM24" s="571"/>
      <c r="FN24" s="571"/>
      <c r="FO24" s="571"/>
      <c r="FP24" s="571"/>
      <c r="FQ24" s="571"/>
      <c r="FR24" s="571"/>
      <c r="FS24" s="571"/>
      <c r="FT24" s="571"/>
      <c r="FU24" s="571"/>
      <c r="FV24" s="571"/>
      <c r="FW24" s="571"/>
      <c r="FX24" s="571"/>
      <c r="FY24" s="571"/>
      <c r="FZ24" s="571"/>
      <c r="GA24" s="571"/>
      <c r="GB24" s="571"/>
      <c r="GC24" s="571"/>
      <c r="GD24" s="571"/>
      <c r="GE24" s="571"/>
      <c r="GF24" s="571"/>
      <c r="GG24" s="571"/>
      <c r="GH24" s="571"/>
      <c r="GI24" s="571"/>
      <c r="GJ24" s="571"/>
      <c r="GK24" s="571"/>
      <c r="GL24" s="571"/>
      <c r="GM24" s="571"/>
      <c r="GN24" s="571"/>
      <c r="GO24" s="571"/>
      <c r="GP24" s="571"/>
      <c r="GQ24" s="571"/>
      <c r="GR24" s="571"/>
      <c r="GS24" s="571"/>
      <c r="GT24" s="571"/>
      <c r="GU24" s="571"/>
      <c r="GV24" s="571"/>
      <c r="GW24" s="571"/>
      <c r="GX24" s="571"/>
      <c r="GY24" s="571"/>
      <c r="GZ24" s="571"/>
      <c r="HA24" s="571"/>
      <c r="HB24" s="571"/>
      <c r="HC24" s="571"/>
      <c r="HD24" s="571"/>
      <c r="HE24" s="571"/>
      <c r="HF24" s="571"/>
      <c r="HG24" s="571"/>
      <c r="HH24" s="571"/>
      <c r="HI24" s="571"/>
      <c r="HJ24" s="571"/>
      <c r="HK24" s="571"/>
      <c r="HL24" s="571"/>
      <c r="HM24" s="571"/>
      <c r="HN24" s="571"/>
      <c r="HO24" s="571"/>
      <c r="HP24" s="571"/>
      <c r="HQ24" s="571"/>
      <c r="HR24" s="571"/>
      <c r="HS24" s="605"/>
      <c r="HT24" s="605"/>
      <c r="HU24" s="605"/>
      <c r="HV24" s="605"/>
      <c r="HW24" s="605"/>
      <c r="HX24" s="605"/>
      <c r="HY24" s="605"/>
      <c r="HZ24" s="605"/>
      <c r="IA24" s="605"/>
      <c r="IB24" s="605"/>
      <c r="IC24" s="605"/>
      <c r="ID24" s="605"/>
      <c r="IE24" s="605"/>
      <c r="IF24" s="605"/>
      <c r="IG24" s="605"/>
      <c r="IH24" s="605"/>
      <c r="II24" s="605"/>
      <c r="IJ24" s="605"/>
      <c r="IK24" s="605"/>
      <c r="IL24" s="605"/>
    </row>
    <row r="25" spans="1:246" hidden="1">
      <c r="A25" s="603"/>
      <c r="B25" s="603" t="s">
        <v>49</v>
      </c>
      <c r="C25" s="567" t="s">
        <v>50</v>
      </c>
      <c r="D25" s="568">
        <f>'01CH'!D27</f>
        <v>12459.6556</v>
      </c>
      <c r="E25" s="568"/>
      <c r="F25" s="568"/>
      <c r="G25" s="569" t="e">
        <f>#REF!</f>
        <v>#REF!</v>
      </c>
      <c r="H25" s="570" t="e">
        <f t="shared" si="0"/>
        <v>#REF!</v>
      </c>
      <c r="I25" s="647" t="e">
        <f t="shared" si="4"/>
        <v>#REF!</v>
      </c>
      <c r="J25" s="569">
        <f>'Bieu so 01_Na Ri'!F28</f>
        <v>12620.634970000001</v>
      </c>
      <c r="K25" s="570">
        <f t="shared" si="2"/>
        <v>160.97937000000093</v>
      </c>
      <c r="L25" s="723">
        <f t="shared" si="5"/>
        <v>12620.634970000001</v>
      </c>
      <c r="M25" s="604"/>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605"/>
      <c r="HT25" s="605"/>
      <c r="HU25" s="605"/>
      <c r="HV25" s="605"/>
      <c r="HW25" s="605"/>
      <c r="HX25" s="605"/>
      <c r="HY25" s="605"/>
      <c r="HZ25" s="605"/>
      <c r="IA25" s="605"/>
      <c r="IB25" s="605"/>
      <c r="IC25" s="605"/>
      <c r="ID25" s="605"/>
      <c r="IE25" s="605"/>
      <c r="IF25" s="605"/>
      <c r="IG25" s="605"/>
      <c r="IH25" s="605"/>
      <c r="II25" s="605"/>
      <c r="IJ25" s="605"/>
      <c r="IK25" s="605"/>
      <c r="IL25" s="605"/>
    </row>
    <row r="26" spans="1:246" hidden="1">
      <c r="A26" s="603"/>
      <c r="B26" s="603" t="s">
        <v>51</v>
      </c>
      <c r="C26" s="567" t="s">
        <v>52</v>
      </c>
      <c r="D26" s="568">
        <f>'01CH'!D28</f>
        <v>9503.3700000000008</v>
      </c>
      <c r="E26" s="568"/>
      <c r="F26" s="568"/>
      <c r="G26" s="569" t="e">
        <f>#REF!</f>
        <v>#REF!</v>
      </c>
      <c r="H26" s="570" t="e">
        <f t="shared" si="0"/>
        <v>#REF!</v>
      </c>
      <c r="I26" s="647" t="e">
        <f t="shared" si="4"/>
        <v>#REF!</v>
      </c>
      <c r="J26" s="569">
        <f>'Bieu so 01_Na Ri'!F29</f>
        <v>9503.3700000000008</v>
      </c>
      <c r="K26" s="570">
        <f t="shared" si="2"/>
        <v>0</v>
      </c>
      <c r="L26" s="723">
        <f t="shared" si="5"/>
        <v>9503.3700000000008</v>
      </c>
      <c r="M26" s="604"/>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571"/>
      <c r="CB26" s="571"/>
      <c r="CC26" s="571"/>
      <c r="CD26" s="571"/>
      <c r="CE26" s="571"/>
      <c r="CF26" s="571"/>
      <c r="CG26" s="571"/>
      <c r="CH26" s="571"/>
      <c r="CI26" s="571"/>
      <c r="CJ26" s="571"/>
      <c r="CK26" s="571"/>
      <c r="CL26" s="571"/>
      <c r="CM26" s="571"/>
      <c r="CN26" s="571"/>
      <c r="CO26" s="571"/>
      <c r="CP26" s="571"/>
      <c r="CQ26" s="571"/>
      <c r="CR26" s="571"/>
      <c r="CS26" s="571"/>
      <c r="CT26" s="571"/>
      <c r="CU26" s="571"/>
      <c r="CV26" s="571"/>
      <c r="CW26" s="571"/>
      <c r="CX26" s="571"/>
      <c r="CY26" s="571"/>
      <c r="CZ26" s="571"/>
      <c r="DA26" s="571"/>
      <c r="DB26" s="571"/>
      <c r="DC26" s="571"/>
      <c r="DD26" s="571"/>
      <c r="DE26" s="571"/>
      <c r="DF26" s="571"/>
      <c r="DG26" s="571"/>
      <c r="DH26" s="571"/>
      <c r="DI26" s="571"/>
      <c r="DJ26" s="571"/>
      <c r="DK26" s="571"/>
      <c r="DL26" s="571"/>
      <c r="DM26" s="571"/>
      <c r="DN26" s="571"/>
      <c r="DO26" s="571"/>
      <c r="DP26" s="571"/>
      <c r="DQ26" s="571"/>
      <c r="DR26" s="571"/>
      <c r="DS26" s="571"/>
      <c r="DT26" s="571"/>
      <c r="DU26" s="571"/>
      <c r="DV26" s="571"/>
      <c r="DW26" s="571"/>
      <c r="DX26" s="571"/>
      <c r="DY26" s="571"/>
      <c r="DZ26" s="571"/>
      <c r="EA26" s="571"/>
      <c r="EB26" s="571"/>
      <c r="EC26" s="571"/>
      <c r="ED26" s="571"/>
      <c r="EE26" s="571"/>
      <c r="EF26" s="571"/>
      <c r="EG26" s="571"/>
      <c r="EH26" s="571"/>
      <c r="EI26" s="571"/>
      <c r="EJ26" s="571"/>
      <c r="EK26" s="571"/>
      <c r="EL26" s="571"/>
      <c r="EM26" s="571"/>
      <c r="EN26" s="571"/>
      <c r="EO26" s="571"/>
      <c r="EP26" s="571"/>
      <c r="EQ26" s="571"/>
      <c r="ER26" s="571"/>
      <c r="ES26" s="571"/>
      <c r="ET26" s="571"/>
      <c r="EU26" s="571"/>
      <c r="EV26" s="571"/>
      <c r="EW26" s="571"/>
      <c r="EX26" s="571"/>
      <c r="EY26" s="571"/>
      <c r="EZ26" s="571"/>
      <c r="FA26" s="571"/>
      <c r="FB26" s="571"/>
      <c r="FC26" s="571"/>
      <c r="FD26" s="571"/>
      <c r="FE26" s="571"/>
      <c r="FF26" s="571"/>
      <c r="FG26" s="571"/>
      <c r="FH26" s="571"/>
      <c r="FI26" s="571"/>
      <c r="FJ26" s="571"/>
      <c r="FK26" s="571"/>
      <c r="FL26" s="571"/>
      <c r="FM26" s="571"/>
      <c r="FN26" s="571"/>
      <c r="FO26" s="571"/>
      <c r="FP26" s="571"/>
      <c r="FQ26" s="571"/>
      <c r="FR26" s="571"/>
      <c r="FS26" s="571"/>
      <c r="FT26" s="571"/>
      <c r="FU26" s="571"/>
      <c r="FV26" s="571"/>
      <c r="FW26" s="571"/>
      <c r="FX26" s="571"/>
      <c r="FY26" s="571"/>
      <c r="FZ26" s="571"/>
      <c r="GA26" s="571"/>
      <c r="GB26" s="571"/>
      <c r="GC26" s="571"/>
      <c r="GD26" s="571"/>
      <c r="GE26" s="571"/>
      <c r="GF26" s="571"/>
      <c r="GG26" s="571"/>
      <c r="GH26" s="571"/>
      <c r="GI26" s="571"/>
      <c r="GJ26" s="571"/>
      <c r="GK26" s="571"/>
      <c r="GL26" s="571"/>
      <c r="GM26" s="571"/>
      <c r="GN26" s="571"/>
      <c r="GO26" s="571"/>
      <c r="GP26" s="571"/>
      <c r="GQ26" s="571"/>
      <c r="GR26" s="571"/>
      <c r="GS26" s="571"/>
      <c r="GT26" s="571"/>
      <c r="GU26" s="571"/>
      <c r="GV26" s="571"/>
      <c r="GW26" s="571"/>
      <c r="GX26" s="571"/>
      <c r="GY26" s="571"/>
      <c r="GZ26" s="571"/>
      <c r="HA26" s="571"/>
      <c r="HB26" s="571"/>
      <c r="HC26" s="571"/>
      <c r="HD26" s="571"/>
      <c r="HE26" s="571"/>
      <c r="HF26" s="571"/>
      <c r="HG26" s="571"/>
      <c r="HH26" s="571"/>
      <c r="HI26" s="571"/>
      <c r="HJ26" s="571"/>
      <c r="HK26" s="571"/>
      <c r="HL26" s="571"/>
      <c r="HM26" s="571"/>
      <c r="HN26" s="571"/>
      <c r="HO26" s="571"/>
      <c r="HP26" s="571"/>
      <c r="HQ26" s="571"/>
      <c r="HR26" s="571"/>
      <c r="HS26" s="605"/>
      <c r="HT26" s="605"/>
      <c r="HU26" s="605"/>
      <c r="HV26" s="605"/>
      <c r="HW26" s="605"/>
      <c r="HX26" s="605"/>
      <c r="HY26" s="605"/>
      <c r="HZ26" s="605"/>
      <c r="IA26" s="605"/>
      <c r="IB26" s="605"/>
      <c r="IC26" s="605"/>
      <c r="ID26" s="605"/>
      <c r="IE26" s="605"/>
      <c r="IF26" s="605"/>
      <c r="IG26" s="605"/>
      <c r="IH26" s="605"/>
      <c r="II26" s="605"/>
      <c r="IJ26" s="605"/>
      <c r="IK26" s="605"/>
      <c r="IL26" s="605"/>
    </row>
    <row r="27" spans="1:246">
      <c r="A27" s="606" t="s">
        <v>53</v>
      </c>
      <c r="B27" s="606" t="s">
        <v>54</v>
      </c>
      <c r="C27" s="557" t="s">
        <v>55</v>
      </c>
      <c r="D27" s="568">
        <f>'01CH'!D29</f>
        <v>389.76419999999996</v>
      </c>
      <c r="E27" s="568"/>
      <c r="F27" s="568"/>
      <c r="G27" s="569" t="e">
        <f>#REF!</f>
        <v>#REF!</v>
      </c>
      <c r="H27" s="570" t="e">
        <f t="shared" si="0"/>
        <v>#REF!</v>
      </c>
      <c r="I27" s="647"/>
      <c r="J27" s="569">
        <f>'Bieu so 01_Na Ri'!F30</f>
        <v>394.26119999999997</v>
      </c>
      <c r="K27" s="570">
        <f t="shared" si="2"/>
        <v>4.4970000000000141</v>
      </c>
      <c r="L27" s="723"/>
      <c r="M27" s="598"/>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72"/>
      <c r="BW27" s="572"/>
      <c r="BX27" s="572"/>
      <c r="BY27" s="572"/>
      <c r="BZ27" s="572"/>
      <c r="CA27" s="572"/>
      <c r="CB27" s="572"/>
      <c r="CC27" s="572"/>
      <c r="CD27" s="572"/>
      <c r="CE27" s="572"/>
      <c r="CF27" s="572"/>
      <c r="CG27" s="572"/>
      <c r="CH27" s="572"/>
      <c r="CI27" s="572"/>
      <c r="CJ27" s="572"/>
      <c r="CK27" s="572"/>
      <c r="CL27" s="572"/>
      <c r="CM27" s="572"/>
      <c r="CN27" s="572"/>
      <c r="CO27" s="572"/>
      <c r="CP27" s="572"/>
      <c r="CQ27" s="572"/>
      <c r="CR27" s="572"/>
      <c r="CS27" s="572"/>
      <c r="CT27" s="572"/>
      <c r="CU27" s="572"/>
      <c r="CV27" s="572"/>
      <c r="CW27" s="572"/>
      <c r="CX27" s="572"/>
      <c r="CY27" s="572"/>
      <c r="CZ27" s="572"/>
      <c r="DA27" s="572"/>
      <c r="DB27" s="572"/>
      <c r="DC27" s="572"/>
      <c r="DD27" s="572"/>
      <c r="DE27" s="572"/>
      <c r="DF27" s="572"/>
      <c r="DG27" s="572"/>
      <c r="DH27" s="572"/>
      <c r="DI27" s="572"/>
      <c r="DJ27" s="572"/>
      <c r="DK27" s="572"/>
      <c r="DL27" s="572"/>
      <c r="DM27" s="572"/>
      <c r="DN27" s="572"/>
      <c r="DO27" s="572"/>
      <c r="DP27" s="572"/>
      <c r="DQ27" s="572"/>
      <c r="DR27" s="572"/>
      <c r="DS27" s="572"/>
      <c r="DT27" s="572"/>
      <c r="DU27" s="572"/>
      <c r="DV27" s="572"/>
      <c r="DW27" s="572"/>
      <c r="DX27" s="572"/>
      <c r="DY27" s="572"/>
      <c r="DZ27" s="572"/>
      <c r="EA27" s="572"/>
      <c r="EB27" s="572"/>
      <c r="EC27" s="572"/>
      <c r="ED27" s="572"/>
      <c r="EE27" s="572"/>
      <c r="EF27" s="572"/>
      <c r="EG27" s="572"/>
      <c r="EH27" s="572"/>
      <c r="EI27" s="572"/>
      <c r="EJ27" s="572"/>
      <c r="EK27" s="572"/>
      <c r="EL27" s="572"/>
      <c r="EM27" s="572"/>
      <c r="EN27" s="572"/>
      <c r="EO27" s="572"/>
      <c r="EP27" s="572"/>
      <c r="EQ27" s="572"/>
      <c r="ER27" s="572"/>
      <c r="ES27" s="572"/>
      <c r="ET27" s="572"/>
      <c r="EU27" s="572"/>
      <c r="EV27" s="572"/>
      <c r="EW27" s="572"/>
      <c r="EX27" s="572"/>
      <c r="EY27" s="572"/>
      <c r="EZ27" s="572"/>
      <c r="FA27" s="572"/>
      <c r="FB27" s="572"/>
      <c r="FC27" s="572"/>
      <c r="FD27" s="572"/>
      <c r="FE27" s="572"/>
      <c r="FF27" s="572"/>
      <c r="FG27" s="572"/>
      <c r="FH27" s="572"/>
      <c r="FI27" s="572"/>
      <c r="FJ27" s="572"/>
      <c r="FK27" s="572"/>
      <c r="FL27" s="572"/>
      <c r="FM27" s="572"/>
      <c r="FN27" s="572"/>
      <c r="FO27" s="572"/>
      <c r="FP27" s="572"/>
      <c r="FQ27" s="572"/>
      <c r="FR27" s="572"/>
      <c r="FS27" s="572"/>
      <c r="FT27" s="572"/>
      <c r="FU27" s="572"/>
      <c r="FV27" s="572"/>
      <c r="FW27" s="572"/>
      <c r="FX27" s="572"/>
      <c r="FY27" s="572"/>
      <c r="FZ27" s="572"/>
      <c r="GA27" s="572"/>
      <c r="GB27" s="572"/>
      <c r="GC27" s="572"/>
      <c r="GD27" s="572"/>
      <c r="GE27" s="572"/>
      <c r="GF27" s="572"/>
      <c r="GG27" s="572"/>
      <c r="GH27" s="572"/>
      <c r="GI27" s="572"/>
      <c r="GJ27" s="572"/>
      <c r="GK27" s="572"/>
      <c r="GL27" s="572"/>
      <c r="GM27" s="572"/>
      <c r="GN27" s="572"/>
      <c r="GO27" s="572"/>
      <c r="GP27" s="572"/>
      <c r="GQ27" s="572"/>
      <c r="GR27" s="572"/>
      <c r="GS27" s="572"/>
      <c r="GT27" s="572"/>
      <c r="GU27" s="572"/>
      <c r="GV27" s="572"/>
      <c r="GW27" s="572"/>
      <c r="GX27" s="572"/>
      <c r="GY27" s="572"/>
      <c r="GZ27" s="572"/>
      <c r="HA27" s="572"/>
      <c r="HB27" s="572"/>
      <c r="HC27" s="572"/>
      <c r="HD27" s="572"/>
      <c r="HE27" s="572"/>
      <c r="HF27" s="572"/>
      <c r="HG27" s="572"/>
      <c r="HH27" s="572"/>
      <c r="HI27" s="572"/>
      <c r="HJ27" s="572"/>
      <c r="HK27" s="572"/>
      <c r="HL27" s="572"/>
      <c r="HM27" s="572"/>
      <c r="HN27" s="572"/>
      <c r="HO27" s="572"/>
      <c r="HP27" s="572"/>
      <c r="HQ27" s="572"/>
      <c r="HR27" s="572"/>
      <c r="HS27" s="605"/>
      <c r="HT27" s="605"/>
      <c r="HU27" s="605"/>
      <c r="HV27" s="605"/>
      <c r="HW27" s="605"/>
      <c r="HX27" s="605"/>
      <c r="HY27" s="605"/>
      <c r="HZ27" s="605"/>
      <c r="IA27" s="605"/>
      <c r="IB27" s="605"/>
      <c r="IC27" s="605"/>
      <c r="ID27" s="605"/>
      <c r="IE27" s="605"/>
      <c r="IF27" s="605"/>
      <c r="IG27" s="605"/>
      <c r="IH27" s="605"/>
      <c r="II27" s="605"/>
      <c r="IJ27" s="605"/>
      <c r="IK27" s="605"/>
      <c r="IL27" s="605"/>
    </row>
    <row r="28" spans="1:246">
      <c r="A28" s="606" t="s">
        <v>56</v>
      </c>
      <c r="B28" s="606" t="s">
        <v>57</v>
      </c>
      <c r="C28" s="557" t="s">
        <v>58</v>
      </c>
      <c r="D28" s="568">
        <f>'01CH'!D30</f>
        <v>0</v>
      </c>
      <c r="E28" s="568"/>
      <c r="F28" s="568"/>
      <c r="G28" s="569" t="e">
        <f>#REF!</f>
        <v>#REF!</v>
      </c>
      <c r="H28" s="570" t="e">
        <f t="shared" si="0"/>
        <v>#REF!</v>
      </c>
      <c r="I28" s="647" t="e">
        <f t="shared" si="4"/>
        <v>#REF!</v>
      </c>
      <c r="J28" s="569">
        <f>'Bieu so 01_Na Ri'!F31</f>
        <v>0</v>
      </c>
      <c r="K28" s="570">
        <f t="shared" si="2"/>
        <v>0</v>
      </c>
      <c r="L28" s="723">
        <f t="shared" si="5"/>
        <v>0</v>
      </c>
      <c r="M28" s="598"/>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2"/>
      <c r="BT28" s="572"/>
      <c r="BU28" s="572"/>
      <c r="BV28" s="572"/>
      <c r="BW28" s="572"/>
      <c r="BX28" s="572"/>
      <c r="BY28" s="572"/>
      <c r="BZ28" s="572"/>
      <c r="CA28" s="572"/>
      <c r="CB28" s="572"/>
      <c r="CC28" s="572"/>
      <c r="CD28" s="572"/>
      <c r="CE28" s="572"/>
      <c r="CF28" s="572"/>
      <c r="CG28" s="572"/>
      <c r="CH28" s="572"/>
      <c r="CI28" s="572"/>
      <c r="CJ28" s="572"/>
      <c r="CK28" s="572"/>
      <c r="CL28" s="572"/>
      <c r="CM28" s="572"/>
      <c r="CN28" s="572"/>
      <c r="CO28" s="572"/>
      <c r="CP28" s="572"/>
      <c r="CQ28" s="572"/>
      <c r="CR28" s="572"/>
      <c r="CS28" s="572"/>
      <c r="CT28" s="572"/>
      <c r="CU28" s="572"/>
      <c r="CV28" s="572"/>
      <c r="CW28" s="572"/>
      <c r="CX28" s="572"/>
      <c r="CY28" s="572"/>
      <c r="CZ28" s="572"/>
      <c r="DA28" s="572"/>
      <c r="DB28" s="572"/>
      <c r="DC28" s="572"/>
      <c r="DD28" s="572"/>
      <c r="DE28" s="572"/>
      <c r="DF28" s="572"/>
      <c r="DG28" s="572"/>
      <c r="DH28" s="572"/>
      <c r="DI28" s="572"/>
      <c r="DJ28" s="572"/>
      <c r="DK28" s="572"/>
      <c r="DL28" s="572"/>
      <c r="DM28" s="572"/>
      <c r="DN28" s="572"/>
      <c r="DO28" s="572"/>
      <c r="DP28" s="572"/>
      <c r="DQ28" s="572"/>
      <c r="DR28" s="572"/>
      <c r="DS28" s="572"/>
      <c r="DT28" s="572"/>
      <c r="DU28" s="572"/>
      <c r="DV28" s="572"/>
      <c r="DW28" s="572"/>
      <c r="DX28" s="572"/>
      <c r="DY28" s="572"/>
      <c r="DZ28" s="572"/>
      <c r="EA28" s="572"/>
      <c r="EB28" s="572"/>
      <c r="EC28" s="572"/>
      <c r="ED28" s="572"/>
      <c r="EE28" s="572"/>
      <c r="EF28" s="572"/>
      <c r="EG28" s="572"/>
      <c r="EH28" s="572"/>
      <c r="EI28" s="572"/>
      <c r="EJ28" s="572"/>
      <c r="EK28" s="572"/>
      <c r="EL28" s="572"/>
      <c r="EM28" s="572"/>
      <c r="EN28" s="572"/>
      <c r="EO28" s="572"/>
      <c r="EP28" s="572"/>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72"/>
      <c r="FP28" s="572"/>
      <c r="FQ28" s="572"/>
      <c r="FR28" s="572"/>
      <c r="FS28" s="572"/>
      <c r="FT28" s="572"/>
      <c r="FU28" s="572"/>
      <c r="FV28" s="572"/>
      <c r="FW28" s="572"/>
      <c r="FX28" s="572"/>
      <c r="FY28" s="572"/>
      <c r="FZ28" s="572"/>
      <c r="GA28" s="572"/>
      <c r="GB28" s="572"/>
      <c r="GC28" s="572"/>
      <c r="GD28" s="572"/>
      <c r="GE28" s="572"/>
      <c r="GF28" s="572"/>
      <c r="GG28" s="572"/>
      <c r="GH28" s="572"/>
      <c r="GI28" s="572"/>
      <c r="GJ28" s="572"/>
      <c r="GK28" s="572"/>
      <c r="GL28" s="572"/>
      <c r="GM28" s="572"/>
      <c r="GN28" s="572"/>
      <c r="GO28" s="572"/>
      <c r="GP28" s="572"/>
      <c r="GQ28" s="572"/>
      <c r="GR28" s="572"/>
      <c r="GS28" s="572"/>
      <c r="GT28" s="572"/>
      <c r="GU28" s="572"/>
      <c r="GV28" s="572"/>
      <c r="GW28" s="572"/>
      <c r="GX28" s="572"/>
      <c r="GY28" s="572"/>
      <c r="GZ28" s="572"/>
      <c r="HA28" s="572"/>
      <c r="HB28" s="572"/>
      <c r="HC28" s="572"/>
      <c r="HD28" s="572"/>
      <c r="HE28" s="572"/>
      <c r="HF28" s="572"/>
      <c r="HG28" s="572"/>
      <c r="HH28" s="572"/>
      <c r="HI28" s="572"/>
      <c r="HJ28" s="572"/>
      <c r="HK28" s="572"/>
      <c r="HL28" s="572"/>
      <c r="HM28" s="572"/>
      <c r="HN28" s="572"/>
      <c r="HO28" s="572"/>
      <c r="HP28" s="572"/>
      <c r="HQ28" s="572"/>
      <c r="HR28" s="572"/>
      <c r="HS28" s="605"/>
      <c r="HT28" s="605"/>
      <c r="HU28" s="605"/>
      <c r="HV28" s="605"/>
      <c r="HW28" s="605"/>
      <c r="HX28" s="605"/>
      <c r="HY28" s="605"/>
      <c r="HZ28" s="605"/>
      <c r="IA28" s="605"/>
      <c r="IB28" s="605"/>
      <c r="IC28" s="605"/>
      <c r="ID28" s="605"/>
      <c r="IE28" s="605"/>
      <c r="IF28" s="605"/>
      <c r="IG28" s="605"/>
      <c r="IH28" s="605"/>
      <c r="II28" s="605"/>
      <c r="IJ28" s="605"/>
      <c r="IK28" s="605"/>
      <c r="IL28" s="605"/>
    </row>
    <row r="29" spans="1:246">
      <c r="A29" s="606" t="s">
        <v>56</v>
      </c>
      <c r="B29" s="606" t="s">
        <v>60</v>
      </c>
      <c r="C29" s="557" t="s">
        <v>61</v>
      </c>
      <c r="D29" s="568">
        <f>'01CH'!D31</f>
        <v>20.008600000000001</v>
      </c>
      <c r="E29" s="568"/>
      <c r="F29" s="568"/>
      <c r="G29" s="569" t="e">
        <f>#REF!</f>
        <v>#REF!</v>
      </c>
      <c r="H29" s="570" t="e">
        <f t="shared" si="0"/>
        <v>#REF!</v>
      </c>
      <c r="I29" s="647"/>
      <c r="J29" s="569">
        <f>'Bieu so 01_Na Ri'!F32</f>
        <v>386.02900999999997</v>
      </c>
      <c r="K29" s="570">
        <f t="shared" si="2"/>
        <v>366.02040999999997</v>
      </c>
      <c r="L29" s="723"/>
      <c r="M29" s="598"/>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2"/>
      <c r="DF29" s="572"/>
      <c r="DG29" s="572"/>
      <c r="DH29" s="572"/>
      <c r="DI29" s="572"/>
      <c r="DJ29" s="572"/>
      <c r="DK29" s="572"/>
      <c r="DL29" s="572"/>
      <c r="DM29" s="572"/>
      <c r="DN29" s="572"/>
      <c r="DO29" s="572"/>
      <c r="DP29" s="572"/>
      <c r="DQ29" s="572"/>
      <c r="DR29" s="572"/>
      <c r="DS29" s="572"/>
      <c r="DT29" s="572"/>
      <c r="DU29" s="572"/>
      <c r="DV29" s="572"/>
      <c r="DW29" s="572"/>
      <c r="DX29" s="572"/>
      <c r="DY29" s="572"/>
      <c r="DZ29" s="572"/>
      <c r="EA29" s="572"/>
      <c r="EB29" s="572"/>
      <c r="EC29" s="572"/>
      <c r="ED29" s="572"/>
      <c r="EE29" s="572"/>
      <c r="EF29" s="572"/>
      <c r="EG29" s="572"/>
      <c r="EH29" s="572"/>
      <c r="EI29" s="572"/>
      <c r="EJ29" s="572"/>
      <c r="EK29" s="572"/>
      <c r="EL29" s="572"/>
      <c r="EM29" s="572"/>
      <c r="EN29" s="572"/>
      <c r="EO29" s="572"/>
      <c r="EP29" s="572"/>
      <c r="EQ29" s="572"/>
      <c r="ER29" s="572"/>
      <c r="ES29" s="572"/>
      <c r="ET29" s="572"/>
      <c r="EU29" s="572"/>
      <c r="EV29" s="572"/>
      <c r="EW29" s="572"/>
      <c r="EX29" s="572"/>
      <c r="EY29" s="572"/>
      <c r="EZ29" s="572"/>
      <c r="FA29" s="572"/>
      <c r="FB29" s="572"/>
      <c r="FC29" s="572"/>
      <c r="FD29" s="572"/>
      <c r="FE29" s="572"/>
      <c r="FF29" s="572"/>
      <c r="FG29" s="572"/>
      <c r="FH29" s="572"/>
      <c r="FI29" s="572"/>
      <c r="FJ29" s="572"/>
      <c r="FK29" s="572"/>
      <c r="FL29" s="572"/>
      <c r="FM29" s="572"/>
      <c r="FN29" s="572"/>
      <c r="FO29" s="572"/>
      <c r="FP29" s="572"/>
      <c r="FQ29" s="572"/>
      <c r="FR29" s="572"/>
      <c r="FS29" s="572"/>
      <c r="FT29" s="572"/>
      <c r="FU29" s="572"/>
      <c r="FV29" s="572"/>
      <c r="FW29" s="572"/>
      <c r="FX29" s="572"/>
      <c r="FY29" s="572"/>
      <c r="FZ29" s="572"/>
      <c r="GA29" s="572"/>
      <c r="GB29" s="572"/>
      <c r="GC29" s="572"/>
      <c r="GD29" s="572"/>
      <c r="GE29" s="572"/>
      <c r="GF29" s="572"/>
      <c r="GG29" s="572"/>
      <c r="GH29" s="572"/>
      <c r="GI29" s="572"/>
      <c r="GJ29" s="572"/>
      <c r="GK29" s="572"/>
      <c r="GL29" s="572"/>
      <c r="GM29" s="572"/>
      <c r="GN29" s="572"/>
      <c r="GO29" s="572"/>
      <c r="GP29" s="572"/>
      <c r="GQ29" s="572"/>
      <c r="GR29" s="572"/>
      <c r="GS29" s="572"/>
      <c r="GT29" s="572"/>
      <c r="GU29" s="572"/>
      <c r="GV29" s="572"/>
      <c r="GW29" s="572"/>
      <c r="GX29" s="572"/>
      <c r="GY29" s="572"/>
      <c r="GZ29" s="572"/>
      <c r="HA29" s="572"/>
      <c r="HB29" s="572"/>
      <c r="HC29" s="572"/>
      <c r="HD29" s="572"/>
      <c r="HE29" s="572"/>
      <c r="HF29" s="572"/>
      <c r="HG29" s="572"/>
      <c r="HH29" s="572"/>
      <c r="HI29" s="572"/>
      <c r="HJ29" s="572"/>
      <c r="HK29" s="572"/>
      <c r="HL29" s="572"/>
      <c r="HM29" s="572"/>
      <c r="HN29" s="572"/>
      <c r="HO29" s="572"/>
      <c r="HP29" s="572"/>
      <c r="HQ29" s="572"/>
      <c r="HR29" s="572"/>
      <c r="HS29" s="605"/>
      <c r="HT29" s="605"/>
      <c r="HU29" s="605"/>
      <c r="HV29" s="605"/>
      <c r="HW29" s="605"/>
      <c r="HX29" s="605"/>
      <c r="HY29" s="605"/>
      <c r="HZ29" s="605"/>
      <c r="IA29" s="605"/>
      <c r="IB29" s="605"/>
      <c r="IC29" s="605"/>
      <c r="ID29" s="605"/>
      <c r="IE29" s="605"/>
      <c r="IF29" s="605"/>
      <c r="IG29" s="605"/>
      <c r="IH29" s="605"/>
      <c r="II29" s="605"/>
      <c r="IJ29" s="605"/>
      <c r="IK29" s="605"/>
      <c r="IL29" s="605"/>
    </row>
    <row r="30" spans="1:246" s="637" customFormat="1">
      <c r="A30" s="629" t="s">
        <v>62</v>
      </c>
      <c r="B30" s="629" t="s">
        <v>63</v>
      </c>
      <c r="C30" s="631" t="s">
        <v>64</v>
      </c>
      <c r="D30" s="632">
        <f>'01CH'!D32</f>
        <v>2534.4186</v>
      </c>
      <c r="E30" s="632">
        <v>7323</v>
      </c>
      <c r="F30" s="632">
        <v>8040</v>
      </c>
      <c r="G30" s="633" t="e">
        <f>#REF!</f>
        <v>#REF!</v>
      </c>
      <c r="H30" s="633" t="e">
        <f t="shared" si="0"/>
        <v>#REF!</v>
      </c>
      <c r="I30" s="648" t="e">
        <f t="shared" si="4"/>
        <v>#REF!</v>
      </c>
      <c r="J30" s="633">
        <f>'Bieu so 01_Na Ri'!F33</f>
        <v>3845.8703500000001</v>
      </c>
      <c r="K30" s="633">
        <f t="shared" si="2"/>
        <v>1311.4517500000002</v>
      </c>
      <c r="L30" s="653">
        <f t="shared" si="5"/>
        <v>-4194.1296499999999</v>
      </c>
      <c r="M30" s="634"/>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c r="BF30" s="635"/>
      <c r="BG30" s="635"/>
      <c r="BH30" s="635"/>
      <c r="BI30" s="635"/>
      <c r="BJ30" s="635"/>
      <c r="BK30" s="635"/>
      <c r="BL30" s="635"/>
      <c r="BM30" s="635"/>
      <c r="BN30" s="635"/>
      <c r="BO30" s="635"/>
      <c r="BP30" s="635"/>
      <c r="BQ30" s="635"/>
      <c r="BR30" s="635"/>
      <c r="BS30" s="635"/>
      <c r="BT30" s="635"/>
      <c r="BU30" s="635"/>
      <c r="BV30" s="635"/>
      <c r="BW30" s="635"/>
      <c r="BX30" s="635"/>
      <c r="BY30" s="635"/>
      <c r="BZ30" s="635"/>
      <c r="CA30" s="635"/>
      <c r="CB30" s="635"/>
      <c r="CC30" s="635"/>
      <c r="CD30" s="635"/>
      <c r="CE30" s="635"/>
      <c r="CF30" s="635"/>
      <c r="CG30" s="635"/>
      <c r="CH30" s="635"/>
      <c r="CI30" s="635"/>
      <c r="CJ30" s="635"/>
      <c r="CK30" s="635"/>
      <c r="CL30" s="635"/>
      <c r="CM30" s="635"/>
      <c r="CN30" s="635"/>
      <c r="CO30" s="635"/>
      <c r="CP30" s="635"/>
      <c r="CQ30" s="635"/>
      <c r="CR30" s="635"/>
      <c r="CS30" s="635"/>
      <c r="CT30" s="635"/>
      <c r="CU30" s="635"/>
      <c r="CV30" s="635"/>
      <c r="CW30" s="635"/>
      <c r="CX30" s="635"/>
      <c r="CY30" s="635"/>
      <c r="CZ30" s="635"/>
      <c r="DA30" s="635"/>
      <c r="DB30" s="635"/>
      <c r="DC30" s="635"/>
      <c r="DD30" s="635"/>
      <c r="DE30" s="635"/>
      <c r="DF30" s="635"/>
      <c r="DG30" s="635"/>
      <c r="DH30" s="635"/>
      <c r="DI30" s="635"/>
      <c r="DJ30" s="635"/>
      <c r="DK30" s="635"/>
      <c r="DL30" s="635"/>
      <c r="DM30" s="635"/>
      <c r="DN30" s="635"/>
      <c r="DO30" s="635"/>
      <c r="DP30" s="635"/>
      <c r="DQ30" s="635"/>
      <c r="DR30" s="635"/>
      <c r="DS30" s="635"/>
      <c r="DT30" s="635"/>
      <c r="DU30" s="635"/>
      <c r="DV30" s="635"/>
      <c r="DW30" s="635"/>
      <c r="DX30" s="635"/>
      <c r="DY30" s="635"/>
      <c r="DZ30" s="635"/>
      <c r="EA30" s="635"/>
      <c r="EB30" s="635"/>
      <c r="EC30" s="635"/>
      <c r="ED30" s="635"/>
      <c r="EE30" s="635"/>
      <c r="EF30" s="635"/>
      <c r="EG30" s="635"/>
      <c r="EH30" s="635"/>
      <c r="EI30" s="635"/>
      <c r="EJ30" s="635"/>
      <c r="EK30" s="635"/>
      <c r="EL30" s="635"/>
      <c r="EM30" s="635"/>
      <c r="EN30" s="635"/>
      <c r="EO30" s="635"/>
      <c r="EP30" s="635"/>
      <c r="EQ30" s="635"/>
      <c r="ER30" s="635"/>
      <c r="ES30" s="635"/>
      <c r="ET30" s="635"/>
      <c r="EU30" s="635"/>
      <c r="EV30" s="635"/>
      <c r="EW30" s="635"/>
      <c r="EX30" s="635"/>
      <c r="EY30" s="635"/>
      <c r="EZ30" s="635"/>
      <c r="FA30" s="635"/>
      <c r="FB30" s="635"/>
      <c r="FC30" s="635"/>
      <c r="FD30" s="635"/>
      <c r="FE30" s="635"/>
      <c r="FF30" s="635"/>
      <c r="FG30" s="635"/>
      <c r="FH30" s="635"/>
      <c r="FI30" s="635"/>
      <c r="FJ30" s="635"/>
      <c r="FK30" s="635"/>
      <c r="FL30" s="635"/>
      <c r="FM30" s="635"/>
      <c r="FN30" s="635"/>
      <c r="FO30" s="635"/>
      <c r="FP30" s="635"/>
      <c r="FQ30" s="635"/>
      <c r="FR30" s="635"/>
      <c r="FS30" s="635"/>
      <c r="FT30" s="635"/>
      <c r="FU30" s="635"/>
      <c r="FV30" s="635"/>
      <c r="FW30" s="635"/>
      <c r="FX30" s="635"/>
      <c r="FY30" s="635"/>
      <c r="FZ30" s="635"/>
      <c r="GA30" s="635"/>
      <c r="GB30" s="635"/>
      <c r="GC30" s="635"/>
      <c r="GD30" s="635"/>
      <c r="GE30" s="635"/>
      <c r="GF30" s="635"/>
      <c r="GG30" s="635"/>
      <c r="GH30" s="635"/>
      <c r="GI30" s="635"/>
      <c r="GJ30" s="635"/>
      <c r="GK30" s="635"/>
      <c r="GL30" s="635"/>
      <c r="GM30" s="635"/>
      <c r="GN30" s="635"/>
      <c r="GO30" s="635"/>
      <c r="GP30" s="635"/>
      <c r="GQ30" s="635"/>
      <c r="GR30" s="635"/>
      <c r="GS30" s="635"/>
      <c r="GT30" s="635"/>
      <c r="GU30" s="635"/>
      <c r="GV30" s="635"/>
      <c r="GW30" s="635"/>
      <c r="GX30" s="635"/>
      <c r="GY30" s="635"/>
      <c r="GZ30" s="635"/>
      <c r="HA30" s="635"/>
      <c r="HB30" s="635"/>
      <c r="HC30" s="635"/>
      <c r="HD30" s="635"/>
      <c r="HE30" s="635"/>
      <c r="HF30" s="635"/>
      <c r="HG30" s="635"/>
      <c r="HH30" s="635"/>
      <c r="HI30" s="635"/>
      <c r="HJ30" s="635"/>
      <c r="HK30" s="635"/>
      <c r="HL30" s="635"/>
      <c r="HM30" s="635"/>
      <c r="HN30" s="635"/>
      <c r="HO30" s="635"/>
      <c r="HP30" s="635"/>
      <c r="HQ30" s="635"/>
      <c r="HR30" s="635"/>
      <c r="HS30" s="636"/>
      <c r="HT30" s="636"/>
      <c r="HU30" s="636"/>
      <c r="HV30" s="636"/>
      <c r="HW30" s="636"/>
      <c r="HX30" s="636"/>
      <c r="HY30" s="636"/>
      <c r="HZ30" s="636"/>
      <c r="IA30" s="636"/>
      <c r="IB30" s="636"/>
      <c r="IC30" s="636"/>
      <c r="ID30" s="636"/>
      <c r="IE30" s="636"/>
      <c r="IF30" s="636"/>
      <c r="IG30" s="636"/>
      <c r="IH30" s="636"/>
      <c r="II30" s="636"/>
      <c r="IJ30" s="636"/>
      <c r="IK30" s="636"/>
      <c r="IL30" s="636"/>
    </row>
    <row r="31" spans="1:246">
      <c r="A31" s="603"/>
      <c r="B31" s="566" t="s">
        <v>188</v>
      </c>
      <c r="C31" s="567"/>
      <c r="D31" s="568">
        <f>'01CH'!D33</f>
        <v>0</v>
      </c>
      <c r="E31" s="568"/>
      <c r="F31" s="568"/>
      <c r="G31" s="569"/>
      <c r="H31" s="570">
        <f t="shared" si="0"/>
        <v>0</v>
      </c>
      <c r="I31" s="647">
        <f t="shared" si="4"/>
        <v>0</v>
      </c>
      <c r="J31" s="570"/>
      <c r="K31" s="570">
        <f t="shared" si="2"/>
        <v>0</v>
      </c>
      <c r="L31" s="723">
        <f t="shared" si="5"/>
        <v>0</v>
      </c>
      <c r="M31" s="604"/>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571"/>
      <c r="BD31" s="571"/>
      <c r="BE31" s="571"/>
      <c r="BF31" s="571"/>
      <c r="BG31" s="571"/>
      <c r="BH31" s="571"/>
      <c r="BI31" s="571"/>
      <c r="BJ31" s="571"/>
      <c r="BK31" s="571"/>
      <c r="BL31" s="571"/>
      <c r="BM31" s="571"/>
      <c r="BN31" s="571"/>
      <c r="BO31" s="571"/>
      <c r="BP31" s="571"/>
      <c r="BQ31" s="571"/>
      <c r="BR31" s="571"/>
      <c r="BS31" s="571"/>
      <c r="BT31" s="571"/>
      <c r="BU31" s="571"/>
      <c r="BV31" s="571"/>
      <c r="BW31" s="571"/>
      <c r="BX31" s="571"/>
      <c r="BY31" s="571"/>
      <c r="BZ31" s="571"/>
      <c r="CA31" s="571"/>
      <c r="CB31" s="571"/>
      <c r="CC31" s="571"/>
      <c r="CD31" s="571"/>
      <c r="CE31" s="571"/>
      <c r="CF31" s="571"/>
      <c r="CG31" s="571"/>
      <c r="CH31" s="571"/>
      <c r="CI31" s="571"/>
      <c r="CJ31" s="571"/>
      <c r="CK31" s="571"/>
      <c r="CL31" s="571"/>
      <c r="CM31" s="571"/>
      <c r="CN31" s="571"/>
      <c r="CO31" s="571"/>
      <c r="CP31" s="571"/>
      <c r="CQ31" s="571"/>
      <c r="CR31" s="571"/>
      <c r="CS31" s="571"/>
      <c r="CT31" s="571"/>
      <c r="CU31" s="571"/>
      <c r="CV31" s="571"/>
      <c r="CW31" s="571"/>
      <c r="CX31" s="571"/>
      <c r="CY31" s="571"/>
      <c r="CZ31" s="571"/>
      <c r="DA31" s="571"/>
      <c r="DB31" s="571"/>
      <c r="DC31" s="571"/>
      <c r="DD31" s="571"/>
      <c r="DE31" s="571"/>
      <c r="DF31" s="571"/>
      <c r="DG31" s="571"/>
      <c r="DH31" s="571"/>
      <c r="DI31" s="571"/>
      <c r="DJ31" s="571"/>
      <c r="DK31" s="571"/>
      <c r="DL31" s="571"/>
      <c r="DM31" s="571"/>
      <c r="DN31" s="571"/>
      <c r="DO31" s="571"/>
      <c r="DP31" s="571"/>
      <c r="DQ31" s="571"/>
      <c r="DR31" s="571"/>
      <c r="DS31" s="571"/>
      <c r="DT31" s="571"/>
      <c r="DU31" s="571"/>
      <c r="DV31" s="571"/>
      <c r="DW31" s="571"/>
      <c r="DX31" s="571"/>
      <c r="DY31" s="571"/>
      <c r="DZ31" s="571"/>
      <c r="EA31" s="571"/>
      <c r="EB31" s="571"/>
      <c r="EC31" s="571"/>
      <c r="ED31" s="571"/>
      <c r="EE31" s="571"/>
      <c r="EF31" s="571"/>
      <c r="EG31" s="571"/>
      <c r="EH31" s="571"/>
      <c r="EI31" s="571"/>
      <c r="EJ31" s="571"/>
      <c r="EK31" s="571"/>
      <c r="EL31" s="571"/>
      <c r="EM31" s="571"/>
      <c r="EN31" s="571"/>
      <c r="EO31" s="571"/>
      <c r="EP31" s="571"/>
      <c r="EQ31" s="571"/>
      <c r="ER31" s="571"/>
      <c r="ES31" s="571"/>
      <c r="ET31" s="571"/>
      <c r="EU31" s="571"/>
      <c r="EV31" s="571"/>
      <c r="EW31" s="571"/>
      <c r="EX31" s="571"/>
      <c r="EY31" s="571"/>
      <c r="EZ31" s="571"/>
      <c r="FA31" s="571"/>
      <c r="FB31" s="571"/>
      <c r="FC31" s="571"/>
      <c r="FD31" s="571"/>
      <c r="FE31" s="571"/>
      <c r="FF31" s="571"/>
      <c r="FG31" s="571"/>
      <c r="FH31" s="571"/>
      <c r="FI31" s="571"/>
      <c r="FJ31" s="571"/>
      <c r="FK31" s="571"/>
      <c r="FL31" s="571"/>
      <c r="FM31" s="571"/>
      <c r="FN31" s="571"/>
      <c r="FO31" s="571"/>
      <c r="FP31" s="571"/>
      <c r="FQ31" s="571"/>
      <c r="FR31" s="571"/>
      <c r="FS31" s="571"/>
      <c r="FT31" s="571"/>
      <c r="FU31" s="571"/>
      <c r="FV31" s="571"/>
      <c r="FW31" s="571"/>
      <c r="FX31" s="571"/>
      <c r="FY31" s="571"/>
      <c r="FZ31" s="571"/>
      <c r="GA31" s="571"/>
      <c r="GB31" s="571"/>
      <c r="GC31" s="571"/>
      <c r="GD31" s="571"/>
      <c r="GE31" s="571"/>
      <c r="GF31" s="571"/>
      <c r="GG31" s="571"/>
      <c r="GH31" s="571"/>
      <c r="GI31" s="571"/>
      <c r="GJ31" s="571"/>
      <c r="GK31" s="571"/>
      <c r="GL31" s="571"/>
      <c r="GM31" s="571"/>
      <c r="GN31" s="571"/>
      <c r="GO31" s="571"/>
      <c r="GP31" s="571"/>
      <c r="GQ31" s="571"/>
      <c r="GR31" s="571"/>
      <c r="GS31" s="571"/>
      <c r="GT31" s="571"/>
      <c r="GU31" s="571"/>
      <c r="GV31" s="571"/>
      <c r="GW31" s="571"/>
      <c r="GX31" s="571"/>
      <c r="GY31" s="571"/>
      <c r="GZ31" s="571"/>
      <c r="HA31" s="571"/>
      <c r="HB31" s="571"/>
      <c r="HC31" s="571"/>
      <c r="HD31" s="571"/>
      <c r="HE31" s="571"/>
      <c r="HF31" s="571"/>
      <c r="HG31" s="571"/>
      <c r="HH31" s="571"/>
      <c r="HI31" s="571"/>
      <c r="HJ31" s="571"/>
      <c r="HK31" s="571"/>
      <c r="HL31" s="571"/>
      <c r="HM31" s="571"/>
      <c r="HN31" s="571"/>
      <c r="HO31" s="571"/>
      <c r="HP31" s="571"/>
      <c r="HQ31" s="571"/>
      <c r="HR31" s="571"/>
      <c r="HS31" s="605"/>
      <c r="HT31" s="605"/>
      <c r="HU31" s="605"/>
      <c r="HV31" s="605"/>
      <c r="HW31" s="605"/>
      <c r="HX31" s="605"/>
      <c r="HY31" s="605"/>
      <c r="HZ31" s="605"/>
      <c r="IA31" s="605"/>
      <c r="IB31" s="605"/>
      <c r="IC31" s="605"/>
      <c r="ID31" s="605"/>
      <c r="IE31" s="605"/>
      <c r="IF31" s="605"/>
      <c r="IG31" s="605"/>
      <c r="IH31" s="605"/>
      <c r="II31" s="605"/>
      <c r="IJ31" s="605"/>
      <c r="IK31" s="605"/>
      <c r="IL31" s="605"/>
    </row>
    <row r="32" spans="1:246" s="620" customFormat="1">
      <c r="A32" s="612" t="s">
        <v>66</v>
      </c>
      <c r="B32" s="612" t="s">
        <v>67</v>
      </c>
      <c r="C32" s="614" t="s">
        <v>68</v>
      </c>
      <c r="D32" s="615">
        <f>'01CH'!D34</f>
        <v>34.64</v>
      </c>
      <c r="E32" s="615">
        <v>55</v>
      </c>
      <c r="F32" s="615">
        <v>71</v>
      </c>
      <c r="G32" s="617" t="e">
        <f>#REF!</f>
        <v>#REF!</v>
      </c>
      <c r="H32" s="617" t="e">
        <f t="shared" si="0"/>
        <v>#REF!</v>
      </c>
      <c r="I32" s="649" t="e">
        <f t="shared" si="4"/>
        <v>#REF!</v>
      </c>
      <c r="J32" s="617">
        <f>'Bieu so 01_Na Ri'!F35</f>
        <v>283.995</v>
      </c>
      <c r="K32" s="617">
        <f t="shared" si="2"/>
        <v>249.35500000000002</v>
      </c>
      <c r="L32" s="725">
        <f t="shared" si="5"/>
        <v>212.995</v>
      </c>
      <c r="M32" s="613" t="s">
        <v>441</v>
      </c>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8"/>
      <c r="BO32" s="618"/>
      <c r="BP32" s="618"/>
      <c r="BQ32" s="618"/>
      <c r="BR32" s="618"/>
      <c r="BS32" s="618"/>
      <c r="BT32" s="618"/>
      <c r="BU32" s="618"/>
      <c r="BV32" s="618"/>
      <c r="BW32" s="618"/>
      <c r="BX32" s="618"/>
      <c r="BY32" s="618"/>
      <c r="BZ32" s="618"/>
      <c r="CA32" s="618"/>
      <c r="CB32" s="618"/>
      <c r="CC32" s="618"/>
      <c r="CD32" s="618"/>
      <c r="CE32" s="618"/>
      <c r="CF32" s="618"/>
      <c r="CG32" s="618"/>
      <c r="CH32" s="618"/>
      <c r="CI32" s="618"/>
      <c r="CJ32" s="618"/>
      <c r="CK32" s="618"/>
      <c r="CL32" s="618"/>
      <c r="CM32" s="618"/>
      <c r="CN32" s="618"/>
      <c r="CO32" s="618"/>
      <c r="CP32" s="618"/>
      <c r="CQ32" s="618"/>
      <c r="CR32" s="618"/>
      <c r="CS32" s="618"/>
      <c r="CT32" s="618"/>
      <c r="CU32" s="618"/>
      <c r="CV32" s="618"/>
      <c r="CW32" s="618"/>
      <c r="CX32" s="618"/>
      <c r="CY32" s="618"/>
      <c r="CZ32" s="618"/>
      <c r="DA32" s="618"/>
      <c r="DB32" s="618"/>
      <c r="DC32" s="618"/>
      <c r="DD32" s="618"/>
      <c r="DE32" s="618"/>
      <c r="DF32" s="618"/>
      <c r="DG32" s="618"/>
      <c r="DH32" s="618"/>
      <c r="DI32" s="618"/>
      <c r="DJ32" s="618"/>
      <c r="DK32" s="618"/>
      <c r="DL32" s="618"/>
      <c r="DM32" s="618"/>
      <c r="DN32" s="618"/>
      <c r="DO32" s="618"/>
      <c r="DP32" s="618"/>
      <c r="DQ32" s="618"/>
      <c r="DR32" s="618"/>
      <c r="DS32" s="618"/>
      <c r="DT32" s="618"/>
      <c r="DU32" s="618"/>
      <c r="DV32" s="618"/>
      <c r="DW32" s="618"/>
      <c r="DX32" s="618"/>
      <c r="DY32" s="618"/>
      <c r="DZ32" s="618"/>
      <c r="EA32" s="618"/>
      <c r="EB32" s="618"/>
      <c r="EC32" s="618"/>
      <c r="ED32" s="618"/>
      <c r="EE32" s="618"/>
      <c r="EF32" s="618"/>
      <c r="EG32" s="618"/>
      <c r="EH32" s="618"/>
      <c r="EI32" s="618"/>
      <c r="EJ32" s="618"/>
      <c r="EK32" s="618"/>
      <c r="EL32" s="618"/>
      <c r="EM32" s="618"/>
      <c r="EN32" s="618"/>
      <c r="EO32" s="618"/>
      <c r="EP32" s="618"/>
      <c r="EQ32" s="618"/>
      <c r="ER32" s="618"/>
      <c r="ES32" s="618"/>
      <c r="ET32" s="618"/>
      <c r="EU32" s="618"/>
      <c r="EV32" s="618"/>
      <c r="EW32" s="618"/>
      <c r="EX32" s="618"/>
      <c r="EY32" s="618"/>
      <c r="EZ32" s="618"/>
      <c r="FA32" s="618"/>
      <c r="FB32" s="618"/>
      <c r="FC32" s="618"/>
      <c r="FD32" s="618"/>
      <c r="FE32" s="618"/>
      <c r="FF32" s="618"/>
      <c r="FG32" s="618"/>
      <c r="FH32" s="618"/>
      <c r="FI32" s="618"/>
      <c r="FJ32" s="618"/>
      <c r="FK32" s="618"/>
      <c r="FL32" s="618"/>
      <c r="FM32" s="618"/>
      <c r="FN32" s="618"/>
      <c r="FO32" s="618"/>
      <c r="FP32" s="618"/>
      <c r="FQ32" s="618"/>
      <c r="FR32" s="618"/>
      <c r="FS32" s="618"/>
      <c r="FT32" s="618"/>
      <c r="FU32" s="618"/>
      <c r="FV32" s="618"/>
      <c r="FW32" s="618"/>
      <c r="FX32" s="618"/>
      <c r="FY32" s="618"/>
      <c r="FZ32" s="618"/>
      <c r="GA32" s="618"/>
      <c r="GB32" s="618"/>
      <c r="GC32" s="618"/>
      <c r="GD32" s="618"/>
      <c r="GE32" s="618"/>
      <c r="GF32" s="618"/>
      <c r="GG32" s="618"/>
      <c r="GH32" s="618"/>
      <c r="GI32" s="618"/>
      <c r="GJ32" s="618"/>
      <c r="GK32" s="618"/>
      <c r="GL32" s="618"/>
      <c r="GM32" s="618"/>
      <c r="GN32" s="618"/>
      <c r="GO32" s="618"/>
      <c r="GP32" s="618"/>
      <c r="GQ32" s="618"/>
      <c r="GR32" s="618"/>
      <c r="GS32" s="618"/>
      <c r="GT32" s="618"/>
      <c r="GU32" s="618"/>
      <c r="GV32" s="618"/>
      <c r="GW32" s="618"/>
      <c r="GX32" s="618"/>
      <c r="GY32" s="618"/>
      <c r="GZ32" s="618"/>
      <c r="HA32" s="618"/>
      <c r="HB32" s="618"/>
      <c r="HC32" s="618"/>
      <c r="HD32" s="618"/>
      <c r="HE32" s="618"/>
      <c r="HF32" s="618"/>
      <c r="HG32" s="618"/>
      <c r="HH32" s="618"/>
      <c r="HI32" s="618"/>
      <c r="HJ32" s="618"/>
      <c r="HK32" s="618"/>
      <c r="HL32" s="618"/>
      <c r="HM32" s="618"/>
      <c r="HN32" s="618"/>
      <c r="HO32" s="618"/>
      <c r="HP32" s="618"/>
      <c r="HQ32" s="618"/>
      <c r="HR32" s="618"/>
      <c r="HS32" s="619"/>
      <c r="HT32" s="619"/>
      <c r="HU32" s="619"/>
      <c r="HV32" s="619"/>
      <c r="HW32" s="619"/>
      <c r="HX32" s="619"/>
      <c r="HY32" s="619"/>
      <c r="HZ32" s="619"/>
      <c r="IA32" s="619"/>
      <c r="IB32" s="619"/>
      <c r="IC32" s="619"/>
      <c r="ID32" s="619"/>
      <c r="IE32" s="619"/>
      <c r="IF32" s="619"/>
      <c r="IG32" s="619"/>
      <c r="IH32" s="619"/>
      <c r="II32" s="619"/>
      <c r="IJ32" s="619"/>
      <c r="IK32" s="619"/>
      <c r="IL32" s="619"/>
    </row>
    <row r="33" spans="1:246" s="620" customFormat="1">
      <c r="A33" s="612" t="s">
        <v>69</v>
      </c>
      <c r="B33" s="612" t="s">
        <v>70</v>
      </c>
      <c r="C33" s="614" t="s">
        <v>71</v>
      </c>
      <c r="D33" s="615">
        <f>'01CH'!D35</f>
        <v>1.8986800000000001</v>
      </c>
      <c r="E33" s="615">
        <v>8</v>
      </c>
      <c r="F33" s="615">
        <v>10</v>
      </c>
      <c r="G33" s="617" t="e">
        <f>#REF!</f>
        <v>#REF!</v>
      </c>
      <c r="H33" s="617" t="e">
        <f t="shared" si="0"/>
        <v>#REF!</v>
      </c>
      <c r="I33" s="649" t="e">
        <f t="shared" si="4"/>
        <v>#REF!</v>
      </c>
      <c r="J33" s="617">
        <f>'Bieu so 01_Na Ri'!F36</f>
        <v>4.9986800000000002</v>
      </c>
      <c r="K33" s="617">
        <f t="shared" si="2"/>
        <v>3.1</v>
      </c>
      <c r="L33" s="725">
        <f t="shared" si="5"/>
        <v>-5.0013199999999998</v>
      </c>
      <c r="M33" s="613" t="s">
        <v>441</v>
      </c>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618"/>
      <c r="BS33" s="618"/>
      <c r="BT33" s="618"/>
      <c r="BU33" s="618"/>
      <c r="BV33" s="618"/>
      <c r="BW33" s="618"/>
      <c r="BX33" s="618"/>
      <c r="BY33" s="618"/>
      <c r="BZ33" s="618"/>
      <c r="CA33" s="618"/>
      <c r="CB33" s="618"/>
      <c r="CC33" s="618"/>
      <c r="CD33" s="618"/>
      <c r="CE33" s="618"/>
      <c r="CF33" s="618"/>
      <c r="CG33" s="618"/>
      <c r="CH33" s="618"/>
      <c r="CI33" s="618"/>
      <c r="CJ33" s="618"/>
      <c r="CK33" s="618"/>
      <c r="CL33" s="618"/>
      <c r="CM33" s="618"/>
      <c r="CN33" s="618"/>
      <c r="CO33" s="618"/>
      <c r="CP33" s="618"/>
      <c r="CQ33" s="618"/>
      <c r="CR33" s="618"/>
      <c r="CS33" s="618"/>
      <c r="CT33" s="618"/>
      <c r="CU33" s="618"/>
      <c r="CV33" s="618"/>
      <c r="CW33" s="618"/>
      <c r="CX33" s="618"/>
      <c r="CY33" s="618"/>
      <c r="CZ33" s="618"/>
      <c r="DA33" s="618"/>
      <c r="DB33" s="618"/>
      <c r="DC33" s="618"/>
      <c r="DD33" s="618"/>
      <c r="DE33" s="618"/>
      <c r="DF33" s="618"/>
      <c r="DG33" s="618"/>
      <c r="DH33" s="618"/>
      <c r="DI33" s="618"/>
      <c r="DJ33" s="618"/>
      <c r="DK33" s="618"/>
      <c r="DL33" s="618"/>
      <c r="DM33" s="618"/>
      <c r="DN33" s="618"/>
      <c r="DO33" s="618"/>
      <c r="DP33" s="618"/>
      <c r="DQ33" s="618"/>
      <c r="DR33" s="618"/>
      <c r="DS33" s="618"/>
      <c r="DT33" s="618"/>
      <c r="DU33" s="618"/>
      <c r="DV33" s="618"/>
      <c r="DW33" s="618"/>
      <c r="DX33" s="618"/>
      <c r="DY33" s="618"/>
      <c r="DZ33" s="618"/>
      <c r="EA33" s="618"/>
      <c r="EB33" s="618"/>
      <c r="EC33" s="618"/>
      <c r="ED33" s="618"/>
      <c r="EE33" s="618"/>
      <c r="EF33" s="618"/>
      <c r="EG33" s="618"/>
      <c r="EH33" s="618"/>
      <c r="EI33" s="618"/>
      <c r="EJ33" s="618"/>
      <c r="EK33" s="618"/>
      <c r="EL33" s="618"/>
      <c r="EM33" s="618"/>
      <c r="EN33" s="618"/>
      <c r="EO33" s="618"/>
      <c r="EP33" s="618"/>
      <c r="EQ33" s="618"/>
      <c r="ER33" s="618"/>
      <c r="ES33" s="618"/>
      <c r="ET33" s="618"/>
      <c r="EU33" s="618"/>
      <c r="EV33" s="618"/>
      <c r="EW33" s="618"/>
      <c r="EX33" s="618"/>
      <c r="EY33" s="618"/>
      <c r="EZ33" s="618"/>
      <c r="FA33" s="618"/>
      <c r="FB33" s="618"/>
      <c r="FC33" s="618"/>
      <c r="FD33" s="618"/>
      <c r="FE33" s="618"/>
      <c r="FF33" s="618"/>
      <c r="FG33" s="618"/>
      <c r="FH33" s="618"/>
      <c r="FI33" s="618"/>
      <c r="FJ33" s="618"/>
      <c r="FK33" s="618"/>
      <c r="FL33" s="618"/>
      <c r="FM33" s="618"/>
      <c r="FN33" s="618"/>
      <c r="FO33" s="618"/>
      <c r="FP33" s="618"/>
      <c r="FQ33" s="618"/>
      <c r="FR33" s="618"/>
      <c r="FS33" s="618"/>
      <c r="FT33" s="618"/>
      <c r="FU33" s="618"/>
      <c r="FV33" s="618"/>
      <c r="FW33" s="618"/>
      <c r="FX33" s="618"/>
      <c r="FY33" s="618"/>
      <c r="FZ33" s="618"/>
      <c r="GA33" s="618"/>
      <c r="GB33" s="618"/>
      <c r="GC33" s="618"/>
      <c r="GD33" s="618"/>
      <c r="GE33" s="618"/>
      <c r="GF33" s="618"/>
      <c r="GG33" s="618"/>
      <c r="GH33" s="618"/>
      <c r="GI33" s="618"/>
      <c r="GJ33" s="618"/>
      <c r="GK33" s="618"/>
      <c r="GL33" s="618"/>
      <c r="GM33" s="618"/>
      <c r="GN33" s="618"/>
      <c r="GO33" s="618"/>
      <c r="GP33" s="618"/>
      <c r="GQ33" s="618"/>
      <c r="GR33" s="618"/>
      <c r="GS33" s="618"/>
      <c r="GT33" s="618"/>
      <c r="GU33" s="618"/>
      <c r="GV33" s="618"/>
      <c r="GW33" s="618"/>
      <c r="GX33" s="618"/>
      <c r="GY33" s="618"/>
      <c r="GZ33" s="618"/>
      <c r="HA33" s="618"/>
      <c r="HB33" s="618"/>
      <c r="HC33" s="618"/>
      <c r="HD33" s="618"/>
      <c r="HE33" s="618"/>
      <c r="HF33" s="618"/>
      <c r="HG33" s="618"/>
      <c r="HH33" s="618"/>
      <c r="HI33" s="618"/>
      <c r="HJ33" s="618"/>
      <c r="HK33" s="618"/>
      <c r="HL33" s="618"/>
      <c r="HM33" s="618"/>
      <c r="HN33" s="618"/>
      <c r="HO33" s="618"/>
      <c r="HP33" s="618"/>
      <c r="HQ33" s="618"/>
      <c r="HR33" s="618"/>
      <c r="HS33" s="619"/>
      <c r="HT33" s="619"/>
      <c r="HU33" s="619"/>
      <c r="HV33" s="619"/>
      <c r="HW33" s="619"/>
      <c r="HX33" s="619"/>
      <c r="HY33" s="619"/>
      <c r="HZ33" s="619"/>
      <c r="IA33" s="619"/>
      <c r="IB33" s="619"/>
      <c r="IC33" s="619"/>
      <c r="ID33" s="619"/>
      <c r="IE33" s="619"/>
      <c r="IF33" s="619"/>
      <c r="IG33" s="619"/>
      <c r="IH33" s="619"/>
      <c r="II33" s="619"/>
      <c r="IJ33" s="619"/>
      <c r="IK33" s="619"/>
      <c r="IL33" s="619"/>
    </row>
    <row r="34" spans="1:246">
      <c r="A34" s="606" t="s">
        <v>72</v>
      </c>
      <c r="B34" s="606" t="s">
        <v>73</v>
      </c>
      <c r="C34" s="557" t="s">
        <v>74</v>
      </c>
      <c r="D34" s="568">
        <f>'01CH'!D36</f>
        <v>0</v>
      </c>
      <c r="E34" s="568"/>
      <c r="F34" s="568"/>
      <c r="G34" s="570" t="e">
        <f>#REF!</f>
        <v>#REF!</v>
      </c>
      <c r="H34" s="570" t="e">
        <f t="shared" si="0"/>
        <v>#REF!</v>
      </c>
      <c r="I34" s="647" t="e">
        <f t="shared" si="4"/>
        <v>#REF!</v>
      </c>
      <c r="J34" s="570">
        <f>'Bieu so 01_Na Ri'!F37</f>
        <v>0</v>
      </c>
      <c r="K34" s="570">
        <f t="shared" si="2"/>
        <v>0</v>
      </c>
      <c r="L34" s="723">
        <f t="shared" si="5"/>
        <v>0</v>
      </c>
      <c r="M34" s="598"/>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2"/>
      <c r="DY34" s="572"/>
      <c r="DZ34" s="572"/>
      <c r="EA34" s="572"/>
      <c r="EB34" s="572"/>
      <c r="EC34" s="572"/>
      <c r="ED34" s="572"/>
      <c r="EE34" s="572"/>
      <c r="EF34" s="572"/>
      <c r="EG34" s="572"/>
      <c r="EH34" s="572"/>
      <c r="EI34" s="572"/>
      <c r="EJ34" s="572"/>
      <c r="EK34" s="572"/>
      <c r="EL34" s="572"/>
      <c r="EM34" s="572"/>
      <c r="EN34" s="572"/>
      <c r="EO34" s="572"/>
      <c r="EP34" s="572"/>
      <c r="EQ34" s="572"/>
      <c r="ER34" s="572"/>
      <c r="ES34" s="572"/>
      <c r="ET34" s="572"/>
      <c r="EU34" s="572"/>
      <c r="EV34" s="572"/>
      <c r="EW34" s="572"/>
      <c r="EX34" s="572"/>
      <c r="EY34" s="572"/>
      <c r="EZ34" s="572"/>
      <c r="FA34" s="572"/>
      <c r="FB34" s="572"/>
      <c r="FC34" s="572"/>
      <c r="FD34" s="572"/>
      <c r="FE34" s="572"/>
      <c r="FF34" s="572"/>
      <c r="FG34" s="572"/>
      <c r="FH34" s="572"/>
      <c r="FI34" s="572"/>
      <c r="FJ34" s="572"/>
      <c r="FK34" s="572"/>
      <c r="FL34" s="572"/>
      <c r="FM34" s="572"/>
      <c r="FN34" s="572"/>
      <c r="FO34" s="572"/>
      <c r="FP34" s="572"/>
      <c r="FQ34" s="572"/>
      <c r="FR34" s="572"/>
      <c r="FS34" s="572"/>
      <c r="FT34" s="572"/>
      <c r="FU34" s="572"/>
      <c r="FV34" s="572"/>
      <c r="FW34" s="572"/>
      <c r="FX34" s="572"/>
      <c r="FY34" s="572"/>
      <c r="FZ34" s="572"/>
      <c r="GA34" s="572"/>
      <c r="GB34" s="572"/>
      <c r="GC34" s="572"/>
      <c r="GD34" s="572"/>
      <c r="GE34" s="572"/>
      <c r="GF34" s="572"/>
      <c r="GG34" s="572"/>
      <c r="GH34" s="572"/>
      <c r="GI34" s="572"/>
      <c r="GJ34" s="572"/>
      <c r="GK34" s="572"/>
      <c r="GL34" s="572"/>
      <c r="GM34" s="572"/>
      <c r="GN34" s="572"/>
      <c r="GO34" s="572"/>
      <c r="GP34" s="572"/>
      <c r="GQ34" s="572"/>
      <c r="GR34" s="572"/>
      <c r="GS34" s="572"/>
      <c r="GT34" s="572"/>
      <c r="GU34" s="572"/>
      <c r="GV34" s="572"/>
      <c r="GW34" s="572"/>
      <c r="GX34" s="572"/>
      <c r="GY34" s="572"/>
      <c r="GZ34" s="572"/>
      <c r="HA34" s="572"/>
      <c r="HB34" s="572"/>
      <c r="HC34" s="572"/>
      <c r="HD34" s="572"/>
      <c r="HE34" s="572"/>
      <c r="HF34" s="572"/>
      <c r="HG34" s="572"/>
      <c r="HH34" s="572"/>
      <c r="HI34" s="572"/>
      <c r="HJ34" s="572"/>
      <c r="HK34" s="572"/>
      <c r="HL34" s="572"/>
      <c r="HM34" s="572"/>
      <c r="HN34" s="572"/>
      <c r="HO34" s="572"/>
      <c r="HP34" s="572"/>
      <c r="HQ34" s="572"/>
      <c r="HR34" s="572"/>
      <c r="HS34" s="605"/>
      <c r="HT34" s="605"/>
      <c r="HU34" s="605"/>
      <c r="HV34" s="605"/>
      <c r="HW34" s="605"/>
      <c r="HX34" s="605"/>
      <c r="HY34" s="605"/>
      <c r="HZ34" s="605"/>
      <c r="IA34" s="605"/>
      <c r="IB34" s="605"/>
      <c r="IC34" s="605"/>
      <c r="ID34" s="605"/>
      <c r="IE34" s="605"/>
      <c r="IF34" s="605"/>
      <c r="IG34" s="605"/>
      <c r="IH34" s="605"/>
      <c r="II34" s="605"/>
      <c r="IJ34" s="605"/>
      <c r="IK34" s="605"/>
      <c r="IL34" s="605"/>
    </row>
    <row r="35" spans="1:246" hidden="1">
      <c r="A35" s="606"/>
      <c r="B35" s="598" t="s">
        <v>76</v>
      </c>
      <c r="C35" s="557" t="s">
        <v>77</v>
      </c>
      <c r="D35" s="568">
        <f>'01CH'!D37</f>
        <v>0</v>
      </c>
      <c r="E35" s="568"/>
      <c r="F35" s="568"/>
      <c r="G35" s="570" t="e">
        <f>#REF!</f>
        <v>#REF!</v>
      </c>
      <c r="H35" s="570" t="e">
        <f t="shared" si="0"/>
        <v>#REF!</v>
      </c>
      <c r="I35" s="647" t="e">
        <f t="shared" si="4"/>
        <v>#REF!</v>
      </c>
      <c r="J35" s="570">
        <f>'Bieu so 01_Na Ri'!F38</f>
        <v>0</v>
      </c>
      <c r="K35" s="570">
        <f t="shared" si="2"/>
        <v>0</v>
      </c>
      <c r="L35" s="723">
        <f t="shared" si="5"/>
        <v>0</v>
      </c>
      <c r="M35" s="598"/>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c r="DJ35" s="572"/>
      <c r="DK35" s="572"/>
      <c r="DL35" s="572"/>
      <c r="DM35" s="572"/>
      <c r="DN35" s="572"/>
      <c r="DO35" s="572"/>
      <c r="DP35" s="572"/>
      <c r="DQ35" s="572"/>
      <c r="DR35" s="572"/>
      <c r="DS35" s="572"/>
      <c r="DT35" s="572"/>
      <c r="DU35" s="572"/>
      <c r="DV35" s="572"/>
      <c r="DW35" s="572"/>
      <c r="DX35" s="572"/>
      <c r="DY35" s="572"/>
      <c r="DZ35" s="572"/>
      <c r="EA35" s="572"/>
      <c r="EB35" s="572"/>
      <c r="EC35" s="572"/>
      <c r="ED35" s="572"/>
      <c r="EE35" s="572"/>
      <c r="EF35" s="572"/>
      <c r="EG35" s="572"/>
      <c r="EH35" s="572"/>
      <c r="EI35" s="572"/>
      <c r="EJ35" s="572"/>
      <c r="EK35" s="572"/>
      <c r="EL35" s="572"/>
      <c r="EM35" s="572"/>
      <c r="EN35" s="572"/>
      <c r="EO35" s="572"/>
      <c r="EP35" s="572"/>
      <c r="EQ35" s="572"/>
      <c r="ER35" s="572"/>
      <c r="ES35" s="572"/>
      <c r="ET35" s="572"/>
      <c r="EU35" s="572"/>
      <c r="EV35" s="572"/>
      <c r="EW35" s="572"/>
      <c r="EX35" s="572"/>
      <c r="EY35" s="572"/>
      <c r="EZ35" s="572"/>
      <c r="FA35" s="572"/>
      <c r="FB35" s="572"/>
      <c r="FC35" s="572"/>
      <c r="FD35" s="572"/>
      <c r="FE35" s="572"/>
      <c r="FF35" s="572"/>
      <c r="FG35" s="572"/>
      <c r="FH35" s="572"/>
      <c r="FI35" s="572"/>
      <c r="FJ35" s="572"/>
      <c r="FK35" s="572"/>
      <c r="FL35" s="572"/>
      <c r="FM35" s="572"/>
      <c r="FN35" s="572"/>
      <c r="FO35" s="572"/>
      <c r="FP35" s="572"/>
      <c r="FQ35" s="572"/>
      <c r="FR35" s="572"/>
      <c r="FS35" s="572"/>
      <c r="FT35" s="572"/>
      <c r="FU35" s="572"/>
      <c r="FV35" s="572"/>
      <c r="FW35" s="572"/>
      <c r="FX35" s="572"/>
      <c r="FY35" s="572"/>
      <c r="FZ35" s="572"/>
      <c r="GA35" s="572"/>
      <c r="GB35" s="572"/>
      <c r="GC35" s="572"/>
      <c r="GD35" s="572"/>
      <c r="GE35" s="572"/>
      <c r="GF35" s="572"/>
      <c r="GG35" s="572"/>
      <c r="GH35" s="572"/>
      <c r="GI35" s="572"/>
      <c r="GJ35" s="572"/>
      <c r="GK35" s="572"/>
      <c r="GL35" s="572"/>
      <c r="GM35" s="572"/>
      <c r="GN35" s="572"/>
      <c r="GO35" s="572"/>
      <c r="GP35" s="572"/>
      <c r="GQ35" s="572"/>
      <c r="GR35" s="572"/>
      <c r="GS35" s="572"/>
      <c r="GT35" s="572"/>
      <c r="GU35" s="572"/>
      <c r="GV35" s="572"/>
      <c r="GW35" s="572"/>
      <c r="GX35" s="572"/>
      <c r="GY35" s="572"/>
      <c r="GZ35" s="572"/>
      <c r="HA35" s="572"/>
      <c r="HB35" s="572"/>
      <c r="HC35" s="572"/>
      <c r="HD35" s="572"/>
      <c r="HE35" s="572"/>
      <c r="HF35" s="572"/>
      <c r="HG35" s="572"/>
      <c r="HH35" s="572"/>
      <c r="HI35" s="572"/>
      <c r="HJ35" s="572"/>
      <c r="HK35" s="572"/>
      <c r="HL35" s="572"/>
      <c r="HM35" s="572"/>
      <c r="HN35" s="572"/>
      <c r="HO35" s="572"/>
      <c r="HP35" s="572"/>
      <c r="HQ35" s="572"/>
      <c r="HR35" s="572"/>
      <c r="HS35" s="605"/>
      <c r="HT35" s="605"/>
      <c r="HU35" s="605"/>
      <c r="HV35" s="605"/>
      <c r="HW35" s="605"/>
      <c r="HX35" s="605"/>
      <c r="HY35" s="605"/>
      <c r="HZ35" s="605"/>
      <c r="IA35" s="605"/>
      <c r="IB35" s="605"/>
      <c r="IC35" s="605"/>
      <c r="ID35" s="605"/>
      <c r="IE35" s="605"/>
      <c r="IF35" s="605"/>
      <c r="IG35" s="605"/>
      <c r="IH35" s="605"/>
      <c r="II35" s="605"/>
      <c r="IJ35" s="605"/>
      <c r="IK35" s="605"/>
      <c r="IL35" s="605"/>
    </row>
    <row r="36" spans="1:246" s="620" customFormat="1" ht="18.75" customHeight="1">
      <c r="A36" s="612" t="s">
        <v>75</v>
      </c>
      <c r="B36" s="612" t="s">
        <v>78</v>
      </c>
      <c r="C36" s="614" t="s">
        <v>79</v>
      </c>
      <c r="D36" s="615">
        <f>'01CH'!D38</f>
        <v>0</v>
      </c>
      <c r="E36" s="615">
        <v>339</v>
      </c>
      <c r="F36" s="615">
        <v>506</v>
      </c>
      <c r="G36" s="617" t="e">
        <f>#REF!</f>
        <v>#REF!</v>
      </c>
      <c r="H36" s="617" t="e">
        <f t="shared" si="0"/>
        <v>#REF!</v>
      </c>
      <c r="I36" s="649" t="e">
        <f t="shared" si="4"/>
        <v>#REF!</v>
      </c>
      <c r="J36" s="617">
        <f>'Bieu so 01_Na Ri'!F39</f>
        <v>40.000100000000003</v>
      </c>
      <c r="K36" s="617">
        <f t="shared" si="2"/>
        <v>40.000100000000003</v>
      </c>
      <c r="L36" s="725">
        <f t="shared" si="5"/>
        <v>-465.99990000000003</v>
      </c>
      <c r="M36" s="638" t="s">
        <v>441</v>
      </c>
      <c r="N36" s="638" t="s">
        <v>429</v>
      </c>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c r="BC36" s="618"/>
      <c r="BD36" s="618"/>
      <c r="BE36" s="618"/>
      <c r="BF36" s="618"/>
      <c r="BG36" s="618"/>
      <c r="BH36" s="618"/>
      <c r="BI36" s="618"/>
      <c r="BJ36" s="618"/>
      <c r="BK36" s="618"/>
      <c r="BL36" s="618"/>
      <c r="BM36" s="618"/>
      <c r="BN36" s="618"/>
      <c r="BO36" s="618"/>
      <c r="BP36" s="618"/>
      <c r="BQ36" s="618"/>
      <c r="BR36" s="618"/>
      <c r="BS36" s="618"/>
      <c r="BT36" s="618"/>
      <c r="BU36" s="618"/>
      <c r="BV36" s="618"/>
      <c r="BW36" s="618"/>
      <c r="BX36" s="618"/>
      <c r="BY36" s="618"/>
      <c r="BZ36" s="618"/>
      <c r="CA36" s="618"/>
      <c r="CB36" s="618"/>
      <c r="CC36" s="618"/>
      <c r="CD36" s="618"/>
      <c r="CE36" s="618"/>
      <c r="CF36" s="618"/>
      <c r="CG36" s="618"/>
      <c r="CH36" s="618"/>
      <c r="CI36" s="618"/>
      <c r="CJ36" s="618"/>
      <c r="CK36" s="618"/>
      <c r="CL36" s="618"/>
      <c r="CM36" s="618"/>
      <c r="CN36" s="618"/>
      <c r="CO36" s="618"/>
      <c r="CP36" s="618"/>
      <c r="CQ36" s="618"/>
      <c r="CR36" s="618"/>
      <c r="CS36" s="618"/>
      <c r="CT36" s="618"/>
      <c r="CU36" s="618"/>
      <c r="CV36" s="618"/>
      <c r="CW36" s="618"/>
      <c r="CX36" s="618"/>
      <c r="CY36" s="618"/>
      <c r="CZ36" s="618"/>
      <c r="DA36" s="618"/>
      <c r="DB36" s="618"/>
      <c r="DC36" s="618"/>
      <c r="DD36" s="618"/>
      <c r="DE36" s="618"/>
      <c r="DF36" s="618"/>
      <c r="DG36" s="618"/>
      <c r="DH36" s="618"/>
      <c r="DI36" s="618"/>
      <c r="DJ36" s="618"/>
      <c r="DK36" s="618"/>
      <c r="DL36" s="618"/>
      <c r="DM36" s="618"/>
      <c r="DN36" s="618"/>
      <c r="DO36" s="618"/>
      <c r="DP36" s="618"/>
      <c r="DQ36" s="618"/>
      <c r="DR36" s="618"/>
      <c r="DS36" s="618"/>
      <c r="DT36" s="618"/>
      <c r="DU36" s="618"/>
      <c r="DV36" s="618"/>
      <c r="DW36" s="618"/>
      <c r="DX36" s="618"/>
      <c r="DY36" s="618"/>
      <c r="DZ36" s="618"/>
      <c r="EA36" s="618"/>
      <c r="EB36" s="618"/>
      <c r="EC36" s="618"/>
      <c r="ED36" s="618"/>
      <c r="EE36" s="618"/>
      <c r="EF36" s="618"/>
      <c r="EG36" s="618"/>
      <c r="EH36" s="618"/>
      <c r="EI36" s="618"/>
      <c r="EJ36" s="618"/>
      <c r="EK36" s="618"/>
      <c r="EL36" s="618"/>
      <c r="EM36" s="618"/>
      <c r="EN36" s="618"/>
      <c r="EO36" s="618"/>
      <c r="EP36" s="618"/>
      <c r="EQ36" s="618"/>
      <c r="ER36" s="618"/>
      <c r="ES36" s="618"/>
      <c r="ET36" s="618"/>
      <c r="EU36" s="618"/>
      <c r="EV36" s="618"/>
      <c r="EW36" s="618"/>
      <c r="EX36" s="618"/>
      <c r="EY36" s="618"/>
      <c r="EZ36" s="618"/>
      <c r="FA36" s="618"/>
      <c r="FB36" s="618"/>
      <c r="FC36" s="618"/>
      <c r="FD36" s="618"/>
      <c r="FE36" s="618"/>
      <c r="FF36" s="618"/>
      <c r="FG36" s="618"/>
      <c r="FH36" s="618"/>
      <c r="FI36" s="618"/>
      <c r="FJ36" s="618"/>
      <c r="FK36" s="618"/>
      <c r="FL36" s="618"/>
      <c r="FM36" s="618"/>
      <c r="FN36" s="618"/>
      <c r="FO36" s="618"/>
      <c r="FP36" s="618"/>
      <c r="FQ36" s="618"/>
      <c r="FR36" s="618"/>
      <c r="FS36" s="618"/>
      <c r="FT36" s="618"/>
      <c r="FU36" s="618"/>
      <c r="FV36" s="618"/>
      <c r="FW36" s="618"/>
      <c r="FX36" s="618"/>
      <c r="FY36" s="618"/>
      <c r="FZ36" s="618"/>
      <c r="GA36" s="618"/>
      <c r="GB36" s="618"/>
      <c r="GC36" s="618"/>
      <c r="GD36" s="618"/>
      <c r="GE36" s="618"/>
      <c r="GF36" s="618"/>
      <c r="GG36" s="618"/>
      <c r="GH36" s="618"/>
      <c r="GI36" s="618"/>
      <c r="GJ36" s="618"/>
      <c r="GK36" s="618"/>
      <c r="GL36" s="618"/>
      <c r="GM36" s="618"/>
      <c r="GN36" s="618"/>
      <c r="GO36" s="618"/>
      <c r="GP36" s="618"/>
      <c r="GQ36" s="618"/>
      <c r="GR36" s="618"/>
      <c r="GS36" s="618"/>
      <c r="GT36" s="618"/>
      <c r="GU36" s="618"/>
      <c r="GV36" s="618"/>
      <c r="GW36" s="618"/>
      <c r="GX36" s="618"/>
      <c r="GY36" s="618"/>
      <c r="GZ36" s="618"/>
      <c r="HA36" s="618"/>
      <c r="HB36" s="618"/>
      <c r="HC36" s="618"/>
      <c r="HD36" s="618"/>
      <c r="HE36" s="618"/>
      <c r="HF36" s="618"/>
      <c r="HG36" s="618"/>
      <c r="HH36" s="618"/>
      <c r="HI36" s="618"/>
      <c r="HJ36" s="618"/>
      <c r="HK36" s="618"/>
      <c r="HL36" s="618"/>
      <c r="HM36" s="618"/>
      <c r="HN36" s="618"/>
      <c r="HO36" s="618"/>
      <c r="HP36" s="618"/>
      <c r="HQ36" s="618"/>
      <c r="HR36" s="618"/>
      <c r="HS36" s="619"/>
      <c r="HT36" s="619"/>
      <c r="HU36" s="619"/>
      <c r="HV36" s="619"/>
      <c r="HW36" s="619"/>
      <c r="HX36" s="619"/>
      <c r="HY36" s="619"/>
      <c r="HZ36" s="619"/>
      <c r="IA36" s="619"/>
      <c r="IB36" s="619"/>
      <c r="IC36" s="619"/>
      <c r="ID36" s="619"/>
      <c r="IE36" s="619"/>
      <c r="IF36" s="619"/>
      <c r="IG36" s="619"/>
      <c r="IH36" s="619"/>
      <c r="II36" s="619"/>
      <c r="IJ36" s="619"/>
      <c r="IK36" s="619"/>
      <c r="IL36" s="619"/>
    </row>
    <row r="37" spans="1:246">
      <c r="A37" s="606" t="s">
        <v>80</v>
      </c>
      <c r="B37" s="606" t="s">
        <v>81</v>
      </c>
      <c r="C37" s="557" t="s">
        <v>82</v>
      </c>
      <c r="D37" s="568">
        <f>'01CH'!D39</f>
        <v>4.1900000000000004</v>
      </c>
      <c r="E37" s="568"/>
      <c r="F37" s="568"/>
      <c r="G37" s="570" t="e">
        <f>#REF!</f>
        <v>#REF!</v>
      </c>
      <c r="H37" s="570" t="e">
        <f t="shared" si="0"/>
        <v>#REF!</v>
      </c>
      <c r="I37" s="647"/>
      <c r="J37" s="570">
        <f>'Bieu so 01_Na Ri'!F40</f>
        <v>45.997999999999998</v>
      </c>
      <c r="K37" s="570">
        <f t="shared" si="2"/>
        <v>41.808</v>
      </c>
      <c r="L37" s="723"/>
      <c r="M37" s="598"/>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c r="DJ37" s="572"/>
      <c r="DK37" s="572"/>
      <c r="DL37" s="572"/>
      <c r="DM37" s="572"/>
      <c r="DN37" s="572"/>
      <c r="DO37" s="572"/>
      <c r="DP37" s="572"/>
      <c r="DQ37" s="572"/>
      <c r="DR37" s="572"/>
      <c r="DS37" s="572"/>
      <c r="DT37" s="572"/>
      <c r="DU37" s="572"/>
      <c r="DV37" s="572"/>
      <c r="DW37" s="572"/>
      <c r="DX37" s="572"/>
      <c r="DY37" s="572"/>
      <c r="DZ37" s="572"/>
      <c r="EA37" s="572"/>
      <c r="EB37" s="572"/>
      <c r="EC37" s="572"/>
      <c r="ED37" s="572"/>
      <c r="EE37" s="572"/>
      <c r="EF37" s="572"/>
      <c r="EG37" s="572"/>
      <c r="EH37" s="572"/>
      <c r="EI37" s="572"/>
      <c r="EJ37" s="572"/>
      <c r="EK37" s="572"/>
      <c r="EL37" s="572"/>
      <c r="EM37" s="572"/>
      <c r="EN37" s="572"/>
      <c r="EO37" s="572"/>
      <c r="EP37" s="572"/>
      <c r="EQ37" s="572"/>
      <c r="ER37" s="572"/>
      <c r="ES37" s="572"/>
      <c r="ET37" s="572"/>
      <c r="EU37" s="572"/>
      <c r="EV37" s="572"/>
      <c r="EW37" s="572"/>
      <c r="EX37" s="572"/>
      <c r="EY37" s="572"/>
      <c r="EZ37" s="572"/>
      <c r="FA37" s="572"/>
      <c r="FB37" s="572"/>
      <c r="FC37" s="572"/>
      <c r="FD37" s="572"/>
      <c r="FE37" s="572"/>
      <c r="FF37" s="572"/>
      <c r="FG37" s="572"/>
      <c r="FH37" s="572"/>
      <c r="FI37" s="572"/>
      <c r="FJ37" s="572"/>
      <c r="FK37" s="572"/>
      <c r="FL37" s="572"/>
      <c r="FM37" s="572"/>
      <c r="FN37" s="572"/>
      <c r="FO37" s="572"/>
      <c r="FP37" s="572"/>
      <c r="FQ37" s="572"/>
      <c r="FR37" s="572"/>
      <c r="FS37" s="572"/>
      <c r="FT37" s="572"/>
      <c r="FU37" s="572"/>
      <c r="FV37" s="572"/>
      <c r="FW37" s="572"/>
      <c r="FX37" s="572"/>
      <c r="FY37" s="572"/>
      <c r="FZ37" s="572"/>
      <c r="GA37" s="572"/>
      <c r="GB37" s="572"/>
      <c r="GC37" s="572"/>
      <c r="GD37" s="572"/>
      <c r="GE37" s="572"/>
      <c r="GF37" s="572"/>
      <c r="GG37" s="572"/>
      <c r="GH37" s="572"/>
      <c r="GI37" s="572"/>
      <c r="GJ37" s="572"/>
      <c r="GK37" s="572"/>
      <c r="GL37" s="572"/>
      <c r="GM37" s="572"/>
      <c r="GN37" s="572"/>
      <c r="GO37" s="572"/>
      <c r="GP37" s="572"/>
      <c r="GQ37" s="572"/>
      <c r="GR37" s="572"/>
      <c r="GS37" s="572"/>
      <c r="GT37" s="572"/>
      <c r="GU37" s="572"/>
      <c r="GV37" s="572"/>
      <c r="GW37" s="572"/>
      <c r="GX37" s="572"/>
      <c r="GY37" s="572"/>
      <c r="GZ37" s="572"/>
      <c r="HA37" s="572"/>
      <c r="HB37" s="572"/>
      <c r="HC37" s="572"/>
      <c r="HD37" s="572"/>
      <c r="HE37" s="572"/>
      <c r="HF37" s="572"/>
      <c r="HG37" s="572"/>
      <c r="HH37" s="572"/>
      <c r="HI37" s="572"/>
      <c r="HJ37" s="572"/>
      <c r="HK37" s="572"/>
      <c r="HL37" s="572"/>
      <c r="HM37" s="572"/>
      <c r="HN37" s="572"/>
      <c r="HO37" s="572"/>
      <c r="HP37" s="572"/>
      <c r="HQ37" s="572"/>
      <c r="HR37" s="572"/>
      <c r="HS37" s="605"/>
      <c r="HT37" s="605"/>
      <c r="HU37" s="605"/>
      <c r="HV37" s="605"/>
      <c r="HW37" s="605"/>
      <c r="HX37" s="605"/>
      <c r="HY37" s="605"/>
      <c r="HZ37" s="605"/>
      <c r="IA37" s="605"/>
      <c r="IB37" s="605"/>
      <c r="IC37" s="605"/>
      <c r="ID37" s="605"/>
      <c r="IE37" s="605"/>
      <c r="IF37" s="605"/>
      <c r="IG37" s="605"/>
      <c r="IH37" s="605"/>
      <c r="II37" s="605"/>
      <c r="IJ37" s="605"/>
      <c r="IK37" s="605"/>
      <c r="IL37" s="605"/>
    </row>
    <row r="38" spans="1:246">
      <c r="A38" s="606" t="s">
        <v>83</v>
      </c>
      <c r="B38" s="574" t="s">
        <v>84</v>
      </c>
      <c r="C38" s="557" t="s">
        <v>85</v>
      </c>
      <c r="D38" s="568">
        <f>'01CH'!D40</f>
        <v>6.0200000000000005</v>
      </c>
      <c r="E38" s="568"/>
      <c r="F38" s="568"/>
      <c r="G38" s="570" t="e">
        <f>#REF!</f>
        <v>#REF!</v>
      </c>
      <c r="H38" s="570" t="e">
        <f t="shared" si="0"/>
        <v>#REF!</v>
      </c>
      <c r="I38" s="647"/>
      <c r="J38" s="570">
        <f>'Bieu so 01_Na Ri'!F41</f>
        <v>25</v>
      </c>
      <c r="K38" s="570">
        <f t="shared" si="2"/>
        <v>18.98</v>
      </c>
      <c r="L38" s="723"/>
      <c r="M38" s="598"/>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2"/>
      <c r="DJ38" s="572"/>
      <c r="DK38" s="572"/>
      <c r="DL38" s="572"/>
      <c r="DM38" s="572"/>
      <c r="DN38" s="572"/>
      <c r="DO38" s="572"/>
      <c r="DP38" s="572"/>
      <c r="DQ38" s="572"/>
      <c r="DR38" s="572"/>
      <c r="DS38" s="572"/>
      <c r="DT38" s="572"/>
      <c r="DU38" s="572"/>
      <c r="DV38" s="572"/>
      <c r="DW38" s="572"/>
      <c r="DX38" s="572"/>
      <c r="DY38" s="572"/>
      <c r="DZ38" s="572"/>
      <c r="EA38" s="572"/>
      <c r="EB38" s="572"/>
      <c r="EC38" s="572"/>
      <c r="ED38" s="572"/>
      <c r="EE38" s="572"/>
      <c r="EF38" s="572"/>
      <c r="EG38" s="572"/>
      <c r="EH38" s="572"/>
      <c r="EI38" s="572"/>
      <c r="EJ38" s="572"/>
      <c r="EK38" s="572"/>
      <c r="EL38" s="572"/>
      <c r="EM38" s="572"/>
      <c r="EN38" s="572"/>
      <c r="EO38" s="572"/>
      <c r="EP38" s="572"/>
      <c r="EQ38" s="572"/>
      <c r="ER38" s="572"/>
      <c r="ES38" s="572"/>
      <c r="ET38" s="572"/>
      <c r="EU38" s="572"/>
      <c r="EV38" s="572"/>
      <c r="EW38" s="572"/>
      <c r="EX38" s="572"/>
      <c r="EY38" s="572"/>
      <c r="EZ38" s="572"/>
      <c r="FA38" s="572"/>
      <c r="FB38" s="572"/>
      <c r="FC38" s="572"/>
      <c r="FD38" s="572"/>
      <c r="FE38" s="572"/>
      <c r="FF38" s="572"/>
      <c r="FG38" s="572"/>
      <c r="FH38" s="572"/>
      <c r="FI38" s="572"/>
      <c r="FJ38" s="572"/>
      <c r="FK38" s="572"/>
      <c r="FL38" s="572"/>
      <c r="FM38" s="572"/>
      <c r="FN38" s="572"/>
      <c r="FO38" s="572"/>
      <c r="FP38" s="572"/>
      <c r="FQ38" s="572"/>
      <c r="FR38" s="572"/>
      <c r="FS38" s="572"/>
      <c r="FT38" s="572"/>
      <c r="FU38" s="572"/>
      <c r="FV38" s="572"/>
      <c r="FW38" s="572"/>
      <c r="FX38" s="572"/>
      <c r="FY38" s="572"/>
      <c r="FZ38" s="572"/>
      <c r="GA38" s="572"/>
      <c r="GB38" s="572"/>
      <c r="GC38" s="572"/>
      <c r="GD38" s="572"/>
      <c r="GE38" s="572"/>
      <c r="GF38" s="572"/>
      <c r="GG38" s="572"/>
      <c r="GH38" s="572"/>
      <c r="GI38" s="572"/>
      <c r="GJ38" s="572"/>
      <c r="GK38" s="572"/>
      <c r="GL38" s="572"/>
      <c r="GM38" s="572"/>
      <c r="GN38" s="572"/>
      <c r="GO38" s="572"/>
      <c r="GP38" s="572"/>
      <c r="GQ38" s="572"/>
      <c r="GR38" s="572"/>
      <c r="GS38" s="572"/>
      <c r="GT38" s="572"/>
      <c r="GU38" s="572"/>
      <c r="GV38" s="572"/>
      <c r="GW38" s="572"/>
      <c r="GX38" s="572"/>
      <c r="GY38" s="572"/>
      <c r="GZ38" s="572"/>
      <c r="HA38" s="572"/>
      <c r="HB38" s="572"/>
      <c r="HC38" s="572"/>
      <c r="HD38" s="572"/>
      <c r="HE38" s="572"/>
      <c r="HF38" s="572"/>
      <c r="HG38" s="572"/>
      <c r="HH38" s="572"/>
      <c r="HI38" s="572"/>
      <c r="HJ38" s="572"/>
      <c r="HK38" s="572"/>
      <c r="HL38" s="572"/>
      <c r="HM38" s="572"/>
      <c r="HN38" s="572"/>
      <c r="HO38" s="572"/>
      <c r="HP38" s="572"/>
      <c r="HQ38" s="572"/>
      <c r="HR38" s="572"/>
      <c r="HS38" s="605"/>
      <c r="HT38" s="605"/>
      <c r="HU38" s="605"/>
      <c r="HV38" s="605"/>
      <c r="HW38" s="605"/>
      <c r="HX38" s="605"/>
      <c r="HY38" s="605"/>
      <c r="HZ38" s="605"/>
      <c r="IA38" s="605"/>
      <c r="IB38" s="605"/>
      <c r="IC38" s="605"/>
      <c r="ID38" s="605"/>
      <c r="IE38" s="605"/>
      <c r="IF38" s="605"/>
      <c r="IG38" s="605"/>
      <c r="IH38" s="605"/>
      <c r="II38" s="605"/>
      <c r="IJ38" s="605"/>
      <c r="IK38" s="605"/>
      <c r="IL38" s="605"/>
    </row>
    <row r="39" spans="1:246" hidden="1">
      <c r="A39" s="606" t="s">
        <v>86</v>
      </c>
      <c r="B39" s="606" t="s">
        <v>87</v>
      </c>
      <c r="C39" s="557" t="s">
        <v>88</v>
      </c>
      <c r="D39" s="568">
        <f>'01CH'!D41</f>
        <v>24.3</v>
      </c>
      <c r="E39" s="568"/>
      <c r="F39" s="568"/>
      <c r="G39" s="570" t="e">
        <f>#REF!</f>
        <v>#REF!</v>
      </c>
      <c r="H39" s="570" t="e">
        <f t="shared" si="0"/>
        <v>#REF!</v>
      </c>
      <c r="I39" s="647"/>
      <c r="J39" s="570">
        <f>'Bieu so 01_Na Ri'!F42</f>
        <v>70.000000000000014</v>
      </c>
      <c r="K39" s="570">
        <f t="shared" si="2"/>
        <v>45.700000000000017</v>
      </c>
      <c r="L39" s="723"/>
      <c r="M39" s="598"/>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c r="CV39" s="572"/>
      <c r="CW39" s="572"/>
      <c r="CX39" s="572"/>
      <c r="CY39" s="572"/>
      <c r="CZ39" s="572"/>
      <c r="DA39" s="572"/>
      <c r="DB39" s="572"/>
      <c r="DC39" s="572"/>
      <c r="DD39" s="572"/>
      <c r="DE39" s="572"/>
      <c r="DF39" s="572"/>
      <c r="DG39" s="572"/>
      <c r="DH39" s="572"/>
      <c r="DI39" s="572"/>
      <c r="DJ39" s="572"/>
      <c r="DK39" s="572"/>
      <c r="DL39" s="572"/>
      <c r="DM39" s="572"/>
      <c r="DN39" s="572"/>
      <c r="DO39" s="572"/>
      <c r="DP39" s="572"/>
      <c r="DQ39" s="572"/>
      <c r="DR39" s="572"/>
      <c r="DS39" s="572"/>
      <c r="DT39" s="572"/>
      <c r="DU39" s="572"/>
      <c r="DV39" s="572"/>
      <c r="DW39" s="572"/>
      <c r="DX39" s="572"/>
      <c r="DY39" s="572"/>
      <c r="DZ39" s="572"/>
      <c r="EA39" s="572"/>
      <c r="EB39" s="572"/>
      <c r="EC39" s="572"/>
      <c r="ED39" s="572"/>
      <c r="EE39" s="572"/>
      <c r="EF39" s="572"/>
      <c r="EG39" s="572"/>
      <c r="EH39" s="572"/>
      <c r="EI39" s="572"/>
      <c r="EJ39" s="572"/>
      <c r="EK39" s="572"/>
      <c r="EL39" s="572"/>
      <c r="EM39" s="572"/>
      <c r="EN39" s="572"/>
      <c r="EO39" s="572"/>
      <c r="EP39" s="572"/>
      <c r="EQ39" s="572"/>
      <c r="ER39" s="572"/>
      <c r="ES39" s="572"/>
      <c r="ET39" s="572"/>
      <c r="EU39" s="572"/>
      <c r="EV39" s="572"/>
      <c r="EW39" s="572"/>
      <c r="EX39" s="572"/>
      <c r="EY39" s="572"/>
      <c r="EZ39" s="572"/>
      <c r="FA39" s="572"/>
      <c r="FB39" s="572"/>
      <c r="FC39" s="572"/>
      <c r="FD39" s="572"/>
      <c r="FE39" s="572"/>
      <c r="FF39" s="572"/>
      <c r="FG39" s="572"/>
      <c r="FH39" s="572"/>
      <c r="FI39" s="572"/>
      <c r="FJ39" s="572"/>
      <c r="FK39" s="572"/>
      <c r="FL39" s="572"/>
      <c r="FM39" s="572"/>
      <c r="FN39" s="572"/>
      <c r="FO39" s="572"/>
      <c r="FP39" s="572"/>
      <c r="FQ39" s="572"/>
      <c r="FR39" s="572"/>
      <c r="FS39" s="572"/>
      <c r="FT39" s="572"/>
      <c r="FU39" s="572"/>
      <c r="FV39" s="572"/>
      <c r="FW39" s="572"/>
      <c r="FX39" s="572"/>
      <c r="FY39" s="572"/>
      <c r="FZ39" s="572"/>
      <c r="GA39" s="572"/>
      <c r="GB39" s="572"/>
      <c r="GC39" s="572"/>
      <c r="GD39" s="572"/>
      <c r="GE39" s="572"/>
      <c r="GF39" s="572"/>
      <c r="GG39" s="572"/>
      <c r="GH39" s="572"/>
      <c r="GI39" s="572"/>
      <c r="GJ39" s="572"/>
      <c r="GK39" s="572"/>
      <c r="GL39" s="572"/>
      <c r="GM39" s="572"/>
      <c r="GN39" s="572"/>
      <c r="GO39" s="572"/>
      <c r="GP39" s="572"/>
      <c r="GQ39" s="572"/>
      <c r="GR39" s="572"/>
      <c r="GS39" s="572"/>
      <c r="GT39" s="572"/>
      <c r="GU39" s="572"/>
      <c r="GV39" s="572"/>
      <c r="GW39" s="572"/>
      <c r="GX39" s="572"/>
      <c r="GY39" s="572"/>
      <c r="GZ39" s="572"/>
      <c r="HA39" s="572"/>
      <c r="HB39" s="572"/>
      <c r="HC39" s="572"/>
      <c r="HD39" s="572"/>
      <c r="HE39" s="572"/>
      <c r="HF39" s="572"/>
      <c r="HG39" s="572"/>
      <c r="HH39" s="572"/>
      <c r="HI39" s="572"/>
      <c r="HJ39" s="572"/>
      <c r="HK39" s="572"/>
      <c r="HL39" s="572"/>
      <c r="HM39" s="572"/>
      <c r="HN39" s="572"/>
      <c r="HO39" s="572"/>
      <c r="HP39" s="572"/>
      <c r="HQ39" s="572"/>
      <c r="HR39" s="572"/>
      <c r="HS39" s="605"/>
      <c r="HT39" s="605"/>
      <c r="HU39" s="605"/>
      <c r="HV39" s="605"/>
      <c r="HW39" s="605"/>
      <c r="HX39" s="605"/>
      <c r="HY39" s="605"/>
      <c r="HZ39" s="605"/>
      <c r="IA39" s="605"/>
      <c r="IB39" s="605"/>
      <c r="IC39" s="605"/>
      <c r="ID39" s="605"/>
      <c r="IE39" s="605"/>
      <c r="IF39" s="605"/>
      <c r="IG39" s="605"/>
      <c r="IH39" s="605"/>
      <c r="II39" s="605"/>
      <c r="IJ39" s="605"/>
      <c r="IK39" s="605"/>
      <c r="IL39" s="605"/>
    </row>
    <row r="40" spans="1:246">
      <c r="A40" s="606" t="s">
        <v>89</v>
      </c>
      <c r="B40" s="575" t="s">
        <v>90</v>
      </c>
      <c r="C40" s="557" t="s">
        <v>91</v>
      </c>
      <c r="D40" s="568">
        <f>'01CH'!D42</f>
        <v>19.510000000000002</v>
      </c>
      <c r="E40" s="568"/>
      <c r="F40" s="568"/>
      <c r="G40" s="570" t="e">
        <f>#REF!</f>
        <v>#REF!</v>
      </c>
      <c r="H40" s="570" t="e">
        <f t="shared" si="0"/>
        <v>#REF!</v>
      </c>
      <c r="I40" s="647"/>
      <c r="J40" s="570">
        <f>'Bieu so 01_Na Ri'!F43</f>
        <v>19.510000000000002</v>
      </c>
      <c r="K40" s="570">
        <f t="shared" si="2"/>
        <v>0</v>
      </c>
      <c r="L40" s="723"/>
      <c r="M40" s="598"/>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c r="CU40" s="572"/>
      <c r="CV40" s="572"/>
      <c r="CW40" s="572"/>
      <c r="CX40" s="572"/>
      <c r="CY40" s="572"/>
      <c r="CZ40" s="572"/>
      <c r="DA40" s="572"/>
      <c r="DB40" s="572"/>
      <c r="DC40" s="572"/>
      <c r="DD40" s="572"/>
      <c r="DE40" s="572"/>
      <c r="DF40" s="572"/>
      <c r="DG40" s="572"/>
      <c r="DH40" s="572"/>
      <c r="DI40" s="572"/>
      <c r="DJ40" s="572"/>
      <c r="DK40" s="572"/>
      <c r="DL40" s="572"/>
      <c r="DM40" s="572"/>
      <c r="DN40" s="572"/>
      <c r="DO40" s="572"/>
      <c r="DP40" s="572"/>
      <c r="DQ40" s="572"/>
      <c r="DR40" s="572"/>
      <c r="DS40" s="572"/>
      <c r="DT40" s="572"/>
      <c r="DU40" s="572"/>
      <c r="DV40" s="572"/>
      <c r="DW40" s="572"/>
      <c r="DX40" s="572"/>
      <c r="DY40" s="572"/>
      <c r="DZ40" s="572"/>
      <c r="EA40" s="572"/>
      <c r="EB40" s="572"/>
      <c r="EC40" s="572"/>
      <c r="ED40" s="572"/>
      <c r="EE40" s="572"/>
      <c r="EF40" s="572"/>
      <c r="EG40" s="572"/>
      <c r="EH40" s="572"/>
      <c r="EI40" s="572"/>
      <c r="EJ40" s="572"/>
      <c r="EK40" s="572"/>
      <c r="EL40" s="572"/>
      <c r="EM40" s="572"/>
      <c r="EN40" s="572"/>
      <c r="EO40" s="572"/>
      <c r="EP40" s="572"/>
      <c r="EQ40" s="572"/>
      <c r="ER40" s="572"/>
      <c r="ES40" s="572"/>
      <c r="ET40" s="572"/>
      <c r="EU40" s="572"/>
      <c r="EV40" s="572"/>
      <c r="EW40" s="572"/>
      <c r="EX40" s="572"/>
      <c r="EY40" s="572"/>
      <c r="EZ40" s="572"/>
      <c r="FA40" s="572"/>
      <c r="FB40" s="572"/>
      <c r="FC40" s="572"/>
      <c r="FD40" s="572"/>
      <c r="FE40" s="572"/>
      <c r="FF40" s="572"/>
      <c r="FG40" s="572"/>
      <c r="FH40" s="572"/>
      <c r="FI40" s="572"/>
      <c r="FJ40" s="572"/>
      <c r="FK40" s="572"/>
      <c r="FL40" s="572"/>
      <c r="FM40" s="572"/>
      <c r="FN40" s="572"/>
      <c r="FO40" s="572"/>
      <c r="FP40" s="572"/>
      <c r="FQ40" s="572"/>
      <c r="FR40" s="572"/>
      <c r="FS40" s="572"/>
      <c r="FT40" s="572"/>
      <c r="FU40" s="572"/>
      <c r="FV40" s="572"/>
      <c r="FW40" s="572"/>
      <c r="FX40" s="572"/>
      <c r="FY40" s="572"/>
      <c r="FZ40" s="572"/>
      <c r="GA40" s="572"/>
      <c r="GB40" s="572"/>
      <c r="GC40" s="572"/>
      <c r="GD40" s="572"/>
      <c r="GE40" s="572"/>
      <c r="GF40" s="572"/>
      <c r="GG40" s="572"/>
      <c r="GH40" s="572"/>
      <c r="GI40" s="572"/>
      <c r="GJ40" s="572"/>
      <c r="GK40" s="572"/>
      <c r="GL40" s="572"/>
      <c r="GM40" s="572"/>
      <c r="GN40" s="572"/>
      <c r="GO40" s="572"/>
      <c r="GP40" s="572"/>
      <c r="GQ40" s="572"/>
      <c r="GR40" s="572"/>
      <c r="GS40" s="572"/>
      <c r="GT40" s="572"/>
      <c r="GU40" s="572"/>
      <c r="GV40" s="572"/>
      <c r="GW40" s="572"/>
      <c r="GX40" s="572"/>
      <c r="GY40" s="572"/>
      <c r="GZ40" s="572"/>
      <c r="HA40" s="572"/>
      <c r="HB40" s="572"/>
      <c r="HC40" s="572"/>
      <c r="HD40" s="572"/>
      <c r="HE40" s="572"/>
      <c r="HF40" s="572"/>
      <c r="HG40" s="572"/>
      <c r="HH40" s="572"/>
      <c r="HI40" s="572"/>
      <c r="HJ40" s="572"/>
      <c r="HK40" s="572"/>
      <c r="HL40" s="572"/>
      <c r="HM40" s="572"/>
      <c r="HN40" s="572"/>
      <c r="HO40" s="572"/>
      <c r="HP40" s="572"/>
      <c r="HQ40" s="572"/>
      <c r="HR40" s="572"/>
      <c r="HS40" s="605"/>
      <c r="HT40" s="605"/>
      <c r="HU40" s="605"/>
      <c r="HV40" s="605"/>
      <c r="HW40" s="605"/>
      <c r="HX40" s="605"/>
      <c r="HY40" s="605"/>
      <c r="HZ40" s="605"/>
      <c r="IA40" s="605"/>
      <c r="IB40" s="605"/>
      <c r="IC40" s="605"/>
      <c r="ID40" s="605"/>
      <c r="IE40" s="605"/>
      <c r="IF40" s="605"/>
      <c r="IG40" s="605"/>
      <c r="IH40" s="605"/>
      <c r="II40" s="605"/>
      <c r="IJ40" s="605"/>
      <c r="IK40" s="605"/>
      <c r="IL40" s="605"/>
    </row>
    <row r="41" spans="1:246" s="620" customFormat="1" ht="30">
      <c r="A41" s="612" t="s">
        <v>92</v>
      </c>
      <c r="B41" s="639" t="s">
        <v>93</v>
      </c>
      <c r="C41" s="614" t="s">
        <v>94</v>
      </c>
      <c r="D41" s="615">
        <f>'01CH'!D43</f>
        <v>1162.26082</v>
      </c>
      <c r="E41" s="615">
        <v>2771</v>
      </c>
      <c r="F41" s="615">
        <v>3098</v>
      </c>
      <c r="G41" s="617" t="e">
        <f>#REF!</f>
        <v>#REF!</v>
      </c>
      <c r="H41" s="617" t="e">
        <f t="shared" si="0"/>
        <v>#REF!</v>
      </c>
      <c r="I41" s="649" t="e">
        <f t="shared" si="4"/>
        <v>#REF!</v>
      </c>
      <c r="J41" s="617">
        <f>'Bieu so 01_Na Ri'!F44</f>
        <v>1775.5167100000001</v>
      </c>
      <c r="K41" s="617">
        <f t="shared" si="2"/>
        <v>613.25589000000014</v>
      </c>
      <c r="L41" s="725">
        <f t="shared" si="5"/>
        <v>-1322.4832899999999</v>
      </c>
      <c r="M41" s="613"/>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618"/>
      <c r="BP41" s="618"/>
      <c r="BQ41" s="618"/>
      <c r="BR41" s="618"/>
      <c r="BS41" s="618"/>
      <c r="BT41" s="618"/>
      <c r="BU41" s="618"/>
      <c r="BV41" s="618"/>
      <c r="BW41" s="618"/>
      <c r="BX41" s="618"/>
      <c r="BY41" s="618"/>
      <c r="BZ41" s="618"/>
      <c r="CA41" s="618"/>
      <c r="CB41" s="618"/>
      <c r="CC41" s="618"/>
      <c r="CD41" s="618"/>
      <c r="CE41" s="618"/>
      <c r="CF41" s="618"/>
      <c r="CG41" s="618"/>
      <c r="CH41" s="618"/>
      <c r="CI41" s="618"/>
      <c r="CJ41" s="618"/>
      <c r="CK41" s="618"/>
      <c r="CL41" s="618"/>
      <c r="CM41" s="618"/>
      <c r="CN41" s="618"/>
      <c r="CO41" s="618"/>
      <c r="CP41" s="618"/>
      <c r="CQ41" s="618"/>
      <c r="CR41" s="618"/>
      <c r="CS41" s="618"/>
      <c r="CT41" s="618"/>
      <c r="CU41" s="618"/>
      <c r="CV41" s="618"/>
      <c r="CW41" s="618"/>
      <c r="CX41" s="618"/>
      <c r="CY41" s="618"/>
      <c r="CZ41" s="618"/>
      <c r="DA41" s="618"/>
      <c r="DB41" s="618"/>
      <c r="DC41" s="618"/>
      <c r="DD41" s="618"/>
      <c r="DE41" s="618"/>
      <c r="DF41" s="618"/>
      <c r="DG41" s="618"/>
      <c r="DH41" s="618"/>
      <c r="DI41" s="618"/>
      <c r="DJ41" s="618"/>
      <c r="DK41" s="618"/>
      <c r="DL41" s="618"/>
      <c r="DM41" s="618"/>
      <c r="DN41" s="618"/>
      <c r="DO41" s="618"/>
      <c r="DP41" s="618"/>
      <c r="DQ41" s="618"/>
      <c r="DR41" s="618"/>
      <c r="DS41" s="618"/>
      <c r="DT41" s="618"/>
      <c r="DU41" s="618"/>
      <c r="DV41" s="618"/>
      <c r="DW41" s="618"/>
      <c r="DX41" s="618"/>
      <c r="DY41" s="618"/>
      <c r="DZ41" s="618"/>
      <c r="EA41" s="618"/>
      <c r="EB41" s="618"/>
      <c r="EC41" s="618"/>
      <c r="ED41" s="618"/>
      <c r="EE41" s="618"/>
      <c r="EF41" s="618"/>
      <c r="EG41" s="618"/>
      <c r="EH41" s="618"/>
      <c r="EI41" s="618"/>
      <c r="EJ41" s="618"/>
      <c r="EK41" s="618"/>
      <c r="EL41" s="618"/>
      <c r="EM41" s="618"/>
      <c r="EN41" s="618"/>
      <c r="EO41" s="618"/>
      <c r="EP41" s="618"/>
      <c r="EQ41" s="618"/>
      <c r="ER41" s="618"/>
      <c r="ES41" s="618"/>
      <c r="ET41" s="618"/>
      <c r="EU41" s="618"/>
      <c r="EV41" s="618"/>
      <c r="EW41" s="618"/>
      <c r="EX41" s="618"/>
      <c r="EY41" s="618"/>
      <c r="EZ41" s="618"/>
      <c r="FA41" s="618"/>
      <c r="FB41" s="618"/>
      <c r="FC41" s="618"/>
      <c r="FD41" s="618"/>
      <c r="FE41" s="618"/>
      <c r="FF41" s="618"/>
      <c r="FG41" s="618"/>
      <c r="FH41" s="618"/>
      <c r="FI41" s="618"/>
      <c r="FJ41" s="618"/>
      <c r="FK41" s="618"/>
      <c r="FL41" s="618"/>
      <c r="FM41" s="618"/>
      <c r="FN41" s="618"/>
      <c r="FO41" s="618"/>
      <c r="FP41" s="618"/>
      <c r="FQ41" s="618"/>
      <c r="FR41" s="618"/>
      <c r="FS41" s="618"/>
      <c r="FT41" s="618"/>
      <c r="FU41" s="618"/>
      <c r="FV41" s="618"/>
      <c r="FW41" s="618"/>
      <c r="FX41" s="618"/>
      <c r="FY41" s="618"/>
      <c r="FZ41" s="618"/>
      <c r="GA41" s="618"/>
      <c r="GB41" s="618"/>
      <c r="GC41" s="618"/>
      <c r="GD41" s="618"/>
      <c r="GE41" s="618"/>
      <c r="GF41" s="618"/>
      <c r="GG41" s="618"/>
      <c r="GH41" s="618"/>
      <c r="GI41" s="618"/>
      <c r="GJ41" s="618"/>
      <c r="GK41" s="618"/>
      <c r="GL41" s="618"/>
      <c r="GM41" s="618"/>
      <c r="GN41" s="618"/>
      <c r="GO41" s="618"/>
      <c r="GP41" s="618"/>
      <c r="GQ41" s="618"/>
      <c r="GR41" s="618"/>
      <c r="GS41" s="618"/>
      <c r="GT41" s="618"/>
      <c r="GU41" s="618"/>
      <c r="GV41" s="618"/>
      <c r="GW41" s="618"/>
      <c r="GX41" s="618"/>
      <c r="GY41" s="618"/>
      <c r="GZ41" s="618"/>
      <c r="HA41" s="618"/>
      <c r="HB41" s="618"/>
      <c r="HC41" s="618"/>
      <c r="HD41" s="618"/>
      <c r="HE41" s="618"/>
      <c r="HF41" s="618"/>
      <c r="HG41" s="618"/>
      <c r="HH41" s="618"/>
      <c r="HI41" s="618"/>
      <c r="HJ41" s="618"/>
      <c r="HK41" s="618"/>
      <c r="HL41" s="618"/>
      <c r="HM41" s="618"/>
      <c r="HN41" s="618"/>
      <c r="HO41" s="618"/>
      <c r="HP41" s="618"/>
      <c r="HQ41" s="618"/>
      <c r="HR41" s="618"/>
      <c r="HS41" s="619"/>
      <c r="HT41" s="619"/>
      <c r="HU41" s="619"/>
      <c r="HV41" s="619"/>
      <c r="HW41" s="619"/>
      <c r="HX41" s="619"/>
      <c r="HY41" s="619"/>
      <c r="HZ41" s="619"/>
      <c r="IA41" s="619"/>
      <c r="IB41" s="619"/>
      <c r="IC41" s="619"/>
      <c r="ID41" s="619"/>
      <c r="IE41" s="619"/>
      <c r="IF41" s="619"/>
      <c r="IG41" s="619"/>
      <c r="IH41" s="619"/>
      <c r="II41" s="619"/>
      <c r="IJ41" s="619"/>
      <c r="IK41" s="619"/>
      <c r="IL41" s="619"/>
    </row>
    <row r="42" spans="1:246" s="608" customFormat="1">
      <c r="A42" s="603"/>
      <c r="B42" s="566" t="s">
        <v>65</v>
      </c>
      <c r="C42" s="567"/>
      <c r="D42" s="576">
        <f>'01CH'!D44</f>
        <v>0</v>
      </c>
      <c r="E42" s="576"/>
      <c r="F42" s="576"/>
      <c r="G42" s="569" t="e">
        <f>#REF!</f>
        <v>#REF!</v>
      </c>
      <c r="H42" s="569" t="e">
        <f t="shared" si="0"/>
        <v>#REF!</v>
      </c>
      <c r="I42" s="651" t="e">
        <f t="shared" si="4"/>
        <v>#REF!</v>
      </c>
      <c r="J42" s="569">
        <f>'Bieu so 01_Na Ri'!F45</f>
        <v>0</v>
      </c>
      <c r="K42" s="569">
        <f t="shared" si="2"/>
        <v>0</v>
      </c>
      <c r="L42" s="727">
        <f t="shared" si="5"/>
        <v>0</v>
      </c>
      <c r="M42" s="604"/>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571"/>
      <c r="CL42" s="571"/>
      <c r="CM42" s="571"/>
      <c r="CN42" s="571"/>
      <c r="CO42" s="571"/>
      <c r="CP42" s="571"/>
      <c r="CQ42" s="571"/>
      <c r="CR42" s="571"/>
      <c r="CS42" s="571"/>
      <c r="CT42" s="571"/>
      <c r="CU42" s="571"/>
      <c r="CV42" s="571"/>
      <c r="CW42" s="571"/>
      <c r="CX42" s="571"/>
      <c r="CY42" s="571"/>
      <c r="CZ42" s="571"/>
      <c r="DA42" s="571"/>
      <c r="DB42" s="571"/>
      <c r="DC42" s="571"/>
      <c r="DD42" s="571"/>
      <c r="DE42" s="571"/>
      <c r="DF42" s="571"/>
      <c r="DG42" s="571"/>
      <c r="DH42" s="571"/>
      <c r="DI42" s="571"/>
      <c r="DJ42" s="571"/>
      <c r="DK42" s="571"/>
      <c r="DL42" s="571"/>
      <c r="DM42" s="571"/>
      <c r="DN42" s="571"/>
      <c r="DO42" s="571"/>
      <c r="DP42" s="571"/>
      <c r="DQ42" s="571"/>
      <c r="DR42" s="571"/>
      <c r="DS42" s="571"/>
      <c r="DT42" s="571"/>
      <c r="DU42" s="571"/>
      <c r="DV42" s="571"/>
      <c r="DW42" s="571"/>
      <c r="DX42" s="571"/>
      <c r="DY42" s="571"/>
      <c r="DZ42" s="571"/>
      <c r="EA42" s="571"/>
      <c r="EB42" s="571"/>
      <c r="EC42" s="571"/>
      <c r="ED42" s="571"/>
      <c r="EE42" s="571"/>
      <c r="EF42" s="571"/>
      <c r="EG42" s="571"/>
      <c r="EH42" s="571"/>
      <c r="EI42" s="571"/>
      <c r="EJ42" s="571"/>
      <c r="EK42" s="571"/>
      <c r="EL42" s="571"/>
      <c r="EM42" s="571"/>
      <c r="EN42" s="571"/>
      <c r="EO42" s="571"/>
      <c r="EP42" s="571"/>
      <c r="EQ42" s="571"/>
      <c r="ER42" s="571"/>
      <c r="ES42" s="571"/>
      <c r="ET42" s="571"/>
      <c r="EU42" s="571"/>
      <c r="EV42" s="571"/>
      <c r="EW42" s="571"/>
      <c r="EX42" s="571"/>
      <c r="EY42" s="571"/>
      <c r="EZ42" s="571"/>
      <c r="FA42" s="571"/>
      <c r="FB42" s="571"/>
      <c r="FC42" s="571"/>
      <c r="FD42" s="571"/>
      <c r="FE42" s="571"/>
      <c r="FF42" s="571"/>
      <c r="FG42" s="571"/>
      <c r="FH42" s="571"/>
      <c r="FI42" s="571"/>
      <c r="FJ42" s="571"/>
      <c r="FK42" s="571"/>
      <c r="FL42" s="571"/>
      <c r="FM42" s="571"/>
      <c r="FN42" s="571"/>
      <c r="FO42" s="571"/>
      <c r="FP42" s="571"/>
      <c r="FQ42" s="571"/>
      <c r="FR42" s="571"/>
      <c r="FS42" s="571"/>
      <c r="FT42" s="571"/>
      <c r="FU42" s="571"/>
      <c r="FV42" s="571"/>
      <c r="FW42" s="571"/>
      <c r="FX42" s="571"/>
      <c r="FY42" s="571"/>
      <c r="FZ42" s="571"/>
      <c r="GA42" s="571"/>
      <c r="GB42" s="571"/>
      <c r="GC42" s="571"/>
      <c r="GD42" s="571"/>
      <c r="GE42" s="571"/>
      <c r="GF42" s="571"/>
      <c r="GG42" s="571"/>
      <c r="GH42" s="571"/>
      <c r="GI42" s="571"/>
      <c r="GJ42" s="571"/>
      <c r="GK42" s="571"/>
      <c r="GL42" s="571"/>
      <c r="GM42" s="571"/>
      <c r="GN42" s="571"/>
      <c r="GO42" s="571"/>
      <c r="GP42" s="571"/>
      <c r="GQ42" s="571"/>
      <c r="GR42" s="571"/>
      <c r="GS42" s="571"/>
      <c r="GT42" s="571"/>
      <c r="GU42" s="571"/>
      <c r="GV42" s="571"/>
      <c r="GW42" s="571"/>
      <c r="GX42" s="571"/>
      <c r="GY42" s="571"/>
      <c r="GZ42" s="571"/>
      <c r="HA42" s="571"/>
      <c r="HB42" s="571"/>
      <c r="HC42" s="571"/>
      <c r="HD42" s="571"/>
      <c r="HE42" s="571"/>
      <c r="HF42" s="571"/>
      <c r="HG42" s="571"/>
      <c r="HH42" s="571"/>
      <c r="HI42" s="571"/>
      <c r="HJ42" s="571"/>
      <c r="HK42" s="571"/>
      <c r="HL42" s="571"/>
      <c r="HM42" s="571"/>
      <c r="HN42" s="571"/>
      <c r="HO42" s="571"/>
      <c r="HP42" s="571"/>
      <c r="HQ42" s="571"/>
      <c r="HR42" s="571"/>
      <c r="HS42" s="609"/>
      <c r="HT42" s="609"/>
      <c r="HU42" s="609"/>
      <c r="HV42" s="609"/>
      <c r="HW42" s="609"/>
      <c r="HX42" s="609"/>
      <c r="HY42" s="609"/>
      <c r="HZ42" s="609"/>
      <c r="IA42" s="609"/>
      <c r="IB42" s="609"/>
      <c r="IC42" s="609"/>
      <c r="ID42" s="609"/>
      <c r="IE42" s="609"/>
      <c r="IF42" s="609"/>
      <c r="IG42" s="609"/>
      <c r="IH42" s="609"/>
      <c r="II42" s="609"/>
      <c r="IJ42" s="609"/>
      <c r="IK42" s="609"/>
      <c r="IL42" s="609"/>
    </row>
    <row r="43" spans="1:246" s="642" customFormat="1">
      <c r="A43" s="624" t="s">
        <v>95</v>
      </c>
      <c r="B43" s="640" t="s">
        <v>96</v>
      </c>
      <c r="C43" s="623" t="s">
        <v>97</v>
      </c>
      <c r="D43" s="624">
        <f>'01CH'!D45</f>
        <v>891.65019999999993</v>
      </c>
      <c r="E43" s="624">
        <v>1296</v>
      </c>
      <c r="F43" s="624">
        <v>1532</v>
      </c>
      <c r="G43" s="616" t="e">
        <f>#REF!</f>
        <v>#REF!</v>
      </c>
      <c r="H43" s="616" t="e">
        <f t="shared" si="0"/>
        <v>#REF!</v>
      </c>
      <c r="I43" s="650" t="e">
        <f t="shared" si="4"/>
        <v>#REF!</v>
      </c>
      <c r="J43" s="616">
        <f>'Bieu so 01_Na Ri'!F46</f>
        <v>1152.0047000000002</v>
      </c>
      <c r="K43" s="616">
        <f t="shared" si="2"/>
        <v>260.35450000000026</v>
      </c>
      <c r="L43" s="726">
        <f t="shared" si="5"/>
        <v>-379.99529999999982</v>
      </c>
      <c r="M43" s="625"/>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6"/>
      <c r="BW43" s="626"/>
      <c r="BX43" s="626"/>
      <c r="BY43" s="626"/>
      <c r="BZ43" s="626"/>
      <c r="CA43" s="626"/>
      <c r="CB43" s="626"/>
      <c r="CC43" s="626"/>
      <c r="CD43" s="626"/>
      <c r="CE43" s="626"/>
      <c r="CF43" s="626"/>
      <c r="CG43" s="626"/>
      <c r="CH43" s="626"/>
      <c r="CI43" s="626"/>
      <c r="CJ43" s="626"/>
      <c r="CK43" s="626"/>
      <c r="CL43" s="626"/>
      <c r="CM43" s="626"/>
      <c r="CN43" s="626"/>
      <c r="CO43" s="626"/>
      <c r="CP43" s="626"/>
      <c r="CQ43" s="626"/>
      <c r="CR43" s="626"/>
      <c r="CS43" s="626"/>
      <c r="CT43" s="626"/>
      <c r="CU43" s="626"/>
      <c r="CV43" s="626"/>
      <c r="CW43" s="626"/>
      <c r="CX43" s="626"/>
      <c r="CY43" s="626"/>
      <c r="CZ43" s="626"/>
      <c r="DA43" s="626"/>
      <c r="DB43" s="626"/>
      <c r="DC43" s="626"/>
      <c r="DD43" s="626"/>
      <c r="DE43" s="626"/>
      <c r="DF43" s="626"/>
      <c r="DG43" s="626"/>
      <c r="DH43" s="626"/>
      <c r="DI43" s="626"/>
      <c r="DJ43" s="626"/>
      <c r="DK43" s="626"/>
      <c r="DL43" s="626"/>
      <c r="DM43" s="626"/>
      <c r="DN43" s="626"/>
      <c r="DO43" s="626"/>
      <c r="DP43" s="626"/>
      <c r="DQ43" s="626"/>
      <c r="DR43" s="626"/>
      <c r="DS43" s="626"/>
      <c r="DT43" s="626"/>
      <c r="DU43" s="626"/>
      <c r="DV43" s="626"/>
      <c r="DW43" s="626"/>
      <c r="DX43" s="626"/>
      <c r="DY43" s="626"/>
      <c r="DZ43" s="626"/>
      <c r="EA43" s="626"/>
      <c r="EB43" s="626"/>
      <c r="EC43" s="626"/>
      <c r="ED43" s="626"/>
      <c r="EE43" s="626"/>
      <c r="EF43" s="626"/>
      <c r="EG43" s="626"/>
      <c r="EH43" s="626"/>
      <c r="EI43" s="626"/>
      <c r="EJ43" s="626"/>
      <c r="EK43" s="626"/>
      <c r="EL43" s="626"/>
      <c r="EM43" s="626"/>
      <c r="EN43" s="626"/>
      <c r="EO43" s="626"/>
      <c r="EP43" s="626"/>
      <c r="EQ43" s="626"/>
      <c r="ER43" s="626"/>
      <c r="ES43" s="626"/>
      <c r="ET43" s="626"/>
      <c r="EU43" s="626"/>
      <c r="EV43" s="626"/>
      <c r="EW43" s="626"/>
      <c r="EX43" s="626"/>
      <c r="EY43" s="626"/>
      <c r="EZ43" s="626"/>
      <c r="FA43" s="626"/>
      <c r="FB43" s="626"/>
      <c r="FC43" s="626"/>
      <c r="FD43" s="626"/>
      <c r="FE43" s="626"/>
      <c r="FF43" s="626"/>
      <c r="FG43" s="626"/>
      <c r="FH43" s="626"/>
      <c r="FI43" s="626"/>
      <c r="FJ43" s="626"/>
      <c r="FK43" s="626"/>
      <c r="FL43" s="626"/>
      <c r="FM43" s="626"/>
      <c r="FN43" s="626"/>
      <c r="FO43" s="626"/>
      <c r="FP43" s="626"/>
      <c r="FQ43" s="626"/>
      <c r="FR43" s="626"/>
      <c r="FS43" s="626"/>
      <c r="FT43" s="626"/>
      <c r="FU43" s="626"/>
      <c r="FV43" s="626"/>
      <c r="FW43" s="626"/>
      <c r="FX43" s="626"/>
      <c r="FY43" s="626"/>
      <c r="FZ43" s="626"/>
      <c r="GA43" s="626"/>
      <c r="GB43" s="626"/>
      <c r="GC43" s="626"/>
      <c r="GD43" s="626"/>
      <c r="GE43" s="626"/>
      <c r="GF43" s="626"/>
      <c r="GG43" s="626"/>
      <c r="GH43" s="626"/>
      <c r="GI43" s="626"/>
      <c r="GJ43" s="626"/>
      <c r="GK43" s="626"/>
      <c r="GL43" s="626"/>
      <c r="GM43" s="626"/>
      <c r="GN43" s="626"/>
      <c r="GO43" s="626"/>
      <c r="GP43" s="626"/>
      <c r="GQ43" s="626"/>
      <c r="GR43" s="626"/>
      <c r="GS43" s="626"/>
      <c r="GT43" s="626"/>
      <c r="GU43" s="626"/>
      <c r="GV43" s="626"/>
      <c r="GW43" s="626"/>
      <c r="GX43" s="626"/>
      <c r="GY43" s="626"/>
      <c r="GZ43" s="626"/>
      <c r="HA43" s="626"/>
      <c r="HB43" s="626"/>
      <c r="HC43" s="626"/>
      <c r="HD43" s="626"/>
      <c r="HE43" s="626"/>
      <c r="HF43" s="626"/>
      <c r="HG43" s="626"/>
      <c r="HH43" s="626"/>
      <c r="HI43" s="626"/>
      <c r="HJ43" s="626"/>
      <c r="HK43" s="626"/>
      <c r="HL43" s="626"/>
      <c r="HM43" s="626"/>
      <c r="HN43" s="626"/>
      <c r="HO43" s="626"/>
      <c r="HP43" s="626"/>
      <c r="HQ43" s="626"/>
      <c r="HR43" s="626"/>
      <c r="HS43" s="641"/>
      <c r="HT43" s="641"/>
      <c r="HU43" s="641"/>
      <c r="HV43" s="641"/>
      <c r="HW43" s="641"/>
      <c r="HX43" s="641"/>
      <c r="HY43" s="641"/>
      <c r="HZ43" s="641"/>
      <c r="IA43" s="641"/>
      <c r="IB43" s="641"/>
      <c r="IC43" s="641"/>
      <c r="ID43" s="641"/>
      <c r="IE43" s="641"/>
      <c r="IF43" s="641"/>
      <c r="IG43" s="641"/>
      <c r="IH43" s="641"/>
      <c r="II43" s="641"/>
      <c r="IJ43" s="641"/>
      <c r="IK43" s="641"/>
      <c r="IL43" s="641"/>
    </row>
    <row r="44" spans="1:246" s="608" customFormat="1">
      <c r="A44" s="576" t="s">
        <v>95</v>
      </c>
      <c r="B44" s="566" t="s">
        <v>98</v>
      </c>
      <c r="C44" s="567" t="s">
        <v>99</v>
      </c>
      <c r="D44" s="576">
        <f>'01CH'!D46</f>
        <v>57.734400000000001</v>
      </c>
      <c r="E44" s="576"/>
      <c r="F44" s="576"/>
      <c r="G44" s="569" t="e">
        <f>#REF!</f>
        <v>#REF!</v>
      </c>
      <c r="H44" s="569" t="e">
        <f t="shared" si="0"/>
        <v>#REF!</v>
      </c>
      <c r="I44" s="651"/>
      <c r="J44" s="569">
        <f>'Bieu so 01_Na Ri'!F47</f>
        <v>181.99825000000001</v>
      </c>
      <c r="K44" s="569">
        <f t="shared" si="2"/>
        <v>124.26385000000002</v>
      </c>
      <c r="L44" s="727"/>
      <c r="M44" s="604"/>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c r="DJ44" s="571"/>
      <c r="DK44" s="571"/>
      <c r="DL44" s="571"/>
      <c r="DM44" s="571"/>
      <c r="DN44" s="571"/>
      <c r="DO44" s="571"/>
      <c r="DP44" s="571"/>
      <c r="DQ44" s="571"/>
      <c r="DR44" s="571"/>
      <c r="DS44" s="571"/>
      <c r="DT44" s="571"/>
      <c r="DU44" s="571"/>
      <c r="DV44" s="571"/>
      <c r="DW44" s="571"/>
      <c r="DX44" s="571"/>
      <c r="DY44" s="571"/>
      <c r="DZ44" s="571"/>
      <c r="EA44" s="571"/>
      <c r="EB44" s="571"/>
      <c r="EC44" s="571"/>
      <c r="ED44" s="571"/>
      <c r="EE44" s="571"/>
      <c r="EF44" s="571"/>
      <c r="EG44" s="571"/>
      <c r="EH44" s="571"/>
      <c r="EI44" s="571"/>
      <c r="EJ44" s="571"/>
      <c r="EK44" s="571"/>
      <c r="EL44" s="571"/>
      <c r="EM44" s="571"/>
      <c r="EN44" s="571"/>
      <c r="EO44" s="571"/>
      <c r="EP44" s="571"/>
      <c r="EQ44" s="571"/>
      <c r="ER44" s="571"/>
      <c r="ES44" s="571"/>
      <c r="ET44" s="571"/>
      <c r="EU44" s="571"/>
      <c r="EV44" s="571"/>
      <c r="EW44" s="571"/>
      <c r="EX44" s="571"/>
      <c r="EY44" s="571"/>
      <c r="EZ44" s="571"/>
      <c r="FA44" s="571"/>
      <c r="FB44" s="571"/>
      <c r="FC44" s="571"/>
      <c r="FD44" s="571"/>
      <c r="FE44" s="571"/>
      <c r="FF44" s="571"/>
      <c r="FG44" s="571"/>
      <c r="FH44" s="571"/>
      <c r="FI44" s="571"/>
      <c r="FJ44" s="571"/>
      <c r="FK44" s="571"/>
      <c r="FL44" s="571"/>
      <c r="FM44" s="571"/>
      <c r="FN44" s="571"/>
      <c r="FO44" s="571"/>
      <c r="FP44" s="571"/>
      <c r="FQ44" s="571"/>
      <c r="FR44" s="571"/>
      <c r="FS44" s="571"/>
      <c r="FT44" s="571"/>
      <c r="FU44" s="571"/>
      <c r="FV44" s="571"/>
      <c r="FW44" s="571"/>
      <c r="FX44" s="571"/>
      <c r="FY44" s="571"/>
      <c r="FZ44" s="571"/>
      <c r="GA44" s="571"/>
      <c r="GB44" s="571"/>
      <c r="GC44" s="571"/>
      <c r="GD44" s="571"/>
      <c r="GE44" s="571"/>
      <c r="GF44" s="571"/>
      <c r="GG44" s="571"/>
      <c r="GH44" s="571"/>
      <c r="GI44" s="571"/>
      <c r="GJ44" s="571"/>
      <c r="GK44" s="571"/>
      <c r="GL44" s="571"/>
      <c r="GM44" s="571"/>
      <c r="GN44" s="571"/>
      <c r="GO44" s="571"/>
      <c r="GP44" s="571"/>
      <c r="GQ44" s="571"/>
      <c r="GR44" s="571"/>
      <c r="GS44" s="571"/>
      <c r="GT44" s="571"/>
      <c r="GU44" s="571"/>
      <c r="GV44" s="571"/>
      <c r="GW44" s="571"/>
      <c r="GX44" s="571"/>
      <c r="GY44" s="571"/>
      <c r="GZ44" s="571"/>
      <c r="HA44" s="571"/>
      <c r="HB44" s="571"/>
      <c r="HC44" s="571"/>
      <c r="HD44" s="571"/>
      <c r="HE44" s="571"/>
      <c r="HF44" s="571"/>
      <c r="HG44" s="571"/>
      <c r="HH44" s="571"/>
      <c r="HI44" s="571"/>
      <c r="HJ44" s="571"/>
      <c r="HK44" s="571"/>
      <c r="HL44" s="571"/>
      <c r="HM44" s="571"/>
      <c r="HN44" s="571"/>
      <c r="HO44" s="571"/>
      <c r="HP44" s="571"/>
      <c r="HQ44" s="571"/>
      <c r="HR44" s="571"/>
      <c r="HS44" s="609"/>
      <c r="HT44" s="609"/>
      <c r="HU44" s="609"/>
      <c r="HV44" s="609"/>
      <c r="HW44" s="609"/>
      <c r="HX44" s="609"/>
      <c r="HY44" s="609"/>
      <c r="HZ44" s="609"/>
      <c r="IA44" s="609"/>
      <c r="IB44" s="609"/>
      <c r="IC44" s="609"/>
      <c r="ID44" s="609"/>
      <c r="IE44" s="609"/>
      <c r="IF44" s="609"/>
      <c r="IG44" s="609"/>
      <c r="IH44" s="609"/>
      <c r="II44" s="609"/>
      <c r="IJ44" s="609"/>
      <c r="IK44" s="609"/>
      <c r="IL44" s="609"/>
    </row>
    <row r="45" spans="1:246" s="642" customFormat="1">
      <c r="A45" s="624" t="s">
        <v>95</v>
      </c>
      <c r="B45" s="640" t="s">
        <v>100</v>
      </c>
      <c r="C45" s="623" t="s">
        <v>101</v>
      </c>
      <c r="D45" s="624">
        <f>'01CH'!D47</f>
        <v>11.72</v>
      </c>
      <c r="E45" s="624">
        <v>36</v>
      </c>
      <c r="F45" s="624">
        <v>54</v>
      </c>
      <c r="G45" s="616" t="e">
        <f>#REF!</f>
        <v>#REF!</v>
      </c>
      <c r="H45" s="616" t="e">
        <f t="shared" si="0"/>
        <v>#REF!</v>
      </c>
      <c r="I45" s="650" t="e">
        <f t="shared" si="4"/>
        <v>#REF!</v>
      </c>
      <c r="J45" s="616">
        <f>'Bieu so 01_Na Ri'!F48</f>
        <v>23.003360000000001</v>
      </c>
      <c r="K45" s="616">
        <f t="shared" si="2"/>
        <v>11.28336</v>
      </c>
      <c r="L45" s="726">
        <f t="shared" si="5"/>
        <v>-30.996639999999999</v>
      </c>
      <c r="M45" s="625" t="s">
        <v>428</v>
      </c>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6"/>
      <c r="CA45" s="626"/>
      <c r="CB45" s="626"/>
      <c r="CC45" s="626"/>
      <c r="CD45" s="626"/>
      <c r="CE45" s="626"/>
      <c r="CF45" s="626"/>
      <c r="CG45" s="626"/>
      <c r="CH45" s="626"/>
      <c r="CI45" s="626"/>
      <c r="CJ45" s="626"/>
      <c r="CK45" s="626"/>
      <c r="CL45" s="626"/>
      <c r="CM45" s="626"/>
      <c r="CN45" s="626"/>
      <c r="CO45" s="626"/>
      <c r="CP45" s="626"/>
      <c r="CQ45" s="626"/>
      <c r="CR45" s="626"/>
      <c r="CS45" s="626"/>
      <c r="CT45" s="626"/>
      <c r="CU45" s="626"/>
      <c r="CV45" s="626"/>
      <c r="CW45" s="626"/>
      <c r="CX45" s="626"/>
      <c r="CY45" s="626"/>
      <c r="CZ45" s="626"/>
      <c r="DA45" s="626"/>
      <c r="DB45" s="626"/>
      <c r="DC45" s="626"/>
      <c r="DD45" s="626"/>
      <c r="DE45" s="626"/>
      <c r="DF45" s="626"/>
      <c r="DG45" s="626"/>
      <c r="DH45" s="626"/>
      <c r="DI45" s="626"/>
      <c r="DJ45" s="626"/>
      <c r="DK45" s="626"/>
      <c r="DL45" s="626"/>
      <c r="DM45" s="626"/>
      <c r="DN45" s="626"/>
      <c r="DO45" s="626"/>
      <c r="DP45" s="626"/>
      <c r="DQ45" s="626"/>
      <c r="DR45" s="626"/>
      <c r="DS45" s="626"/>
      <c r="DT45" s="626"/>
      <c r="DU45" s="626"/>
      <c r="DV45" s="626"/>
      <c r="DW45" s="626"/>
      <c r="DX45" s="626"/>
      <c r="DY45" s="626"/>
      <c r="DZ45" s="626"/>
      <c r="EA45" s="626"/>
      <c r="EB45" s="626"/>
      <c r="EC45" s="626"/>
      <c r="ED45" s="626"/>
      <c r="EE45" s="626"/>
      <c r="EF45" s="626"/>
      <c r="EG45" s="626"/>
      <c r="EH45" s="626"/>
      <c r="EI45" s="626"/>
      <c r="EJ45" s="626"/>
      <c r="EK45" s="626"/>
      <c r="EL45" s="626"/>
      <c r="EM45" s="626"/>
      <c r="EN45" s="626"/>
      <c r="EO45" s="626"/>
      <c r="EP45" s="626"/>
      <c r="EQ45" s="626"/>
      <c r="ER45" s="626"/>
      <c r="ES45" s="626"/>
      <c r="ET45" s="626"/>
      <c r="EU45" s="626"/>
      <c r="EV45" s="626"/>
      <c r="EW45" s="626"/>
      <c r="EX45" s="626"/>
      <c r="EY45" s="626"/>
      <c r="EZ45" s="626"/>
      <c r="FA45" s="626"/>
      <c r="FB45" s="626"/>
      <c r="FC45" s="626"/>
      <c r="FD45" s="626"/>
      <c r="FE45" s="626"/>
      <c r="FF45" s="626"/>
      <c r="FG45" s="626"/>
      <c r="FH45" s="626"/>
      <c r="FI45" s="626"/>
      <c r="FJ45" s="626"/>
      <c r="FK45" s="626"/>
      <c r="FL45" s="626"/>
      <c r="FM45" s="626"/>
      <c r="FN45" s="626"/>
      <c r="FO45" s="626"/>
      <c r="FP45" s="626"/>
      <c r="FQ45" s="626"/>
      <c r="FR45" s="626"/>
      <c r="FS45" s="626"/>
      <c r="FT45" s="626"/>
      <c r="FU45" s="626"/>
      <c r="FV45" s="626"/>
      <c r="FW45" s="626"/>
      <c r="FX45" s="626"/>
      <c r="FY45" s="626"/>
      <c r="FZ45" s="626"/>
      <c r="GA45" s="626"/>
      <c r="GB45" s="626"/>
      <c r="GC45" s="626"/>
      <c r="GD45" s="626"/>
      <c r="GE45" s="626"/>
      <c r="GF45" s="626"/>
      <c r="GG45" s="626"/>
      <c r="GH45" s="626"/>
      <c r="GI45" s="626"/>
      <c r="GJ45" s="626"/>
      <c r="GK45" s="626"/>
      <c r="GL45" s="626"/>
      <c r="GM45" s="626"/>
      <c r="GN45" s="626"/>
      <c r="GO45" s="626"/>
      <c r="GP45" s="626"/>
      <c r="GQ45" s="626"/>
      <c r="GR45" s="626"/>
      <c r="GS45" s="626"/>
      <c r="GT45" s="626"/>
      <c r="GU45" s="626"/>
      <c r="GV45" s="626"/>
      <c r="GW45" s="626"/>
      <c r="GX45" s="626"/>
      <c r="GY45" s="626"/>
      <c r="GZ45" s="626"/>
      <c r="HA45" s="626"/>
      <c r="HB45" s="626"/>
      <c r="HC45" s="626"/>
      <c r="HD45" s="626"/>
      <c r="HE45" s="626"/>
      <c r="HF45" s="626"/>
      <c r="HG45" s="626"/>
      <c r="HH45" s="626"/>
      <c r="HI45" s="626"/>
      <c r="HJ45" s="626"/>
      <c r="HK45" s="626"/>
      <c r="HL45" s="626"/>
      <c r="HM45" s="626"/>
      <c r="HN45" s="626"/>
      <c r="HO45" s="626"/>
      <c r="HP45" s="626"/>
      <c r="HQ45" s="626"/>
      <c r="HR45" s="626"/>
      <c r="HS45" s="641"/>
      <c r="HT45" s="641"/>
      <c r="HU45" s="641"/>
      <c r="HV45" s="641"/>
      <c r="HW45" s="641"/>
      <c r="HX45" s="641"/>
      <c r="HY45" s="641"/>
      <c r="HZ45" s="641"/>
      <c r="IA45" s="641"/>
      <c r="IB45" s="641"/>
      <c r="IC45" s="641"/>
      <c r="ID45" s="641"/>
      <c r="IE45" s="641"/>
      <c r="IF45" s="641"/>
      <c r="IG45" s="641"/>
      <c r="IH45" s="641"/>
      <c r="II45" s="641"/>
      <c r="IJ45" s="641"/>
      <c r="IK45" s="641"/>
      <c r="IL45" s="641"/>
    </row>
    <row r="46" spans="1:246" s="642" customFormat="1">
      <c r="A46" s="624" t="s">
        <v>95</v>
      </c>
      <c r="B46" s="640" t="s">
        <v>102</v>
      </c>
      <c r="C46" s="623" t="s">
        <v>103</v>
      </c>
      <c r="D46" s="624">
        <f>'01CH'!D48</f>
        <v>7.0200000000000005</v>
      </c>
      <c r="E46" s="624">
        <v>10</v>
      </c>
      <c r="F46" s="624">
        <v>10</v>
      </c>
      <c r="G46" s="616" t="e">
        <f>#REF!</f>
        <v>#REF!</v>
      </c>
      <c r="H46" s="616" t="e">
        <f t="shared" si="0"/>
        <v>#REF!</v>
      </c>
      <c r="I46" s="650" t="e">
        <f t="shared" si="4"/>
        <v>#REF!</v>
      </c>
      <c r="J46" s="616">
        <f>'Bieu so 01_Na Ri'!F49</f>
        <v>8</v>
      </c>
      <c r="K46" s="616">
        <f t="shared" si="2"/>
        <v>0.97999999999999954</v>
      </c>
      <c r="L46" s="726">
        <f t="shared" si="5"/>
        <v>-2</v>
      </c>
      <c r="M46" s="625"/>
      <c r="N46" s="626"/>
      <c r="O46" s="626"/>
      <c r="P46" s="626"/>
      <c r="Q46" s="626"/>
      <c r="R46" s="626"/>
      <c r="S46" s="626"/>
      <c r="T46" s="626">
        <v>13.37</v>
      </c>
      <c r="U46" s="626"/>
      <c r="V46" s="626"/>
      <c r="W46" s="626"/>
      <c r="X46" s="626">
        <f>L30+T46</f>
        <v>-4180.75965</v>
      </c>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6"/>
      <c r="AW46" s="626"/>
      <c r="AX46" s="626"/>
      <c r="AY46" s="626"/>
      <c r="AZ46" s="626"/>
      <c r="BA46" s="626"/>
      <c r="BB46" s="626"/>
      <c r="BC46" s="626"/>
      <c r="BD46" s="626"/>
      <c r="BE46" s="626"/>
      <c r="BF46" s="626"/>
      <c r="BG46" s="626"/>
      <c r="BH46" s="626"/>
      <c r="BI46" s="626"/>
      <c r="BJ46" s="626"/>
      <c r="BK46" s="626"/>
      <c r="BL46" s="626"/>
      <c r="BM46" s="626"/>
      <c r="BN46" s="626"/>
      <c r="BO46" s="626"/>
      <c r="BP46" s="626"/>
      <c r="BQ46" s="626"/>
      <c r="BR46" s="626"/>
      <c r="BS46" s="626"/>
      <c r="BT46" s="626"/>
      <c r="BU46" s="626"/>
      <c r="BV46" s="626"/>
      <c r="BW46" s="626"/>
      <c r="BX46" s="626"/>
      <c r="BY46" s="626"/>
      <c r="BZ46" s="626"/>
      <c r="CA46" s="626"/>
      <c r="CB46" s="626"/>
      <c r="CC46" s="626"/>
      <c r="CD46" s="626"/>
      <c r="CE46" s="626"/>
      <c r="CF46" s="626"/>
      <c r="CG46" s="626"/>
      <c r="CH46" s="626"/>
      <c r="CI46" s="626"/>
      <c r="CJ46" s="626"/>
      <c r="CK46" s="626"/>
      <c r="CL46" s="626"/>
      <c r="CM46" s="626"/>
      <c r="CN46" s="626"/>
      <c r="CO46" s="626"/>
      <c r="CP46" s="626"/>
      <c r="CQ46" s="626"/>
      <c r="CR46" s="626"/>
      <c r="CS46" s="626"/>
      <c r="CT46" s="626"/>
      <c r="CU46" s="626"/>
      <c r="CV46" s="626"/>
      <c r="CW46" s="626"/>
      <c r="CX46" s="626"/>
      <c r="CY46" s="626"/>
      <c r="CZ46" s="626"/>
      <c r="DA46" s="626"/>
      <c r="DB46" s="626"/>
      <c r="DC46" s="626"/>
      <c r="DD46" s="626"/>
      <c r="DE46" s="626"/>
      <c r="DF46" s="626"/>
      <c r="DG46" s="626"/>
      <c r="DH46" s="626"/>
      <c r="DI46" s="626"/>
      <c r="DJ46" s="626"/>
      <c r="DK46" s="626"/>
      <c r="DL46" s="626"/>
      <c r="DM46" s="626"/>
      <c r="DN46" s="626"/>
      <c r="DO46" s="626"/>
      <c r="DP46" s="626"/>
      <c r="DQ46" s="626"/>
      <c r="DR46" s="626"/>
      <c r="DS46" s="626"/>
      <c r="DT46" s="626"/>
      <c r="DU46" s="626"/>
      <c r="DV46" s="626"/>
      <c r="DW46" s="626"/>
      <c r="DX46" s="626"/>
      <c r="DY46" s="626"/>
      <c r="DZ46" s="626"/>
      <c r="EA46" s="626"/>
      <c r="EB46" s="626"/>
      <c r="EC46" s="626"/>
      <c r="ED46" s="626"/>
      <c r="EE46" s="626"/>
      <c r="EF46" s="626"/>
      <c r="EG46" s="626"/>
      <c r="EH46" s="626"/>
      <c r="EI46" s="626"/>
      <c r="EJ46" s="626"/>
      <c r="EK46" s="626"/>
      <c r="EL46" s="626"/>
      <c r="EM46" s="626"/>
      <c r="EN46" s="626"/>
      <c r="EO46" s="626"/>
      <c r="EP46" s="626"/>
      <c r="EQ46" s="626"/>
      <c r="ER46" s="626"/>
      <c r="ES46" s="626"/>
      <c r="ET46" s="626"/>
      <c r="EU46" s="626"/>
      <c r="EV46" s="626"/>
      <c r="EW46" s="626"/>
      <c r="EX46" s="626"/>
      <c r="EY46" s="626"/>
      <c r="EZ46" s="626"/>
      <c r="FA46" s="626"/>
      <c r="FB46" s="626"/>
      <c r="FC46" s="626"/>
      <c r="FD46" s="626"/>
      <c r="FE46" s="626"/>
      <c r="FF46" s="626"/>
      <c r="FG46" s="626"/>
      <c r="FH46" s="626"/>
      <c r="FI46" s="626"/>
      <c r="FJ46" s="626"/>
      <c r="FK46" s="626"/>
      <c r="FL46" s="626"/>
      <c r="FM46" s="626"/>
      <c r="FN46" s="626"/>
      <c r="FO46" s="626"/>
      <c r="FP46" s="626"/>
      <c r="FQ46" s="626"/>
      <c r="FR46" s="626"/>
      <c r="FS46" s="626"/>
      <c r="FT46" s="626"/>
      <c r="FU46" s="626"/>
      <c r="FV46" s="626"/>
      <c r="FW46" s="626"/>
      <c r="FX46" s="626"/>
      <c r="FY46" s="626"/>
      <c r="FZ46" s="626"/>
      <c r="GA46" s="626"/>
      <c r="GB46" s="626"/>
      <c r="GC46" s="626"/>
      <c r="GD46" s="626"/>
      <c r="GE46" s="626"/>
      <c r="GF46" s="626"/>
      <c r="GG46" s="626"/>
      <c r="GH46" s="626"/>
      <c r="GI46" s="626"/>
      <c r="GJ46" s="626"/>
      <c r="GK46" s="626"/>
      <c r="GL46" s="626"/>
      <c r="GM46" s="626"/>
      <c r="GN46" s="626"/>
      <c r="GO46" s="626"/>
      <c r="GP46" s="626"/>
      <c r="GQ46" s="626"/>
      <c r="GR46" s="626"/>
      <c r="GS46" s="626"/>
      <c r="GT46" s="626"/>
      <c r="GU46" s="626"/>
      <c r="GV46" s="626"/>
      <c r="GW46" s="626"/>
      <c r="GX46" s="626"/>
      <c r="GY46" s="626"/>
      <c r="GZ46" s="626"/>
      <c r="HA46" s="626"/>
      <c r="HB46" s="626"/>
      <c r="HC46" s="626"/>
      <c r="HD46" s="626"/>
      <c r="HE46" s="626"/>
      <c r="HF46" s="626"/>
      <c r="HG46" s="626"/>
      <c r="HH46" s="626"/>
      <c r="HI46" s="626"/>
      <c r="HJ46" s="626"/>
      <c r="HK46" s="626"/>
      <c r="HL46" s="626"/>
      <c r="HM46" s="626"/>
      <c r="HN46" s="626"/>
      <c r="HO46" s="626"/>
      <c r="HP46" s="626"/>
      <c r="HQ46" s="626"/>
      <c r="HR46" s="626"/>
      <c r="HS46" s="641"/>
      <c r="HT46" s="641"/>
      <c r="HU46" s="641"/>
      <c r="HV46" s="641"/>
      <c r="HW46" s="641"/>
      <c r="HX46" s="641"/>
      <c r="HY46" s="641"/>
      <c r="HZ46" s="641"/>
      <c r="IA46" s="641"/>
      <c r="IB46" s="641"/>
      <c r="IC46" s="641"/>
      <c r="ID46" s="641"/>
      <c r="IE46" s="641"/>
      <c r="IF46" s="641"/>
      <c r="IG46" s="641"/>
      <c r="IH46" s="641"/>
      <c r="II46" s="641"/>
      <c r="IJ46" s="641"/>
      <c r="IK46" s="641"/>
      <c r="IL46" s="641"/>
    </row>
    <row r="47" spans="1:246" s="642" customFormat="1">
      <c r="A47" s="624" t="s">
        <v>95</v>
      </c>
      <c r="B47" s="640" t="s">
        <v>104</v>
      </c>
      <c r="C47" s="623" t="s">
        <v>105</v>
      </c>
      <c r="D47" s="624">
        <f>'01CH'!D49</f>
        <v>45.619320000000002</v>
      </c>
      <c r="E47" s="624">
        <v>100</v>
      </c>
      <c r="F47" s="624">
        <v>127</v>
      </c>
      <c r="G47" s="616" t="e">
        <f>#REF!</f>
        <v>#REF!</v>
      </c>
      <c r="H47" s="616" t="e">
        <f t="shared" si="0"/>
        <v>#REF!</v>
      </c>
      <c r="I47" s="650" t="e">
        <f t="shared" si="4"/>
        <v>#REF!</v>
      </c>
      <c r="J47" s="616">
        <f>'Bieu so 01_Na Ri'!F50</f>
        <v>53.998989999999999</v>
      </c>
      <c r="K47" s="616">
        <f t="shared" si="2"/>
        <v>8.3796699999999973</v>
      </c>
      <c r="L47" s="726">
        <f t="shared" si="5"/>
        <v>-73.001010000000008</v>
      </c>
      <c r="M47" s="625" t="s">
        <v>428</v>
      </c>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C47" s="626"/>
      <c r="CD47" s="626"/>
      <c r="CE47" s="626"/>
      <c r="CF47" s="626"/>
      <c r="CG47" s="626"/>
      <c r="CH47" s="626"/>
      <c r="CI47" s="626"/>
      <c r="CJ47" s="626"/>
      <c r="CK47" s="626"/>
      <c r="CL47" s="626"/>
      <c r="CM47" s="626"/>
      <c r="CN47" s="626"/>
      <c r="CO47" s="626"/>
      <c r="CP47" s="626"/>
      <c r="CQ47" s="626"/>
      <c r="CR47" s="626"/>
      <c r="CS47" s="626"/>
      <c r="CT47" s="626"/>
      <c r="CU47" s="626"/>
      <c r="CV47" s="626"/>
      <c r="CW47" s="626"/>
      <c r="CX47" s="626"/>
      <c r="CY47" s="626"/>
      <c r="CZ47" s="626"/>
      <c r="DA47" s="626"/>
      <c r="DB47" s="626"/>
      <c r="DC47" s="626"/>
      <c r="DD47" s="626"/>
      <c r="DE47" s="626"/>
      <c r="DF47" s="626"/>
      <c r="DG47" s="626"/>
      <c r="DH47" s="626"/>
      <c r="DI47" s="626"/>
      <c r="DJ47" s="626"/>
      <c r="DK47" s="626"/>
      <c r="DL47" s="626"/>
      <c r="DM47" s="626"/>
      <c r="DN47" s="626"/>
      <c r="DO47" s="626"/>
      <c r="DP47" s="626"/>
      <c r="DQ47" s="626"/>
      <c r="DR47" s="626"/>
      <c r="DS47" s="626"/>
      <c r="DT47" s="626"/>
      <c r="DU47" s="626"/>
      <c r="DV47" s="626"/>
      <c r="DW47" s="626"/>
      <c r="DX47" s="626"/>
      <c r="DY47" s="626"/>
      <c r="DZ47" s="626"/>
      <c r="EA47" s="626"/>
      <c r="EB47" s="626"/>
      <c r="EC47" s="626"/>
      <c r="ED47" s="626"/>
      <c r="EE47" s="626"/>
      <c r="EF47" s="626"/>
      <c r="EG47" s="626"/>
      <c r="EH47" s="626"/>
      <c r="EI47" s="626"/>
      <c r="EJ47" s="626"/>
      <c r="EK47" s="626"/>
      <c r="EL47" s="626"/>
      <c r="EM47" s="626"/>
      <c r="EN47" s="626"/>
      <c r="EO47" s="626"/>
      <c r="EP47" s="626"/>
      <c r="EQ47" s="626"/>
      <c r="ER47" s="626"/>
      <c r="ES47" s="626"/>
      <c r="ET47" s="626"/>
      <c r="EU47" s="626"/>
      <c r="EV47" s="626"/>
      <c r="EW47" s="626"/>
      <c r="EX47" s="626"/>
      <c r="EY47" s="626"/>
      <c r="EZ47" s="626"/>
      <c r="FA47" s="626"/>
      <c r="FB47" s="626"/>
      <c r="FC47" s="626"/>
      <c r="FD47" s="626"/>
      <c r="FE47" s="626"/>
      <c r="FF47" s="626"/>
      <c r="FG47" s="626"/>
      <c r="FH47" s="626"/>
      <c r="FI47" s="626"/>
      <c r="FJ47" s="626"/>
      <c r="FK47" s="626"/>
      <c r="FL47" s="626"/>
      <c r="FM47" s="626"/>
      <c r="FN47" s="626"/>
      <c r="FO47" s="626"/>
      <c r="FP47" s="626"/>
      <c r="FQ47" s="626"/>
      <c r="FR47" s="626"/>
      <c r="FS47" s="626"/>
      <c r="FT47" s="626"/>
      <c r="FU47" s="626"/>
      <c r="FV47" s="626"/>
      <c r="FW47" s="626"/>
      <c r="FX47" s="626"/>
      <c r="FY47" s="626"/>
      <c r="FZ47" s="626"/>
      <c r="GA47" s="626"/>
      <c r="GB47" s="626"/>
      <c r="GC47" s="626"/>
      <c r="GD47" s="626"/>
      <c r="GE47" s="626"/>
      <c r="GF47" s="626"/>
      <c r="GG47" s="626"/>
      <c r="GH47" s="626"/>
      <c r="GI47" s="626"/>
      <c r="GJ47" s="626"/>
      <c r="GK47" s="626"/>
      <c r="GL47" s="626"/>
      <c r="GM47" s="626"/>
      <c r="GN47" s="626"/>
      <c r="GO47" s="626"/>
      <c r="GP47" s="626"/>
      <c r="GQ47" s="626"/>
      <c r="GR47" s="626"/>
      <c r="GS47" s="626"/>
      <c r="GT47" s="626"/>
      <c r="GU47" s="626"/>
      <c r="GV47" s="626"/>
      <c r="GW47" s="626"/>
      <c r="GX47" s="626"/>
      <c r="GY47" s="626"/>
      <c r="GZ47" s="626"/>
      <c r="HA47" s="626"/>
      <c r="HB47" s="626"/>
      <c r="HC47" s="626"/>
      <c r="HD47" s="626"/>
      <c r="HE47" s="626"/>
      <c r="HF47" s="626"/>
      <c r="HG47" s="626"/>
      <c r="HH47" s="626"/>
      <c r="HI47" s="626"/>
      <c r="HJ47" s="626"/>
      <c r="HK47" s="626"/>
      <c r="HL47" s="626"/>
      <c r="HM47" s="626"/>
      <c r="HN47" s="626"/>
      <c r="HO47" s="626"/>
      <c r="HP47" s="626"/>
      <c r="HQ47" s="626"/>
      <c r="HR47" s="626"/>
      <c r="HS47" s="641"/>
      <c r="HT47" s="641"/>
      <c r="HU47" s="641"/>
      <c r="HV47" s="641"/>
      <c r="HW47" s="641"/>
      <c r="HX47" s="641"/>
      <c r="HY47" s="641"/>
      <c r="HZ47" s="641"/>
      <c r="IA47" s="641"/>
      <c r="IB47" s="641"/>
      <c r="IC47" s="641"/>
      <c r="ID47" s="641"/>
      <c r="IE47" s="641"/>
      <c r="IF47" s="641"/>
      <c r="IG47" s="641"/>
      <c r="IH47" s="641"/>
      <c r="II47" s="641"/>
      <c r="IJ47" s="641"/>
      <c r="IK47" s="641"/>
      <c r="IL47" s="641"/>
    </row>
    <row r="48" spans="1:246" s="642" customFormat="1">
      <c r="A48" s="624" t="s">
        <v>95</v>
      </c>
      <c r="B48" s="640" t="s">
        <v>106</v>
      </c>
      <c r="C48" s="623" t="s">
        <v>107</v>
      </c>
      <c r="D48" s="624">
        <f>'01CH'!D50</f>
        <v>7.08</v>
      </c>
      <c r="E48" s="624">
        <v>61</v>
      </c>
      <c r="F48" s="624">
        <v>72</v>
      </c>
      <c r="G48" s="616" t="e">
        <f>#REF!</f>
        <v>#REF!</v>
      </c>
      <c r="H48" s="616" t="e">
        <f t="shared" si="0"/>
        <v>#REF!</v>
      </c>
      <c r="I48" s="650" t="e">
        <f t="shared" si="4"/>
        <v>#REF!</v>
      </c>
      <c r="J48" s="616">
        <f>'Bieu so 01_Na Ri'!F51</f>
        <v>12.0039</v>
      </c>
      <c r="K48" s="616">
        <f t="shared" si="2"/>
        <v>4.9238999999999997</v>
      </c>
      <c r="L48" s="726">
        <f t="shared" si="5"/>
        <v>-59.996099999999998</v>
      </c>
      <c r="M48" s="625" t="s">
        <v>444</v>
      </c>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C48" s="626"/>
      <c r="CD48" s="626"/>
      <c r="CE48" s="626"/>
      <c r="CF48" s="626"/>
      <c r="CG48" s="626"/>
      <c r="CH48" s="626"/>
      <c r="CI48" s="626"/>
      <c r="CJ48" s="626"/>
      <c r="CK48" s="626"/>
      <c r="CL48" s="626"/>
      <c r="CM48" s="626"/>
      <c r="CN48" s="626"/>
      <c r="CO48" s="626"/>
      <c r="CP48" s="626"/>
      <c r="CQ48" s="626"/>
      <c r="CR48" s="626"/>
      <c r="CS48" s="626"/>
      <c r="CT48" s="626"/>
      <c r="CU48" s="626"/>
      <c r="CV48" s="626"/>
      <c r="CW48" s="626"/>
      <c r="CX48" s="626"/>
      <c r="CY48" s="626"/>
      <c r="CZ48" s="626"/>
      <c r="DA48" s="626"/>
      <c r="DB48" s="626"/>
      <c r="DC48" s="626"/>
      <c r="DD48" s="626"/>
      <c r="DE48" s="626"/>
      <c r="DF48" s="626"/>
      <c r="DG48" s="626"/>
      <c r="DH48" s="626"/>
      <c r="DI48" s="626"/>
      <c r="DJ48" s="626"/>
      <c r="DK48" s="626"/>
      <c r="DL48" s="626"/>
      <c r="DM48" s="626"/>
      <c r="DN48" s="626"/>
      <c r="DO48" s="626"/>
      <c r="DP48" s="626"/>
      <c r="DQ48" s="626"/>
      <c r="DR48" s="626"/>
      <c r="DS48" s="626"/>
      <c r="DT48" s="626"/>
      <c r="DU48" s="626"/>
      <c r="DV48" s="626"/>
      <c r="DW48" s="626"/>
      <c r="DX48" s="626"/>
      <c r="DY48" s="626"/>
      <c r="DZ48" s="626"/>
      <c r="EA48" s="626"/>
      <c r="EB48" s="626"/>
      <c r="EC48" s="626"/>
      <c r="ED48" s="626"/>
      <c r="EE48" s="626"/>
      <c r="EF48" s="626"/>
      <c r="EG48" s="626"/>
      <c r="EH48" s="626"/>
      <c r="EI48" s="626"/>
      <c r="EJ48" s="626"/>
      <c r="EK48" s="626"/>
      <c r="EL48" s="626"/>
      <c r="EM48" s="626"/>
      <c r="EN48" s="626"/>
      <c r="EO48" s="626"/>
      <c r="EP48" s="626"/>
      <c r="EQ48" s="626"/>
      <c r="ER48" s="626"/>
      <c r="ES48" s="626"/>
      <c r="ET48" s="626"/>
      <c r="EU48" s="626"/>
      <c r="EV48" s="626"/>
      <c r="EW48" s="626"/>
      <c r="EX48" s="626"/>
      <c r="EY48" s="626"/>
      <c r="EZ48" s="626"/>
      <c r="FA48" s="626"/>
      <c r="FB48" s="626"/>
      <c r="FC48" s="626"/>
      <c r="FD48" s="626"/>
      <c r="FE48" s="626"/>
      <c r="FF48" s="626"/>
      <c r="FG48" s="626"/>
      <c r="FH48" s="626"/>
      <c r="FI48" s="626"/>
      <c r="FJ48" s="626"/>
      <c r="FK48" s="626"/>
      <c r="FL48" s="626"/>
      <c r="FM48" s="626"/>
      <c r="FN48" s="626"/>
      <c r="FO48" s="626"/>
      <c r="FP48" s="626"/>
      <c r="FQ48" s="626"/>
      <c r="FR48" s="626"/>
      <c r="FS48" s="626"/>
      <c r="FT48" s="626"/>
      <c r="FU48" s="626"/>
      <c r="FV48" s="626"/>
      <c r="FW48" s="626"/>
      <c r="FX48" s="626"/>
      <c r="FY48" s="626"/>
      <c r="FZ48" s="626"/>
      <c r="GA48" s="626"/>
      <c r="GB48" s="626"/>
      <c r="GC48" s="626"/>
      <c r="GD48" s="626"/>
      <c r="GE48" s="626"/>
      <c r="GF48" s="626"/>
      <c r="GG48" s="626"/>
      <c r="GH48" s="626"/>
      <c r="GI48" s="626"/>
      <c r="GJ48" s="626"/>
      <c r="GK48" s="626"/>
      <c r="GL48" s="626"/>
      <c r="GM48" s="626"/>
      <c r="GN48" s="626"/>
      <c r="GO48" s="626"/>
      <c r="GP48" s="626"/>
      <c r="GQ48" s="626"/>
      <c r="GR48" s="626"/>
      <c r="GS48" s="626"/>
      <c r="GT48" s="626"/>
      <c r="GU48" s="626"/>
      <c r="GV48" s="626"/>
      <c r="GW48" s="626"/>
      <c r="GX48" s="626"/>
      <c r="GY48" s="626"/>
      <c r="GZ48" s="626"/>
      <c r="HA48" s="626"/>
      <c r="HB48" s="626"/>
      <c r="HC48" s="626"/>
      <c r="HD48" s="626"/>
      <c r="HE48" s="626"/>
      <c r="HF48" s="626"/>
      <c r="HG48" s="626"/>
      <c r="HH48" s="626"/>
      <c r="HI48" s="626"/>
      <c r="HJ48" s="626"/>
      <c r="HK48" s="626"/>
      <c r="HL48" s="626"/>
      <c r="HM48" s="626"/>
      <c r="HN48" s="626"/>
      <c r="HO48" s="626"/>
      <c r="HP48" s="626"/>
      <c r="HQ48" s="626"/>
      <c r="HR48" s="626"/>
      <c r="HS48" s="641"/>
      <c r="HT48" s="641"/>
      <c r="HU48" s="641"/>
      <c r="HV48" s="641"/>
      <c r="HW48" s="641"/>
      <c r="HX48" s="641"/>
      <c r="HY48" s="641"/>
      <c r="HZ48" s="641"/>
      <c r="IA48" s="641"/>
      <c r="IB48" s="641"/>
      <c r="IC48" s="641"/>
      <c r="ID48" s="641"/>
      <c r="IE48" s="641"/>
      <c r="IF48" s="641"/>
      <c r="IG48" s="641"/>
      <c r="IH48" s="641"/>
      <c r="II48" s="641"/>
      <c r="IJ48" s="641"/>
      <c r="IK48" s="641"/>
      <c r="IL48" s="641"/>
    </row>
    <row r="49" spans="1:246" s="642" customFormat="1">
      <c r="A49" s="624" t="s">
        <v>95</v>
      </c>
      <c r="B49" s="640" t="s">
        <v>108</v>
      </c>
      <c r="C49" s="623" t="s">
        <v>109</v>
      </c>
      <c r="D49" s="624">
        <f>'01CH'!D51</f>
        <v>89.706900000000005</v>
      </c>
      <c r="E49" s="624">
        <v>186</v>
      </c>
      <c r="F49" s="624">
        <v>190</v>
      </c>
      <c r="G49" s="616" t="e">
        <f>#REF!</f>
        <v>#REF!</v>
      </c>
      <c r="H49" s="616" t="e">
        <f t="shared" si="0"/>
        <v>#REF!</v>
      </c>
      <c r="I49" s="650" t="e">
        <f t="shared" si="4"/>
        <v>#REF!</v>
      </c>
      <c r="J49" s="616">
        <f>'Bieu so 01_Na Ri'!F52</f>
        <v>238.00220999999996</v>
      </c>
      <c r="K49" s="616">
        <f t="shared" si="2"/>
        <v>148.29530999999997</v>
      </c>
      <c r="L49" s="726">
        <f t="shared" si="5"/>
        <v>48.002209999999963</v>
      </c>
      <c r="M49" s="625"/>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626"/>
      <c r="BN49" s="626"/>
      <c r="BO49" s="626"/>
      <c r="BP49" s="626"/>
      <c r="BQ49" s="626"/>
      <c r="BR49" s="626"/>
      <c r="BS49" s="626"/>
      <c r="BT49" s="626"/>
      <c r="BU49" s="626"/>
      <c r="BV49" s="626"/>
      <c r="BW49" s="626"/>
      <c r="BX49" s="626"/>
      <c r="BY49" s="626"/>
      <c r="BZ49" s="626"/>
      <c r="CA49" s="626"/>
      <c r="CB49" s="626"/>
      <c r="CC49" s="626"/>
      <c r="CD49" s="626"/>
      <c r="CE49" s="626"/>
      <c r="CF49" s="626"/>
      <c r="CG49" s="626"/>
      <c r="CH49" s="626"/>
      <c r="CI49" s="626"/>
      <c r="CJ49" s="626"/>
      <c r="CK49" s="626"/>
      <c r="CL49" s="626"/>
      <c r="CM49" s="626"/>
      <c r="CN49" s="626"/>
      <c r="CO49" s="626"/>
      <c r="CP49" s="626"/>
      <c r="CQ49" s="626"/>
      <c r="CR49" s="626"/>
      <c r="CS49" s="626"/>
      <c r="CT49" s="626"/>
      <c r="CU49" s="626"/>
      <c r="CV49" s="626"/>
      <c r="CW49" s="626"/>
      <c r="CX49" s="626"/>
      <c r="CY49" s="626"/>
      <c r="CZ49" s="626"/>
      <c r="DA49" s="626"/>
      <c r="DB49" s="626"/>
      <c r="DC49" s="626"/>
      <c r="DD49" s="626"/>
      <c r="DE49" s="626"/>
      <c r="DF49" s="626"/>
      <c r="DG49" s="626"/>
      <c r="DH49" s="626"/>
      <c r="DI49" s="626"/>
      <c r="DJ49" s="626"/>
      <c r="DK49" s="626"/>
      <c r="DL49" s="626"/>
      <c r="DM49" s="626"/>
      <c r="DN49" s="626"/>
      <c r="DO49" s="626"/>
      <c r="DP49" s="626"/>
      <c r="DQ49" s="626"/>
      <c r="DR49" s="626"/>
      <c r="DS49" s="626"/>
      <c r="DT49" s="626"/>
      <c r="DU49" s="626"/>
      <c r="DV49" s="626"/>
      <c r="DW49" s="626"/>
      <c r="DX49" s="626"/>
      <c r="DY49" s="626"/>
      <c r="DZ49" s="626"/>
      <c r="EA49" s="626"/>
      <c r="EB49" s="626"/>
      <c r="EC49" s="626"/>
      <c r="ED49" s="626"/>
      <c r="EE49" s="626"/>
      <c r="EF49" s="626"/>
      <c r="EG49" s="626"/>
      <c r="EH49" s="626"/>
      <c r="EI49" s="626"/>
      <c r="EJ49" s="626"/>
      <c r="EK49" s="626"/>
      <c r="EL49" s="626"/>
      <c r="EM49" s="626"/>
      <c r="EN49" s="626"/>
      <c r="EO49" s="626"/>
      <c r="EP49" s="626"/>
      <c r="EQ49" s="626"/>
      <c r="ER49" s="626"/>
      <c r="ES49" s="626"/>
      <c r="ET49" s="626"/>
      <c r="EU49" s="626"/>
      <c r="EV49" s="626"/>
      <c r="EW49" s="626"/>
      <c r="EX49" s="626"/>
      <c r="EY49" s="626"/>
      <c r="EZ49" s="626"/>
      <c r="FA49" s="626"/>
      <c r="FB49" s="626"/>
      <c r="FC49" s="626"/>
      <c r="FD49" s="626"/>
      <c r="FE49" s="626"/>
      <c r="FF49" s="626"/>
      <c r="FG49" s="626"/>
      <c r="FH49" s="626"/>
      <c r="FI49" s="626"/>
      <c r="FJ49" s="626"/>
      <c r="FK49" s="626"/>
      <c r="FL49" s="626"/>
      <c r="FM49" s="626"/>
      <c r="FN49" s="626"/>
      <c r="FO49" s="626"/>
      <c r="FP49" s="626"/>
      <c r="FQ49" s="626"/>
      <c r="FR49" s="626"/>
      <c r="FS49" s="626"/>
      <c r="FT49" s="626"/>
      <c r="FU49" s="626"/>
      <c r="FV49" s="626"/>
      <c r="FW49" s="626"/>
      <c r="FX49" s="626"/>
      <c r="FY49" s="626"/>
      <c r="FZ49" s="626"/>
      <c r="GA49" s="626"/>
      <c r="GB49" s="626"/>
      <c r="GC49" s="626"/>
      <c r="GD49" s="626"/>
      <c r="GE49" s="626"/>
      <c r="GF49" s="626"/>
      <c r="GG49" s="626"/>
      <c r="GH49" s="626"/>
      <c r="GI49" s="626"/>
      <c r="GJ49" s="626"/>
      <c r="GK49" s="626"/>
      <c r="GL49" s="626"/>
      <c r="GM49" s="626"/>
      <c r="GN49" s="626"/>
      <c r="GO49" s="626"/>
      <c r="GP49" s="626"/>
      <c r="GQ49" s="626"/>
      <c r="GR49" s="626"/>
      <c r="GS49" s="626"/>
      <c r="GT49" s="626"/>
      <c r="GU49" s="626"/>
      <c r="GV49" s="626"/>
      <c r="GW49" s="626"/>
      <c r="GX49" s="626"/>
      <c r="GY49" s="626"/>
      <c r="GZ49" s="626"/>
      <c r="HA49" s="626"/>
      <c r="HB49" s="626"/>
      <c r="HC49" s="626"/>
      <c r="HD49" s="626"/>
      <c r="HE49" s="626"/>
      <c r="HF49" s="626"/>
      <c r="HG49" s="626"/>
      <c r="HH49" s="626"/>
      <c r="HI49" s="626"/>
      <c r="HJ49" s="626"/>
      <c r="HK49" s="626"/>
      <c r="HL49" s="626"/>
      <c r="HM49" s="626"/>
      <c r="HN49" s="626"/>
      <c r="HO49" s="626"/>
      <c r="HP49" s="626"/>
      <c r="HQ49" s="626"/>
      <c r="HR49" s="626"/>
      <c r="HS49" s="641"/>
      <c r="HT49" s="641"/>
      <c r="HU49" s="641"/>
      <c r="HV49" s="641"/>
      <c r="HW49" s="641"/>
      <c r="HX49" s="641"/>
      <c r="HY49" s="641"/>
      <c r="HZ49" s="641"/>
      <c r="IA49" s="641"/>
      <c r="IB49" s="641"/>
      <c r="IC49" s="641"/>
      <c r="ID49" s="641"/>
      <c r="IE49" s="641"/>
      <c r="IF49" s="641"/>
      <c r="IG49" s="641"/>
      <c r="IH49" s="641"/>
      <c r="II49" s="641"/>
      <c r="IJ49" s="641"/>
      <c r="IK49" s="641"/>
      <c r="IL49" s="641"/>
    </row>
    <row r="50" spans="1:246" s="642" customFormat="1">
      <c r="A50" s="624" t="s">
        <v>95</v>
      </c>
      <c r="B50" s="640" t="s">
        <v>110</v>
      </c>
      <c r="C50" s="623" t="s">
        <v>111</v>
      </c>
      <c r="D50" s="624">
        <f>'01CH'!D52</f>
        <v>2.0499999999999998</v>
      </c>
      <c r="E50" s="624">
        <v>2</v>
      </c>
      <c r="F50" s="624">
        <v>2</v>
      </c>
      <c r="G50" s="616" t="e">
        <f>#REF!</f>
        <v>#REF!</v>
      </c>
      <c r="H50" s="616" t="e">
        <f t="shared" si="0"/>
        <v>#REF!</v>
      </c>
      <c r="I50" s="650" t="e">
        <f t="shared" si="4"/>
        <v>#REF!</v>
      </c>
      <c r="J50" s="616">
        <f>'Bieu so 01_Na Ri'!F53</f>
        <v>2.9953000000000007</v>
      </c>
      <c r="K50" s="616">
        <f t="shared" si="2"/>
        <v>0.94530000000000092</v>
      </c>
      <c r="L50" s="726">
        <f t="shared" si="5"/>
        <v>0.99530000000000074</v>
      </c>
      <c r="M50" s="625" t="s">
        <v>441</v>
      </c>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6"/>
      <c r="EL50" s="626"/>
      <c r="EM50" s="626"/>
      <c r="EN50" s="626"/>
      <c r="EO50" s="626"/>
      <c r="EP50" s="626"/>
      <c r="EQ50" s="626"/>
      <c r="ER50" s="626"/>
      <c r="ES50" s="626"/>
      <c r="ET50" s="626"/>
      <c r="EU50" s="626"/>
      <c r="EV50" s="626"/>
      <c r="EW50" s="626"/>
      <c r="EX50" s="626"/>
      <c r="EY50" s="626"/>
      <c r="EZ50" s="626"/>
      <c r="FA50" s="626"/>
      <c r="FB50" s="626"/>
      <c r="FC50" s="626"/>
      <c r="FD50" s="626"/>
      <c r="FE50" s="626"/>
      <c r="FF50" s="626"/>
      <c r="FG50" s="626"/>
      <c r="FH50" s="626"/>
      <c r="FI50" s="626"/>
      <c r="FJ50" s="626"/>
      <c r="FK50" s="626"/>
      <c r="FL50" s="626"/>
      <c r="FM50" s="626"/>
      <c r="FN50" s="626"/>
      <c r="FO50" s="626"/>
      <c r="FP50" s="626"/>
      <c r="FQ50" s="626"/>
      <c r="FR50" s="626"/>
      <c r="FS50" s="626"/>
      <c r="FT50" s="626"/>
      <c r="FU50" s="626"/>
      <c r="FV50" s="626"/>
      <c r="FW50" s="626"/>
      <c r="FX50" s="626"/>
      <c r="FY50" s="626"/>
      <c r="FZ50" s="626"/>
      <c r="GA50" s="626"/>
      <c r="GB50" s="626"/>
      <c r="GC50" s="626"/>
      <c r="GD50" s="626"/>
      <c r="GE50" s="626"/>
      <c r="GF50" s="626"/>
      <c r="GG50" s="626"/>
      <c r="GH50" s="626"/>
      <c r="GI50" s="626"/>
      <c r="GJ50" s="626"/>
      <c r="GK50" s="626"/>
      <c r="GL50" s="626"/>
      <c r="GM50" s="626"/>
      <c r="GN50" s="626"/>
      <c r="GO50" s="626"/>
      <c r="GP50" s="626"/>
      <c r="GQ50" s="626"/>
      <c r="GR50" s="626"/>
      <c r="GS50" s="626"/>
      <c r="GT50" s="626"/>
      <c r="GU50" s="626"/>
      <c r="GV50" s="626"/>
      <c r="GW50" s="626"/>
      <c r="GX50" s="626"/>
      <c r="GY50" s="626"/>
      <c r="GZ50" s="626"/>
      <c r="HA50" s="626"/>
      <c r="HB50" s="626"/>
      <c r="HC50" s="626"/>
      <c r="HD50" s="626"/>
      <c r="HE50" s="626"/>
      <c r="HF50" s="626"/>
      <c r="HG50" s="626"/>
      <c r="HH50" s="626"/>
      <c r="HI50" s="626"/>
      <c r="HJ50" s="626"/>
      <c r="HK50" s="626"/>
      <c r="HL50" s="626"/>
      <c r="HM50" s="626"/>
      <c r="HN50" s="626"/>
      <c r="HO50" s="626"/>
      <c r="HP50" s="626"/>
      <c r="HQ50" s="626"/>
      <c r="HR50" s="626"/>
      <c r="HS50" s="641"/>
      <c r="HT50" s="641"/>
      <c r="HU50" s="641"/>
      <c r="HV50" s="641"/>
      <c r="HW50" s="641"/>
      <c r="HX50" s="641"/>
      <c r="HY50" s="641"/>
      <c r="HZ50" s="641"/>
      <c r="IA50" s="641"/>
      <c r="IB50" s="641"/>
      <c r="IC50" s="641"/>
      <c r="ID50" s="641"/>
      <c r="IE50" s="641"/>
      <c r="IF50" s="641"/>
      <c r="IG50" s="641"/>
      <c r="IH50" s="641"/>
      <c r="II50" s="641"/>
      <c r="IJ50" s="641"/>
      <c r="IK50" s="641"/>
      <c r="IL50" s="641"/>
    </row>
    <row r="51" spans="1:246" s="608" customFormat="1" hidden="1">
      <c r="A51" s="576" t="s">
        <v>95</v>
      </c>
      <c r="B51" s="566" t="s">
        <v>112</v>
      </c>
      <c r="C51" s="567" t="s">
        <v>113</v>
      </c>
      <c r="D51" s="576">
        <f>'01CH'!D53</f>
        <v>0</v>
      </c>
      <c r="E51" s="576"/>
      <c r="F51" s="576"/>
      <c r="G51" s="569" t="e">
        <f>#REF!</f>
        <v>#REF!</v>
      </c>
      <c r="H51" s="569" t="e">
        <f t="shared" si="0"/>
        <v>#REF!</v>
      </c>
      <c r="I51" s="651" t="e">
        <f t="shared" si="4"/>
        <v>#REF!</v>
      </c>
      <c r="J51" s="569">
        <f>'Bieu so 01_Na Ri'!F54</f>
        <v>0</v>
      </c>
      <c r="K51" s="569">
        <f t="shared" si="2"/>
        <v>0</v>
      </c>
      <c r="L51" s="727">
        <f t="shared" si="5"/>
        <v>0</v>
      </c>
      <c r="M51" s="604"/>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571"/>
      <c r="BL51" s="571"/>
      <c r="BM51" s="571"/>
      <c r="BN51" s="571"/>
      <c r="BO51" s="571"/>
      <c r="BP51" s="571"/>
      <c r="BQ51" s="571"/>
      <c r="BR51" s="571"/>
      <c r="BS51" s="571"/>
      <c r="BT51" s="571"/>
      <c r="BU51" s="571"/>
      <c r="BV51" s="571"/>
      <c r="BW51" s="571"/>
      <c r="BX51" s="571"/>
      <c r="BY51" s="571"/>
      <c r="BZ51" s="571"/>
      <c r="CA51" s="571"/>
      <c r="CB51" s="571"/>
      <c r="CC51" s="571"/>
      <c r="CD51" s="571"/>
      <c r="CE51" s="571"/>
      <c r="CF51" s="571"/>
      <c r="CG51" s="571"/>
      <c r="CH51" s="571"/>
      <c r="CI51" s="571"/>
      <c r="CJ51" s="571"/>
      <c r="CK51" s="571"/>
      <c r="CL51" s="571"/>
      <c r="CM51" s="571"/>
      <c r="CN51" s="571"/>
      <c r="CO51" s="571"/>
      <c r="CP51" s="571"/>
      <c r="CQ51" s="571"/>
      <c r="CR51" s="571"/>
      <c r="CS51" s="571"/>
      <c r="CT51" s="571"/>
      <c r="CU51" s="571"/>
      <c r="CV51" s="571"/>
      <c r="CW51" s="571"/>
      <c r="CX51" s="571"/>
      <c r="CY51" s="571"/>
      <c r="CZ51" s="571"/>
      <c r="DA51" s="571"/>
      <c r="DB51" s="571"/>
      <c r="DC51" s="571"/>
      <c r="DD51" s="571"/>
      <c r="DE51" s="571"/>
      <c r="DF51" s="571"/>
      <c r="DG51" s="571"/>
      <c r="DH51" s="571"/>
      <c r="DI51" s="571"/>
      <c r="DJ51" s="571"/>
      <c r="DK51" s="571"/>
      <c r="DL51" s="571"/>
      <c r="DM51" s="571"/>
      <c r="DN51" s="571"/>
      <c r="DO51" s="571"/>
      <c r="DP51" s="571"/>
      <c r="DQ51" s="571"/>
      <c r="DR51" s="571"/>
      <c r="DS51" s="571"/>
      <c r="DT51" s="571"/>
      <c r="DU51" s="571"/>
      <c r="DV51" s="571"/>
      <c r="DW51" s="571"/>
      <c r="DX51" s="571"/>
      <c r="DY51" s="571"/>
      <c r="DZ51" s="571"/>
      <c r="EA51" s="571"/>
      <c r="EB51" s="571"/>
      <c r="EC51" s="571"/>
      <c r="ED51" s="571"/>
      <c r="EE51" s="571"/>
      <c r="EF51" s="571"/>
      <c r="EG51" s="571"/>
      <c r="EH51" s="571"/>
      <c r="EI51" s="571"/>
      <c r="EJ51" s="571"/>
      <c r="EK51" s="571"/>
      <c r="EL51" s="571"/>
      <c r="EM51" s="571"/>
      <c r="EN51" s="571"/>
      <c r="EO51" s="571"/>
      <c r="EP51" s="571"/>
      <c r="EQ51" s="571"/>
      <c r="ER51" s="571"/>
      <c r="ES51" s="571"/>
      <c r="ET51" s="571"/>
      <c r="EU51" s="571"/>
      <c r="EV51" s="571"/>
      <c r="EW51" s="571"/>
      <c r="EX51" s="571"/>
      <c r="EY51" s="571"/>
      <c r="EZ51" s="571"/>
      <c r="FA51" s="571"/>
      <c r="FB51" s="571"/>
      <c r="FC51" s="571"/>
      <c r="FD51" s="571"/>
      <c r="FE51" s="571"/>
      <c r="FF51" s="571"/>
      <c r="FG51" s="571"/>
      <c r="FH51" s="571"/>
      <c r="FI51" s="571"/>
      <c r="FJ51" s="571"/>
      <c r="FK51" s="571"/>
      <c r="FL51" s="571"/>
      <c r="FM51" s="571"/>
      <c r="FN51" s="571"/>
      <c r="FO51" s="571"/>
      <c r="FP51" s="571"/>
      <c r="FQ51" s="571"/>
      <c r="FR51" s="571"/>
      <c r="FS51" s="571"/>
      <c r="FT51" s="571"/>
      <c r="FU51" s="571"/>
      <c r="FV51" s="571"/>
      <c r="FW51" s="571"/>
      <c r="FX51" s="571"/>
      <c r="FY51" s="571"/>
      <c r="FZ51" s="571"/>
      <c r="GA51" s="571"/>
      <c r="GB51" s="571"/>
      <c r="GC51" s="571"/>
      <c r="GD51" s="571"/>
      <c r="GE51" s="571"/>
      <c r="GF51" s="571"/>
      <c r="GG51" s="571"/>
      <c r="GH51" s="571"/>
      <c r="GI51" s="571"/>
      <c r="GJ51" s="571"/>
      <c r="GK51" s="571"/>
      <c r="GL51" s="571"/>
      <c r="GM51" s="571"/>
      <c r="GN51" s="571"/>
      <c r="GO51" s="571"/>
      <c r="GP51" s="571"/>
      <c r="GQ51" s="571"/>
      <c r="GR51" s="571"/>
      <c r="GS51" s="571"/>
      <c r="GT51" s="571"/>
      <c r="GU51" s="571"/>
      <c r="GV51" s="571"/>
      <c r="GW51" s="571"/>
      <c r="GX51" s="571"/>
      <c r="GY51" s="571"/>
      <c r="GZ51" s="571"/>
      <c r="HA51" s="571"/>
      <c r="HB51" s="571"/>
      <c r="HC51" s="571"/>
      <c r="HD51" s="571"/>
      <c r="HE51" s="571"/>
      <c r="HF51" s="571"/>
      <c r="HG51" s="571"/>
      <c r="HH51" s="571"/>
      <c r="HI51" s="571"/>
      <c r="HJ51" s="571"/>
      <c r="HK51" s="571"/>
      <c r="HL51" s="571"/>
      <c r="HM51" s="571"/>
      <c r="HN51" s="571"/>
      <c r="HO51" s="571"/>
      <c r="HP51" s="571"/>
      <c r="HQ51" s="571"/>
      <c r="HR51" s="571"/>
      <c r="HS51" s="609"/>
      <c r="HT51" s="609"/>
      <c r="HU51" s="609"/>
      <c r="HV51" s="609"/>
      <c r="HW51" s="609"/>
      <c r="HX51" s="609"/>
      <c r="HY51" s="609"/>
      <c r="HZ51" s="609"/>
      <c r="IA51" s="609"/>
      <c r="IB51" s="609"/>
      <c r="IC51" s="609"/>
      <c r="ID51" s="609"/>
      <c r="IE51" s="609"/>
      <c r="IF51" s="609"/>
      <c r="IG51" s="609"/>
      <c r="IH51" s="609"/>
      <c r="II51" s="609"/>
      <c r="IJ51" s="609"/>
      <c r="IK51" s="609"/>
      <c r="IL51" s="609"/>
    </row>
    <row r="52" spans="1:246" s="608" customFormat="1">
      <c r="A52" s="576" t="s">
        <v>95</v>
      </c>
      <c r="B52" s="603" t="s">
        <v>114</v>
      </c>
      <c r="C52" s="567" t="s">
        <v>115</v>
      </c>
      <c r="D52" s="576">
        <f>'01CH'!D54</f>
        <v>0</v>
      </c>
      <c r="E52" s="576"/>
      <c r="F52" s="576"/>
      <c r="G52" s="569" t="e">
        <f>#REF!</f>
        <v>#REF!</v>
      </c>
      <c r="H52" s="569" t="e">
        <f t="shared" si="0"/>
        <v>#REF!</v>
      </c>
      <c r="I52" s="651"/>
      <c r="J52" s="569">
        <f>'Bieu so 01_Na Ri'!F55</f>
        <v>20</v>
      </c>
      <c r="K52" s="569">
        <f t="shared" si="2"/>
        <v>20</v>
      </c>
      <c r="L52" s="727"/>
      <c r="M52" s="604"/>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c r="BP52" s="571"/>
      <c r="BQ52" s="571"/>
      <c r="BR52" s="571"/>
      <c r="BS52" s="571"/>
      <c r="BT52" s="571"/>
      <c r="BU52" s="571"/>
      <c r="BV52" s="571"/>
      <c r="BW52" s="571"/>
      <c r="BX52" s="571"/>
      <c r="BY52" s="571"/>
      <c r="BZ52" s="571"/>
      <c r="CA52" s="571"/>
      <c r="CB52" s="571"/>
      <c r="CC52" s="571"/>
      <c r="CD52" s="571"/>
      <c r="CE52" s="571"/>
      <c r="CF52" s="571"/>
      <c r="CG52" s="571"/>
      <c r="CH52" s="571"/>
      <c r="CI52" s="571"/>
      <c r="CJ52" s="571"/>
      <c r="CK52" s="571"/>
      <c r="CL52" s="571"/>
      <c r="CM52" s="571"/>
      <c r="CN52" s="571"/>
      <c r="CO52" s="571"/>
      <c r="CP52" s="571"/>
      <c r="CQ52" s="571"/>
      <c r="CR52" s="571"/>
      <c r="CS52" s="571"/>
      <c r="CT52" s="571"/>
      <c r="CU52" s="571"/>
      <c r="CV52" s="571"/>
      <c r="CW52" s="571"/>
      <c r="CX52" s="571"/>
      <c r="CY52" s="571"/>
      <c r="CZ52" s="571"/>
      <c r="DA52" s="571"/>
      <c r="DB52" s="571"/>
      <c r="DC52" s="571"/>
      <c r="DD52" s="571"/>
      <c r="DE52" s="571"/>
      <c r="DF52" s="571"/>
      <c r="DG52" s="571"/>
      <c r="DH52" s="571"/>
      <c r="DI52" s="571"/>
      <c r="DJ52" s="571"/>
      <c r="DK52" s="571"/>
      <c r="DL52" s="571"/>
      <c r="DM52" s="571"/>
      <c r="DN52" s="571"/>
      <c r="DO52" s="571"/>
      <c r="DP52" s="571"/>
      <c r="DQ52" s="571"/>
      <c r="DR52" s="571"/>
      <c r="DS52" s="571"/>
      <c r="DT52" s="571"/>
      <c r="DU52" s="571"/>
      <c r="DV52" s="571"/>
      <c r="DW52" s="571"/>
      <c r="DX52" s="571"/>
      <c r="DY52" s="571"/>
      <c r="DZ52" s="571"/>
      <c r="EA52" s="571"/>
      <c r="EB52" s="571"/>
      <c r="EC52" s="571"/>
      <c r="ED52" s="571"/>
      <c r="EE52" s="571"/>
      <c r="EF52" s="571"/>
      <c r="EG52" s="571"/>
      <c r="EH52" s="571"/>
      <c r="EI52" s="571"/>
      <c r="EJ52" s="571"/>
      <c r="EK52" s="571"/>
      <c r="EL52" s="571"/>
      <c r="EM52" s="571"/>
      <c r="EN52" s="571"/>
      <c r="EO52" s="571"/>
      <c r="EP52" s="571"/>
      <c r="EQ52" s="571"/>
      <c r="ER52" s="571"/>
      <c r="ES52" s="571"/>
      <c r="ET52" s="571"/>
      <c r="EU52" s="571"/>
      <c r="EV52" s="571"/>
      <c r="EW52" s="571"/>
      <c r="EX52" s="571"/>
      <c r="EY52" s="571"/>
      <c r="EZ52" s="571"/>
      <c r="FA52" s="571"/>
      <c r="FB52" s="571"/>
      <c r="FC52" s="571"/>
      <c r="FD52" s="571"/>
      <c r="FE52" s="571"/>
      <c r="FF52" s="571"/>
      <c r="FG52" s="571"/>
      <c r="FH52" s="571"/>
      <c r="FI52" s="571"/>
      <c r="FJ52" s="571"/>
      <c r="FK52" s="571"/>
      <c r="FL52" s="571"/>
      <c r="FM52" s="571"/>
      <c r="FN52" s="571"/>
      <c r="FO52" s="571"/>
      <c r="FP52" s="571"/>
      <c r="FQ52" s="571"/>
      <c r="FR52" s="571"/>
      <c r="FS52" s="571"/>
      <c r="FT52" s="571"/>
      <c r="FU52" s="571"/>
      <c r="FV52" s="571"/>
      <c r="FW52" s="571"/>
      <c r="FX52" s="571"/>
      <c r="FY52" s="571"/>
      <c r="FZ52" s="571"/>
      <c r="GA52" s="571"/>
      <c r="GB52" s="571"/>
      <c r="GC52" s="571"/>
      <c r="GD52" s="571"/>
      <c r="GE52" s="571"/>
      <c r="GF52" s="571"/>
      <c r="GG52" s="571"/>
      <c r="GH52" s="571"/>
      <c r="GI52" s="571"/>
      <c r="GJ52" s="571"/>
      <c r="GK52" s="571"/>
      <c r="GL52" s="571"/>
      <c r="GM52" s="571"/>
      <c r="GN52" s="571"/>
      <c r="GO52" s="571"/>
      <c r="GP52" s="571"/>
      <c r="GQ52" s="571"/>
      <c r="GR52" s="571"/>
      <c r="GS52" s="571"/>
      <c r="GT52" s="571"/>
      <c r="GU52" s="571"/>
      <c r="GV52" s="571"/>
      <c r="GW52" s="571"/>
      <c r="GX52" s="571"/>
      <c r="GY52" s="571"/>
      <c r="GZ52" s="571"/>
      <c r="HA52" s="571"/>
      <c r="HB52" s="571"/>
      <c r="HC52" s="571"/>
      <c r="HD52" s="571"/>
      <c r="HE52" s="571"/>
      <c r="HF52" s="571"/>
      <c r="HG52" s="571"/>
      <c r="HH52" s="571"/>
      <c r="HI52" s="571"/>
      <c r="HJ52" s="571"/>
      <c r="HK52" s="571"/>
      <c r="HL52" s="571"/>
      <c r="HM52" s="571"/>
      <c r="HN52" s="571"/>
      <c r="HO52" s="571"/>
      <c r="HP52" s="571"/>
      <c r="HQ52" s="571"/>
      <c r="HR52" s="571"/>
      <c r="HS52" s="609"/>
      <c r="HT52" s="609"/>
      <c r="HU52" s="609"/>
      <c r="HV52" s="609"/>
      <c r="HW52" s="609"/>
      <c r="HX52" s="609"/>
      <c r="HY52" s="609"/>
      <c r="HZ52" s="609"/>
      <c r="IA52" s="609"/>
      <c r="IB52" s="609"/>
      <c r="IC52" s="609"/>
      <c r="ID52" s="609"/>
      <c r="IE52" s="609"/>
      <c r="IF52" s="609"/>
      <c r="IG52" s="609"/>
      <c r="IH52" s="609"/>
      <c r="II52" s="609"/>
      <c r="IJ52" s="609"/>
      <c r="IK52" s="609"/>
      <c r="IL52" s="609"/>
    </row>
    <row r="53" spans="1:246" s="608" customFormat="1">
      <c r="A53" s="576" t="s">
        <v>95</v>
      </c>
      <c r="B53" s="573" t="s">
        <v>116</v>
      </c>
      <c r="C53" s="567" t="s">
        <v>117</v>
      </c>
      <c r="D53" s="576">
        <f>'01CH'!D55</f>
        <v>10.27</v>
      </c>
      <c r="E53" s="576"/>
      <c r="F53" s="576"/>
      <c r="G53" s="569" t="e">
        <f>#REF!</f>
        <v>#REF!</v>
      </c>
      <c r="H53" s="569" t="e">
        <f t="shared" si="0"/>
        <v>#REF!</v>
      </c>
      <c r="I53" s="651"/>
      <c r="J53" s="569">
        <f>'Bieu so 01_Na Ri'!F56</f>
        <v>19</v>
      </c>
      <c r="K53" s="569">
        <f t="shared" si="2"/>
        <v>8.73</v>
      </c>
      <c r="L53" s="727"/>
      <c r="M53" s="604"/>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1"/>
      <c r="CE53" s="571"/>
      <c r="CF53" s="571"/>
      <c r="CG53" s="571"/>
      <c r="CH53" s="571"/>
      <c r="CI53" s="571"/>
      <c r="CJ53" s="571"/>
      <c r="CK53" s="571"/>
      <c r="CL53" s="571"/>
      <c r="CM53" s="571"/>
      <c r="CN53" s="571"/>
      <c r="CO53" s="571"/>
      <c r="CP53" s="571"/>
      <c r="CQ53" s="571"/>
      <c r="CR53" s="571"/>
      <c r="CS53" s="571"/>
      <c r="CT53" s="571"/>
      <c r="CU53" s="571"/>
      <c r="CV53" s="571"/>
      <c r="CW53" s="571"/>
      <c r="CX53" s="571"/>
      <c r="CY53" s="571"/>
      <c r="CZ53" s="571"/>
      <c r="DA53" s="571"/>
      <c r="DB53" s="571"/>
      <c r="DC53" s="571"/>
      <c r="DD53" s="571"/>
      <c r="DE53" s="571"/>
      <c r="DF53" s="571"/>
      <c r="DG53" s="571"/>
      <c r="DH53" s="571"/>
      <c r="DI53" s="571"/>
      <c r="DJ53" s="571"/>
      <c r="DK53" s="571"/>
      <c r="DL53" s="571"/>
      <c r="DM53" s="571"/>
      <c r="DN53" s="571"/>
      <c r="DO53" s="571"/>
      <c r="DP53" s="571"/>
      <c r="DQ53" s="571"/>
      <c r="DR53" s="571"/>
      <c r="DS53" s="571"/>
      <c r="DT53" s="571"/>
      <c r="DU53" s="571"/>
      <c r="DV53" s="571"/>
      <c r="DW53" s="571"/>
      <c r="DX53" s="571"/>
      <c r="DY53" s="571"/>
      <c r="DZ53" s="571"/>
      <c r="EA53" s="571"/>
      <c r="EB53" s="571"/>
      <c r="EC53" s="571"/>
      <c r="ED53" s="571"/>
      <c r="EE53" s="571"/>
      <c r="EF53" s="571"/>
      <c r="EG53" s="571"/>
      <c r="EH53" s="571"/>
      <c r="EI53" s="571"/>
      <c r="EJ53" s="571"/>
      <c r="EK53" s="571"/>
      <c r="EL53" s="571"/>
      <c r="EM53" s="571"/>
      <c r="EN53" s="571"/>
      <c r="EO53" s="571"/>
      <c r="EP53" s="571"/>
      <c r="EQ53" s="571"/>
      <c r="ER53" s="571"/>
      <c r="ES53" s="571"/>
      <c r="ET53" s="571"/>
      <c r="EU53" s="571"/>
      <c r="EV53" s="571"/>
      <c r="EW53" s="571"/>
      <c r="EX53" s="571"/>
      <c r="EY53" s="571"/>
      <c r="EZ53" s="571"/>
      <c r="FA53" s="571"/>
      <c r="FB53" s="571"/>
      <c r="FC53" s="571"/>
      <c r="FD53" s="571"/>
      <c r="FE53" s="571"/>
      <c r="FF53" s="571"/>
      <c r="FG53" s="571"/>
      <c r="FH53" s="571"/>
      <c r="FI53" s="571"/>
      <c r="FJ53" s="571"/>
      <c r="FK53" s="571"/>
      <c r="FL53" s="571"/>
      <c r="FM53" s="571"/>
      <c r="FN53" s="571"/>
      <c r="FO53" s="571"/>
      <c r="FP53" s="571"/>
      <c r="FQ53" s="571"/>
      <c r="FR53" s="571"/>
      <c r="FS53" s="571"/>
      <c r="FT53" s="571"/>
      <c r="FU53" s="571"/>
      <c r="FV53" s="571"/>
      <c r="FW53" s="571"/>
      <c r="FX53" s="571"/>
      <c r="FY53" s="571"/>
      <c r="FZ53" s="571"/>
      <c r="GA53" s="571"/>
      <c r="GB53" s="571"/>
      <c r="GC53" s="571"/>
      <c r="GD53" s="571"/>
      <c r="GE53" s="571"/>
      <c r="GF53" s="571"/>
      <c r="GG53" s="571"/>
      <c r="GH53" s="571"/>
      <c r="GI53" s="571"/>
      <c r="GJ53" s="571"/>
      <c r="GK53" s="571"/>
      <c r="GL53" s="571"/>
      <c r="GM53" s="571"/>
      <c r="GN53" s="571"/>
      <c r="GO53" s="571"/>
      <c r="GP53" s="571"/>
      <c r="GQ53" s="571"/>
      <c r="GR53" s="571"/>
      <c r="GS53" s="571"/>
      <c r="GT53" s="571"/>
      <c r="GU53" s="571"/>
      <c r="GV53" s="571"/>
      <c r="GW53" s="571"/>
      <c r="GX53" s="571"/>
      <c r="GY53" s="571"/>
      <c r="GZ53" s="571"/>
      <c r="HA53" s="571"/>
      <c r="HB53" s="571"/>
      <c r="HC53" s="571"/>
      <c r="HD53" s="571"/>
      <c r="HE53" s="571"/>
      <c r="HF53" s="571"/>
      <c r="HG53" s="571"/>
      <c r="HH53" s="571"/>
      <c r="HI53" s="571"/>
      <c r="HJ53" s="571"/>
      <c r="HK53" s="571"/>
      <c r="HL53" s="571"/>
      <c r="HM53" s="571"/>
      <c r="HN53" s="571"/>
      <c r="HO53" s="571"/>
      <c r="HP53" s="571"/>
      <c r="HQ53" s="571"/>
      <c r="HR53" s="571"/>
      <c r="HS53" s="609"/>
      <c r="HT53" s="609"/>
      <c r="HU53" s="609"/>
      <c r="HV53" s="609"/>
      <c r="HW53" s="609"/>
      <c r="HX53" s="609"/>
      <c r="HY53" s="609"/>
      <c r="HZ53" s="609"/>
      <c r="IA53" s="609"/>
      <c r="IB53" s="609"/>
      <c r="IC53" s="609"/>
      <c r="ID53" s="609"/>
      <c r="IE53" s="609"/>
      <c r="IF53" s="609"/>
      <c r="IG53" s="609"/>
      <c r="IH53" s="609"/>
      <c r="II53" s="609"/>
      <c r="IJ53" s="609"/>
      <c r="IK53" s="609"/>
      <c r="IL53" s="609"/>
    </row>
    <row r="54" spans="1:246" s="608" customFormat="1">
      <c r="A54" s="576" t="s">
        <v>95</v>
      </c>
      <c r="B54" s="577" t="s">
        <v>118</v>
      </c>
      <c r="C54" s="567" t="s">
        <v>119</v>
      </c>
      <c r="D54" s="576">
        <f>'01CH'!D56</f>
        <v>0</v>
      </c>
      <c r="E54" s="576"/>
      <c r="F54" s="576"/>
      <c r="G54" s="569" t="e">
        <f>#REF!</f>
        <v>#REF!</v>
      </c>
      <c r="H54" s="569" t="e">
        <f t="shared" si="0"/>
        <v>#REF!</v>
      </c>
      <c r="I54" s="651"/>
      <c r="J54" s="569">
        <f>'Bieu so 01_Na Ri'!F57</f>
        <v>0</v>
      </c>
      <c r="K54" s="569">
        <f t="shared" si="2"/>
        <v>0</v>
      </c>
      <c r="L54" s="727"/>
      <c r="M54" s="604"/>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1"/>
      <c r="CV54" s="571"/>
      <c r="CW54" s="571"/>
      <c r="CX54" s="571"/>
      <c r="CY54" s="571"/>
      <c r="CZ54" s="571"/>
      <c r="DA54" s="571"/>
      <c r="DB54" s="571"/>
      <c r="DC54" s="571"/>
      <c r="DD54" s="571"/>
      <c r="DE54" s="571"/>
      <c r="DF54" s="571"/>
      <c r="DG54" s="571"/>
      <c r="DH54" s="571"/>
      <c r="DI54" s="571"/>
      <c r="DJ54" s="571"/>
      <c r="DK54" s="571"/>
      <c r="DL54" s="571"/>
      <c r="DM54" s="571"/>
      <c r="DN54" s="571"/>
      <c r="DO54" s="571"/>
      <c r="DP54" s="571"/>
      <c r="DQ54" s="571"/>
      <c r="DR54" s="571"/>
      <c r="DS54" s="571"/>
      <c r="DT54" s="571"/>
      <c r="DU54" s="571"/>
      <c r="DV54" s="571"/>
      <c r="DW54" s="571"/>
      <c r="DX54" s="571"/>
      <c r="DY54" s="571"/>
      <c r="DZ54" s="571"/>
      <c r="EA54" s="571"/>
      <c r="EB54" s="571"/>
      <c r="EC54" s="571"/>
      <c r="ED54" s="571"/>
      <c r="EE54" s="571"/>
      <c r="EF54" s="571"/>
      <c r="EG54" s="571"/>
      <c r="EH54" s="571"/>
      <c r="EI54" s="571"/>
      <c r="EJ54" s="571"/>
      <c r="EK54" s="571"/>
      <c r="EL54" s="571"/>
      <c r="EM54" s="571"/>
      <c r="EN54" s="571"/>
      <c r="EO54" s="571"/>
      <c r="EP54" s="571"/>
      <c r="EQ54" s="571"/>
      <c r="ER54" s="571"/>
      <c r="ES54" s="571"/>
      <c r="ET54" s="571"/>
      <c r="EU54" s="571"/>
      <c r="EV54" s="571"/>
      <c r="EW54" s="571"/>
      <c r="EX54" s="571"/>
      <c r="EY54" s="571"/>
      <c r="EZ54" s="571"/>
      <c r="FA54" s="571"/>
      <c r="FB54" s="571"/>
      <c r="FC54" s="571"/>
      <c r="FD54" s="571"/>
      <c r="FE54" s="571"/>
      <c r="FF54" s="571"/>
      <c r="FG54" s="571"/>
      <c r="FH54" s="571"/>
      <c r="FI54" s="571"/>
      <c r="FJ54" s="571"/>
      <c r="FK54" s="571"/>
      <c r="FL54" s="571"/>
      <c r="FM54" s="571"/>
      <c r="FN54" s="571"/>
      <c r="FO54" s="571"/>
      <c r="FP54" s="571"/>
      <c r="FQ54" s="571"/>
      <c r="FR54" s="571"/>
      <c r="FS54" s="571"/>
      <c r="FT54" s="571"/>
      <c r="FU54" s="571"/>
      <c r="FV54" s="571"/>
      <c r="FW54" s="571"/>
      <c r="FX54" s="571"/>
      <c r="FY54" s="571"/>
      <c r="FZ54" s="571"/>
      <c r="GA54" s="571"/>
      <c r="GB54" s="571"/>
      <c r="GC54" s="571"/>
      <c r="GD54" s="571"/>
      <c r="GE54" s="571"/>
      <c r="GF54" s="571"/>
      <c r="GG54" s="571"/>
      <c r="GH54" s="571"/>
      <c r="GI54" s="571"/>
      <c r="GJ54" s="571"/>
      <c r="GK54" s="571"/>
      <c r="GL54" s="571"/>
      <c r="GM54" s="571"/>
      <c r="GN54" s="571"/>
      <c r="GO54" s="571"/>
      <c r="GP54" s="571"/>
      <c r="GQ54" s="571"/>
      <c r="GR54" s="571"/>
      <c r="GS54" s="571"/>
      <c r="GT54" s="571"/>
      <c r="GU54" s="571"/>
      <c r="GV54" s="571"/>
      <c r="GW54" s="571"/>
      <c r="GX54" s="571"/>
      <c r="GY54" s="571"/>
      <c r="GZ54" s="571"/>
      <c r="HA54" s="571"/>
      <c r="HB54" s="571"/>
      <c r="HC54" s="571"/>
      <c r="HD54" s="571"/>
      <c r="HE54" s="571"/>
      <c r="HF54" s="571"/>
      <c r="HG54" s="571"/>
      <c r="HH54" s="571"/>
      <c r="HI54" s="571"/>
      <c r="HJ54" s="571"/>
      <c r="HK54" s="571"/>
      <c r="HL54" s="571"/>
      <c r="HM54" s="571"/>
      <c r="HN54" s="571"/>
      <c r="HO54" s="571"/>
      <c r="HP54" s="571"/>
      <c r="HQ54" s="571"/>
      <c r="HR54" s="571"/>
      <c r="HS54" s="609"/>
      <c r="HT54" s="609"/>
      <c r="HU54" s="609"/>
      <c r="HV54" s="609"/>
      <c r="HW54" s="609"/>
      <c r="HX54" s="609"/>
      <c r="HY54" s="609"/>
      <c r="HZ54" s="609"/>
      <c r="IA54" s="609"/>
      <c r="IB54" s="609"/>
      <c r="IC54" s="609"/>
      <c r="ID54" s="609"/>
      <c r="IE54" s="609"/>
      <c r="IF54" s="609"/>
      <c r="IG54" s="609"/>
      <c r="IH54" s="609"/>
      <c r="II54" s="609"/>
      <c r="IJ54" s="609"/>
      <c r="IK54" s="609"/>
      <c r="IL54" s="609"/>
    </row>
    <row r="55" spans="1:246" s="608" customFormat="1" ht="26.25" customHeight="1">
      <c r="A55" s="576" t="s">
        <v>95</v>
      </c>
      <c r="B55" s="577" t="s">
        <v>187</v>
      </c>
      <c r="C55" s="567" t="s">
        <v>121</v>
      </c>
      <c r="D55" s="576">
        <f>'01CH'!D57</f>
        <v>35.459999999999994</v>
      </c>
      <c r="E55" s="576"/>
      <c r="F55" s="576"/>
      <c r="G55" s="569" t="e">
        <f>#REF!</f>
        <v>#REF!</v>
      </c>
      <c r="H55" s="569" t="e">
        <f t="shared" si="0"/>
        <v>#REF!</v>
      </c>
      <c r="I55" s="651"/>
      <c r="J55" s="569">
        <f>'Bieu so 01_Na Ri'!F58</f>
        <v>53.000000000000007</v>
      </c>
      <c r="K55" s="569">
        <f t="shared" si="2"/>
        <v>17.540000000000013</v>
      </c>
      <c r="L55" s="727"/>
      <c r="M55" s="604"/>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c r="BY55" s="571"/>
      <c r="BZ55" s="571"/>
      <c r="CA55" s="571"/>
      <c r="CB55" s="571"/>
      <c r="CC55" s="571"/>
      <c r="CD55" s="571"/>
      <c r="CE55" s="571"/>
      <c r="CF55" s="571"/>
      <c r="CG55" s="571"/>
      <c r="CH55" s="571"/>
      <c r="CI55" s="571"/>
      <c r="CJ55" s="571"/>
      <c r="CK55" s="571"/>
      <c r="CL55" s="571"/>
      <c r="CM55" s="571"/>
      <c r="CN55" s="571"/>
      <c r="CO55" s="571"/>
      <c r="CP55" s="571"/>
      <c r="CQ55" s="571"/>
      <c r="CR55" s="571"/>
      <c r="CS55" s="571"/>
      <c r="CT55" s="571"/>
      <c r="CU55" s="571"/>
      <c r="CV55" s="571"/>
      <c r="CW55" s="571"/>
      <c r="CX55" s="571"/>
      <c r="CY55" s="571"/>
      <c r="CZ55" s="571"/>
      <c r="DA55" s="571"/>
      <c r="DB55" s="571"/>
      <c r="DC55" s="571"/>
      <c r="DD55" s="571"/>
      <c r="DE55" s="571"/>
      <c r="DF55" s="571"/>
      <c r="DG55" s="571"/>
      <c r="DH55" s="571"/>
      <c r="DI55" s="571"/>
      <c r="DJ55" s="571"/>
      <c r="DK55" s="571"/>
      <c r="DL55" s="571"/>
      <c r="DM55" s="571"/>
      <c r="DN55" s="571"/>
      <c r="DO55" s="571"/>
      <c r="DP55" s="571"/>
      <c r="DQ55" s="571"/>
      <c r="DR55" s="571"/>
      <c r="DS55" s="571"/>
      <c r="DT55" s="571"/>
      <c r="DU55" s="571"/>
      <c r="DV55" s="571"/>
      <c r="DW55" s="571"/>
      <c r="DX55" s="571"/>
      <c r="DY55" s="571"/>
      <c r="DZ55" s="571"/>
      <c r="EA55" s="571"/>
      <c r="EB55" s="571"/>
      <c r="EC55" s="571"/>
      <c r="ED55" s="571"/>
      <c r="EE55" s="571"/>
      <c r="EF55" s="571"/>
      <c r="EG55" s="571"/>
      <c r="EH55" s="571"/>
      <c r="EI55" s="571"/>
      <c r="EJ55" s="571"/>
      <c r="EK55" s="571"/>
      <c r="EL55" s="571"/>
      <c r="EM55" s="571"/>
      <c r="EN55" s="571"/>
      <c r="EO55" s="571"/>
      <c r="EP55" s="571"/>
      <c r="EQ55" s="571"/>
      <c r="ER55" s="571"/>
      <c r="ES55" s="571"/>
      <c r="ET55" s="571"/>
      <c r="EU55" s="571"/>
      <c r="EV55" s="571"/>
      <c r="EW55" s="571"/>
      <c r="EX55" s="571"/>
      <c r="EY55" s="571"/>
      <c r="EZ55" s="571"/>
      <c r="FA55" s="571"/>
      <c r="FB55" s="571"/>
      <c r="FC55" s="571"/>
      <c r="FD55" s="571"/>
      <c r="FE55" s="571"/>
      <c r="FF55" s="571"/>
      <c r="FG55" s="571"/>
      <c r="FH55" s="571"/>
      <c r="FI55" s="571"/>
      <c r="FJ55" s="571"/>
      <c r="FK55" s="571"/>
      <c r="FL55" s="571"/>
      <c r="FM55" s="571"/>
      <c r="FN55" s="571"/>
      <c r="FO55" s="571"/>
      <c r="FP55" s="571"/>
      <c r="FQ55" s="571"/>
      <c r="FR55" s="571"/>
      <c r="FS55" s="571"/>
      <c r="FT55" s="571"/>
      <c r="FU55" s="571"/>
      <c r="FV55" s="571"/>
      <c r="FW55" s="571"/>
      <c r="FX55" s="571"/>
      <c r="FY55" s="571"/>
      <c r="FZ55" s="571"/>
      <c r="GA55" s="571"/>
      <c r="GB55" s="571"/>
      <c r="GC55" s="571"/>
      <c r="GD55" s="571"/>
      <c r="GE55" s="571"/>
      <c r="GF55" s="571"/>
      <c r="GG55" s="571"/>
      <c r="GH55" s="571"/>
      <c r="GI55" s="571"/>
      <c r="GJ55" s="571"/>
      <c r="GK55" s="571"/>
      <c r="GL55" s="571"/>
      <c r="GM55" s="571"/>
      <c r="GN55" s="571"/>
      <c r="GO55" s="571"/>
      <c r="GP55" s="571"/>
      <c r="GQ55" s="571"/>
      <c r="GR55" s="571"/>
      <c r="GS55" s="571"/>
      <c r="GT55" s="571"/>
      <c r="GU55" s="571"/>
      <c r="GV55" s="571"/>
      <c r="GW55" s="571"/>
      <c r="GX55" s="571"/>
      <c r="GY55" s="571"/>
      <c r="GZ55" s="571"/>
      <c r="HA55" s="571"/>
      <c r="HB55" s="571"/>
      <c r="HC55" s="571"/>
      <c r="HD55" s="571"/>
      <c r="HE55" s="571"/>
      <c r="HF55" s="571"/>
      <c r="HG55" s="571"/>
      <c r="HH55" s="571"/>
      <c r="HI55" s="571"/>
      <c r="HJ55" s="571"/>
      <c r="HK55" s="571"/>
      <c r="HL55" s="571"/>
      <c r="HM55" s="571"/>
      <c r="HN55" s="571"/>
      <c r="HO55" s="571"/>
      <c r="HP55" s="571"/>
      <c r="HQ55" s="571"/>
      <c r="HR55" s="571"/>
      <c r="HS55" s="609"/>
      <c r="HT55" s="609"/>
      <c r="HU55" s="609"/>
      <c r="HV55" s="609"/>
      <c r="HW55" s="609"/>
      <c r="HX55" s="609"/>
      <c r="HY55" s="609"/>
      <c r="HZ55" s="609"/>
      <c r="IA55" s="609"/>
      <c r="IB55" s="609"/>
      <c r="IC55" s="609"/>
      <c r="ID55" s="609"/>
      <c r="IE55" s="609"/>
      <c r="IF55" s="609"/>
      <c r="IG55" s="609"/>
      <c r="IH55" s="609"/>
      <c r="II55" s="609"/>
      <c r="IJ55" s="609"/>
      <c r="IK55" s="609"/>
      <c r="IL55" s="609"/>
    </row>
    <row r="56" spans="1:246" s="608" customFormat="1" hidden="1">
      <c r="A56" s="576" t="s">
        <v>95</v>
      </c>
      <c r="B56" s="566" t="s">
        <v>122</v>
      </c>
      <c r="C56" s="567" t="s">
        <v>123</v>
      </c>
      <c r="D56" s="576">
        <f>'01CH'!D58</f>
        <v>0</v>
      </c>
      <c r="E56" s="576"/>
      <c r="F56" s="576"/>
      <c r="G56" s="569" t="e">
        <f>#REF!</f>
        <v>#REF!</v>
      </c>
      <c r="H56" s="569" t="e">
        <f t="shared" si="0"/>
        <v>#REF!</v>
      </c>
      <c r="I56" s="651"/>
      <c r="J56" s="569">
        <f>'Bieu so 01_Na Ri'!F59</f>
        <v>0</v>
      </c>
      <c r="K56" s="569">
        <f t="shared" si="2"/>
        <v>0</v>
      </c>
      <c r="L56" s="727"/>
      <c r="M56" s="604"/>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c r="CA56" s="571"/>
      <c r="CB56" s="571"/>
      <c r="CC56" s="571"/>
      <c r="CD56" s="571"/>
      <c r="CE56" s="571"/>
      <c r="CF56" s="571"/>
      <c r="CG56" s="571"/>
      <c r="CH56" s="571"/>
      <c r="CI56" s="571"/>
      <c r="CJ56" s="571"/>
      <c r="CK56" s="571"/>
      <c r="CL56" s="571"/>
      <c r="CM56" s="571"/>
      <c r="CN56" s="571"/>
      <c r="CO56" s="571"/>
      <c r="CP56" s="571"/>
      <c r="CQ56" s="571"/>
      <c r="CR56" s="571"/>
      <c r="CS56" s="571"/>
      <c r="CT56" s="571"/>
      <c r="CU56" s="571"/>
      <c r="CV56" s="571"/>
      <c r="CW56" s="571"/>
      <c r="CX56" s="571"/>
      <c r="CY56" s="571"/>
      <c r="CZ56" s="571"/>
      <c r="DA56" s="571"/>
      <c r="DB56" s="571"/>
      <c r="DC56" s="571"/>
      <c r="DD56" s="571"/>
      <c r="DE56" s="571"/>
      <c r="DF56" s="571"/>
      <c r="DG56" s="571"/>
      <c r="DH56" s="571"/>
      <c r="DI56" s="571"/>
      <c r="DJ56" s="571"/>
      <c r="DK56" s="571"/>
      <c r="DL56" s="571"/>
      <c r="DM56" s="571"/>
      <c r="DN56" s="571"/>
      <c r="DO56" s="571"/>
      <c r="DP56" s="571"/>
      <c r="DQ56" s="571"/>
      <c r="DR56" s="571"/>
      <c r="DS56" s="571"/>
      <c r="DT56" s="571"/>
      <c r="DU56" s="571"/>
      <c r="DV56" s="571"/>
      <c r="DW56" s="571"/>
      <c r="DX56" s="571"/>
      <c r="DY56" s="571"/>
      <c r="DZ56" s="571"/>
      <c r="EA56" s="571"/>
      <c r="EB56" s="571"/>
      <c r="EC56" s="571"/>
      <c r="ED56" s="571"/>
      <c r="EE56" s="571"/>
      <c r="EF56" s="571"/>
      <c r="EG56" s="571"/>
      <c r="EH56" s="571"/>
      <c r="EI56" s="571"/>
      <c r="EJ56" s="571"/>
      <c r="EK56" s="571"/>
      <c r="EL56" s="571"/>
      <c r="EM56" s="571"/>
      <c r="EN56" s="571"/>
      <c r="EO56" s="571"/>
      <c r="EP56" s="571"/>
      <c r="EQ56" s="571"/>
      <c r="ER56" s="571"/>
      <c r="ES56" s="571"/>
      <c r="ET56" s="571"/>
      <c r="EU56" s="571"/>
      <c r="EV56" s="571"/>
      <c r="EW56" s="571"/>
      <c r="EX56" s="571"/>
      <c r="EY56" s="571"/>
      <c r="EZ56" s="571"/>
      <c r="FA56" s="571"/>
      <c r="FB56" s="571"/>
      <c r="FC56" s="571"/>
      <c r="FD56" s="571"/>
      <c r="FE56" s="571"/>
      <c r="FF56" s="571"/>
      <c r="FG56" s="571"/>
      <c r="FH56" s="571"/>
      <c r="FI56" s="571"/>
      <c r="FJ56" s="571"/>
      <c r="FK56" s="571"/>
      <c r="FL56" s="571"/>
      <c r="FM56" s="571"/>
      <c r="FN56" s="571"/>
      <c r="FO56" s="571"/>
      <c r="FP56" s="571"/>
      <c r="FQ56" s="571"/>
      <c r="FR56" s="571"/>
      <c r="FS56" s="571"/>
      <c r="FT56" s="571"/>
      <c r="FU56" s="571"/>
      <c r="FV56" s="571"/>
      <c r="FW56" s="571"/>
      <c r="FX56" s="571"/>
      <c r="FY56" s="571"/>
      <c r="FZ56" s="571"/>
      <c r="GA56" s="571"/>
      <c r="GB56" s="571"/>
      <c r="GC56" s="571"/>
      <c r="GD56" s="571"/>
      <c r="GE56" s="571"/>
      <c r="GF56" s="571"/>
      <c r="GG56" s="571"/>
      <c r="GH56" s="571"/>
      <c r="GI56" s="571"/>
      <c r="GJ56" s="571"/>
      <c r="GK56" s="571"/>
      <c r="GL56" s="571"/>
      <c r="GM56" s="571"/>
      <c r="GN56" s="571"/>
      <c r="GO56" s="571"/>
      <c r="GP56" s="571"/>
      <c r="GQ56" s="571"/>
      <c r="GR56" s="571"/>
      <c r="GS56" s="571"/>
      <c r="GT56" s="571"/>
      <c r="GU56" s="571"/>
      <c r="GV56" s="571"/>
      <c r="GW56" s="571"/>
      <c r="GX56" s="571"/>
      <c r="GY56" s="571"/>
      <c r="GZ56" s="571"/>
      <c r="HA56" s="571"/>
      <c r="HB56" s="571"/>
      <c r="HC56" s="571"/>
      <c r="HD56" s="571"/>
      <c r="HE56" s="571"/>
      <c r="HF56" s="571"/>
      <c r="HG56" s="571"/>
      <c r="HH56" s="571"/>
      <c r="HI56" s="571"/>
      <c r="HJ56" s="571"/>
      <c r="HK56" s="571"/>
      <c r="HL56" s="571"/>
      <c r="HM56" s="571"/>
      <c r="HN56" s="571"/>
      <c r="HO56" s="571"/>
      <c r="HP56" s="571"/>
      <c r="HQ56" s="571"/>
      <c r="HR56" s="571"/>
      <c r="HS56" s="609"/>
      <c r="HT56" s="609"/>
      <c r="HU56" s="609"/>
      <c r="HV56" s="609"/>
      <c r="HW56" s="609"/>
      <c r="HX56" s="609"/>
      <c r="HY56" s="609"/>
      <c r="HZ56" s="609"/>
      <c r="IA56" s="609"/>
      <c r="IB56" s="609"/>
      <c r="IC56" s="609"/>
      <c r="ID56" s="609"/>
      <c r="IE56" s="609"/>
      <c r="IF56" s="609"/>
      <c r="IG56" s="609"/>
      <c r="IH56" s="609"/>
      <c r="II56" s="609"/>
      <c r="IJ56" s="609"/>
      <c r="IK56" s="609"/>
      <c r="IL56" s="609"/>
    </row>
    <row r="57" spans="1:246" s="608" customFormat="1">
      <c r="A57" s="576" t="s">
        <v>95</v>
      </c>
      <c r="B57" s="566" t="s">
        <v>124</v>
      </c>
      <c r="C57" s="567" t="s">
        <v>125</v>
      </c>
      <c r="D57" s="576">
        <f>'01CH'!D59</f>
        <v>0</v>
      </c>
      <c r="E57" s="576"/>
      <c r="F57" s="576"/>
      <c r="G57" s="569" t="e">
        <f>#REF!</f>
        <v>#REF!</v>
      </c>
      <c r="H57" s="569" t="e">
        <f t="shared" si="0"/>
        <v>#REF!</v>
      </c>
      <c r="I57" s="651"/>
      <c r="J57" s="569">
        <f>'Bieu so 01_Na Ri'!F60</f>
        <v>0</v>
      </c>
      <c r="K57" s="569">
        <f t="shared" si="2"/>
        <v>0</v>
      </c>
      <c r="L57" s="727"/>
      <c r="M57" s="604"/>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571"/>
      <c r="BD57" s="571"/>
      <c r="BE57" s="571"/>
      <c r="BF57" s="571"/>
      <c r="BG57" s="571"/>
      <c r="BH57" s="571"/>
      <c r="BI57" s="571"/>
      <c r="BJ57" s="571"/>
      <c r="BK57" s="571"/>
      <c r="BL57" s="571"/>
      <c r="BM57" s="571"/>
      <c r="BN57" s="571"/>
      <c r="BO57" s="571"/>
      <c r="BP57" s="571"/>
      <c r="BQ57" s="571"/>
      <c r="BR57" s="571"/>
      <c r="BS57" s="571"/>
      <c r="BT57" s="571"/>
      <c r="BU57" s="571"/>
      <c r="BV57" s="571"/>
      <c r="BW57" s="571"/>
      <c r="BX57" s="571"/>
      <c r="BY57" s="571"/>
      <c r="BZ57" s="571"/>
      <c r="CA57" s="571"/>
      <c r="CB57" s="571"/>
      <c r="CC57" s="571"/>
      <c r="CD57" s="571"/>
      <c r="CE57" s="571"/>
      <c r="CF57" s="571"/>
      <c r="CG57" s="571"/>
      <c r="CH57" s="571"/>
      <c r="CI57" s="571"/>
      <c r="CJ57" s="571"/>
      <c r="CK57" s="571"/>
      <c r="CL57" s="571"/>
      <c r="CM57" s="571"/>
      <c r="CN57" s="571"/>
      <c r="CO57" s="571"/>
      <c r="CP57" s="571"/>
      <c r="CQ57" s="571"/>
      <c r="CR57" s="571"/>
      <c r="CS57" s="571"/>
      <c r="CT57" s="571"/>
      <c r="CU57" s="571"/>
      <c r="CV57" s="571"/>
      <c r="CW57" s="571"/>
      <c r="CX57" s="571"/>
      <c r="CY57" s="571"/>
      <c r="CZ57" s="571"/>
      <c r="DA57" s="571"/>
      <c r="DB57" s="571"/>
      <c r="DC57" s="571"/>
      <c r="DD57" s="571"/>
      <c r="DE57" s="571"/>
      <c r="DF57" s="571"/>
      <c r="DG57" s="571"/>
      <c r="DH57" s="571"/>
      <c r="DI57" s="571"/>
      <c r="DJ57" s="571"/>
      <c r="DK57" s="571"/>
      <c r="DL57" s="571"/>
      <c r="DM57" s="571"/>
      <c r="DN57" s="571"/>
      <c r="DO57" s="571"/>
      <c r="DP57" s="571"/>
      <c r="DQ57" s="571"/>
      <c r="DR57" s="571"/>
      <c r="DS57" s="571"/>
      <c r="DT57" s="571"/>
      <c r="DU57" s="571"/>
      <c r="DV57" s="571"/>
      <c r="DW57" s="571"/>
      <c r="DX57" s="571"/>
      <c r="DY57" s="571"/>
      <c r="DZ57" s="571"/>
      <c r="EA57" s="571"/>
      <c r="EB57" s="571"/>
      <c r="EC57" s="571"/>
      <c r="ED57" s="571"/>
      <c r="EE57" s="571"/>
      <c r="EF57" s="571"/>
      <c r="EG57" s="571"/>
      <c r="EH57" s="571"/>
      <c r="EI57" s="571"/>
      <c r="EJ57" s="571"/>
      <c r="EK57" s="571"/>
      <c r="EL57" s="571"/>
      <c r="EM57" s="571"/>
      <c r="EN57" s="571"/>
      <c r="EO57" s="571"/>
      <c r="EP57" s="571"/>
      <c r="EQ57" s="571"/>
      <c r="ER57" s="571"/>
      <c r="ES57" s="571"/>
      <c r="ET57" s="571"/>
      <c r="EU57" s="571"/>
      <c r="EV57" s="571"/>
      <c r="EW57" s="571"/>
      <c r="EX57" s="571"/>
      <c r="EY57" s="571"/>
      <c r="EZ57" s="571"/>
      <c r="FA57" s="571"/>
      <c r="FB57" s="571"/>
      <c r="FC57" s="571"/>
      <c r="FD57" s="571"/>
      <c r="FE57" s="571"/>
      <c r="FF57" s="571"/>
      <c r="FG57" s="571"/>
      <c r="FH57" s="571"/>
      <c r="FI57" s="571"/>
      <c r="FJ57" s="571"/>
      <c r="FK57" s="571"/>
      <c r="FL57" s="571"/>
      <c r="FM57" s="571"/>
      <c r="FN57" s="571"/>
      <c r="FO57" s="571"/>
      <c r="FP57" s="571"/>
      <c r="FQ57" s="571"/>
      <c r="FR57" s="571"/>
      <c r="FS57" s="571"/>
      <c r="FT57" s="571"/>
      <c r="FU57" s="571"/>
      <c r="FV57" s="571"/>
      <c r="FW57" s="571"/>
      <c r="FX57" s="571"/>
      <c r="FY57" s="571"/>
      <c r="FZ57" s="571"/>
      <c r="GA57" s="571"/>
      <c r="GB57" s="571"/>
      <c r="GC57" s="571"/>
      <c r="GD57" s="571"/>
      <c r="GE57" s="571"/>
      <c r="GF57" s="571"/>
      <c r="GG57" s="571"/>
      <c r="GH57" s="571"/>
      <c r="GI57" s="571"/>
      <c r="GJ57" s="571"/>
      <c r="GK57" s="571"/>
      <c r="GL57" s="571"/>
      <c r="GM57" s="571"/>
      <c r="GN57" s="571"/>
      <c r="GO57" s="571"/>
      <c r="GP57" s="571"/>
      <c r="GQ57" s="571"/>
      <c r="GR57" s="571"/>
      <c r="GS57" s="571"/>
      <c r="GT57" s="571"/>
      <c r="GU57" s="571"/>
      <c r="GV57" s="571"/>
      <c r="GW57" s="571"/>
      <c r="GX57" s="571"/>
      <c r="GY57" s="571"/>
      <c r="GZ57" s="571"/>
      <c r="HA57" s="571"/>
      <c r="HB57" s="571"/>
      <c r="HC57" s="571"/>
      <c r="HD57" s="571"/>
      <c r="HE57" s="571"/>
      <c r="HF57" s="571"/>
      <c r="HG57" s="571"/>
      <c r="HH57" s="571"/>
      <c r="HI57" s="571"/>
      <c r="HJ57" s="571"/>
      <c r="HK57" s="571"/>
      <c r="HL57" s="571"/>
      <c r="HM57" s="571"/>
      <c r="HN57" s="571"/>
      <c r="HO57" s="571"/>
      <c r="HP57" s="571"/>
      <c r="HQ57" s="571"/>
      <c r="HR57" s="571"/>
      <c r="HS57" s="609"/>
      <c r="HT57" s="609"/>
      <c r="HU57" s="609"/>
      <c r="HV57" s="609"/>
      <c r="HW57" s="609"/>
      <c r="HX57" s="609"/>
      <c r="HY57" s="609"/>
      <c r="HZ57" s="609"/>
      <c r="IA57" s="609"/>
      <c r="IB57" s="609"/>
      <c r="IC57" s="609"/>
      <c r="ID57" s="609"/>
      <c r="IE57" s="609"/>
      <c r="IF57" s="609"/>
      <c r="IG57" s="609"/>
      <c r="IH57" s="609"/>
      <c r="II57" s="609"/>
      <c r="IJ57" s="609"/>
      <c r="IK57" s="609"/>
      <c r="IL57" s="609"/>
    </row>
    <row r="58" spans="1:246" s="608" customFormat="1">
      <c r="A58" s="576" t="s">
        <v>95</v>
      </c>
      <c r="B58" s="566" t="s">
        <v>126</v>
      </c>
      <c r="C58" s="567" t="s">
        <v>127</v>
      </c>
      <c r="D58" s="576">
        <f>'01CH'!D60</f>
        <v>3.95</v>
      </c>
      <c r="E58" s="576"/>
      <c r="F58" s="576"/>
      <c r="G58" s="569" t="e">
        <f>#REF!</f>
        <v>#REF!</v>
      </c>
      <c r="H58" s="569" t="e">
        <f t="shared" si="0"/>
        <v>#REF!</v>
      </c>
      <c r="I58" s="651"/>
      <c r="J58" s="569">
        <f>'Bieu so 01_Na Ri'!F61</f>
        <v>11.51</v>
      </c>
      <c r="K58" s="569">
        <f t="shared" si="2"/>
        <v>7.56</v>
      </c>
      <c r="L58" s="727"/>
      <c r="M58" s="604"/>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609"/>
      <c r="HT58" s="609"/>
      <c r="HU58" s="609"/>
      <c r="HV58" s="609"/>
      <c r="HW58" s="609"/>
      <c r="HX58" s="609"/>
      <c r="HY58" s="609"/>
      <c r="HZ58" s="609"/>
      <c r="IA58" s="609"/>
      <c r="IB58" s="609"/>
      <c r="IC58" s="609"/>
      <c r="ID58" s="609"/>
      <c r="IE58" s="609"/>
      <c r="IF58" s="609"/>
      <c r="IG58" s="609"/>
      <c r="IH58" s="609"/>
      <c r="II58" s="609"/>
      <c r="IJ58" s="609"/>
      <c r="IK58" s="609"/>
      <c r="IL58" s="609"/>
    </row>
    <row r="59" spans="1:246" hidden="1">
      <c r="A59" s="606" t="s">
        <v>128</v>
      </c>
      <c r="B59" s="606" t="s">
        <v>129</v>
      </c>
      <c r="C59" s="557" t="s">
        <v>130</v>
      </c>
      <c r="D59" s="568">
        <f>'01CH'!D61</f>
        <v>37.270000000000003</v>
      </c>
      <c r="E59" s="568"/>
      <c r="F59" s="568"/>
      <c r="G59" s="570" t="e">
        <f>#REF!</f>
        <v>#REF!</v>
      </c>
      <c r="H59" s="570" t="e">
        <f t="shared" si="0"/>
        <v>#REF!</v>
      </c>
      <c r="I59" s="647"/>
      <c r="J59" s="570">
        <f>'Bieu so 01_Na Ri'!F62</f>
        <v>111</v>
      </c>
      <c r="K59" s="570">
        <f t="shared" si="2"/>
        <v>73.72999999999999</v>
      </c>
      <c r="L59" s="723"/>
      <c r="M59" s="598"/>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c r="AL59" s="572"/>
      <c r="AM59" s="572"/>
      <c r="AN59" s="572"/>
      <c r="AO59" s="572"/>
      <c r="AP59" s="572"/>
      <c r="AQ59" s="572"/>
      <c r="AR59" s="572"/>
      <c r="AS59" s="572"/>
      <c r="AT59" s="572"/>
      <c r="AU59" s="572"/>
      <c r="AV59" s="572"/>
      <c r="AW59" s="572"/>
      <c r="AX59" s="572"/>
      <c r="AY59" s="572"/>
      <c r="AZ59" s="572"/>
      <c r="BA59" s="572"/>
      <c r="BB59" s="572"/>
      <c r="BC59" s="572"/>
      <c r="BD59" s="572"/>
      <c r="BE59" s="572"/>
      <c r="BF59" s="572"/>
      <c r="BG59" s="572"/>
      <c r="BH59" s="572"/>
      <c r="BI59" s="572"/>
      <c r="BJ59" s="572"/>
      <c r="BK59" s="572"/>
      <c r="BL59" s="572"/>
      <c r="BM59" s="572"/>
      <c r="BN59" s="572"/>
      <c r="BO59" s="572"/>
      <c r="BP59" s="572"/>
      <c r="BQ59" s="572"/>
      <c r="BR59" s="572"/>
      <c r="BS59" s="572"/>
      <c r="BT59" s="572"/>
      <c r="BU59" s="572"/>
      <c r="BV59" s="572"/>
      <c r="BW59" s="572"/>
      <c r="BX59" s="572"/>
      <c r="BY59" s="572"/>
      <c r="BZ59" s="572"/>
      <c r="CA59" s="572"/>
      <c r="CB59" s="572"/>
      <c r="CC59" s="572"/>
      <c r="CD59" s="572"/>
      <c r="CE59" s="572"/>
      <c r="CF59" s="572"/>
      <c r="CG59" s="572"/>
      <c r="CH59" s="572"/>
      <c r="CI59" s="572"/>
      <c r="CJ59" s="572"/>
      <c r="CK59" s="572"/>
      <c r="CL59" s="572"/>
      <c r="CM59" s="572"/>
      <c r="CN59" s="572"/>
      <c r="CO59" s="572"/>
      <c r="CP59" s="572"/>
      <c r="CQ59" s="572"/>
      <c r="CR59" s="572"/>
      <c r="CS59" s="572"/>
      <c r="CT59" s="572"/>
      <c r="CU59" s="572"/>
      <c r="CV59" s="572"/>
      <c r="CW59" s="572"/>
      <c r="CX59" s="572"/>
      <c r="CY59" s="572"/>
      <c r="CZ59" s="572"/>
      <c r="DA59" s="572"/>
      <c r="DB59" s="572"/>
      <c r="DC59" s="572"/>
      <c r="DD59" s="572"/>
      <c r="DE59" s="572"/>
      <c r="DF59" s="572"/>
      <c r="DG59" s="572"/>
      <c r="DH59" s="572"/>
      <c r="DI59" s="572"/>
      <c r="DJ59" s="572"/>
      <c r="DK59" s="572"/>
      <c r="DL59" s="572"/>
      <c r="DM59" s="572"/>
      <c r="DN59" s="572"/>
      <c r="DO59" s="572"/>
      <c r="DP59" s="572"/>
      <c r="DQ59" s="572"/>
      <c r="DR59" s="572"/>
      <c r="DS59" s="572"/>
      <c r="DT59" s="572"/>
      <c r="DU59" s="572"/>
      <c r="DV59" s="572"/>
      <c r="DW59" s="572"/>
      <c r="DX59" s="572"/>
      <c r="DY59" s="572"/>
      <c r="DZ59" s="572"/>
      <c r="EA59" s="572"/>
      <c r="EB59" s="572"/>
      <c r="EC59" s="572"/>
      <c r="ED59" s="572"/>
      <c r="EE59" s="572"/>
      <c r="EF59" s="572"/>
      <c r="EG59" s="572"/>
      <c r="EH59" s="572"/>
      <c r="EI59" s="572"/>
      <c r="EJ59" s="572"/>
      <c r="EK59" s="572"/>
      <c r="EL59" s="572"/>
      <c r="EM59" s="572"/>
      <c r="EN59" s="572"/>
      <c r="EO59" s="572"/>
      <c r="EP59" s="572"/>
      <c r="EQ59" s="572"/>
      <c r="ER59" s="572"/>
      <c r="ES59" s="572"/>
      <c r="ET59" s="572"/>
      <c r="EU59" s="572"/>
      <c r="EV59" s="572"/>
      <c r="EW59" s="572"/>
      <c r="EX59" s="572"/>
      <c r="EY59" s="572"/>
      <c r="EZ59" s="572"/>
      <c r="FA59" s="572"/>
      <c r="FB59" s="572"/>
      <c r="FC59" s="572"/>
      <c r="FD59" s="572"/>
      <c r="FE59" s="572"/>
      <c r="FF59" s="572"/>
      <c r="FG59" s="572"/>
      <c r="FH59" s="572"/>
      <c r="FI59" s="572"/>
      <c r="FJ59" s="572"/>
      <c r="FK59" s="572"/>
      <c r="FL59" s="572"/>
      <c r="FM59" s="572"/>
      <c r="FN59" s="572"/>
      <c r="FO59" s="572"/>
      <c r="FP59" s="572"/>
      <c r="FQ59" s="572"/>
      <c r="FR59" s="572"/>
      <c r="FS59" s="572"/>
      <c r="FT59" s="572"/>
      <c r="FU59" s="572"/>
      <c r="FV59" s="572"/>
      <c r="FW59" s="572"/>
      <c r="FX59" s="572"/>
      <c r="FY59" s="572"/>
      <c r="FZ59" s="572"/>
      <c r="GA59" s="572"/>
      <c r="GB59" s="572"/>
      <c r="GC59" s="572"/>
      <c r="GD59" s="572"/>
      <c r="GE59" s="572"/>
      <c r="GF59" s="572"/>
      <c r="GG59" s="572"/>
      <c r="GH59" s="572"/>
      <c r="GI59" s="572"/>
      <c r="GJ59" s="572"/>
      <c r="GK59" s="572"/>
      <c r="GL59" s="572"/>
      <c r="GM59" s="572"/>
      <c r="GN59" s="572"/>
      <c r="GO59" s="572"/>
      <c r="GP59" s="572"/>
      <c r="GQ59" s="572"/>
      <c r="GR59" s="572"/>
      <c r="GS59" s="572"/>
      <c r="GT59" s="572"/>
      <c r="GU59" s="572"/>
      <c r="GV59" s="572"/>
      <c r="GW59" s="572"/>
      <c r="GX59" s="572"/>
      <c r="GY59" s="572"/>
      <c r="GZ59" s="572"/>
      <c r="HA59" s="572"/>
      <c r="HB59" s="572"/>
      <c r="HC59" s="572"/>
      <c r="HD59" s="572"/>
      <c r="HE59" s="572"/>
      <c r="HF59" s="572"/>
      <c r="HG59" s="572"/>
      <c r="HH59" s="572"/>
      <c r="HI59" s="572"/>
      <c r="HJ59" s="572"/>
      <c r="HK59" s="572"/>
      <c r="HL59" s="572"/>
      <c r="HM59" s="572"/>
      <c r="HN59" s="572"/>
      <c r="HO59" s="572"/>
      <c r="HP59" s="572"/>
      <c r="HQ59" s="572"/>
      <c r="HR59" s="572"/>
      <c r="HS59" s="605"/>
      <c r="HT59" s="605"/>
      <c r="HU59" s="605"/>
      <c r="HV59" s="605"/>
      <c r="HW59" s="605"/>
      <c r="HX59" s="605"/>
      <c r="HY59" s="605"/>
      <c r="HZ59" s="605"/>
      <c r="IA59" s="605"/>
      <c r="IB59" s="605"/>
      <c r="IC59" s="605"/>
      <c r="ID59" s="605"/>
      <c r="IE59" s="605"/>
      <c r="IF59" s="605"/>
      <c r="IG59" s="605"/>
      <c r="IH59" s="605"/>
      <c r="II59" s="605"/>
      <c r="IJ59" s="605"/>
      <c r="IK59" s="605"/>
      <c r="IL59" s="605"/>
    </row>
    <row r="60" spans="1:246" hidden="1">
      <c r="A60" s="606" t="s">
        <v>131</v>
      </c>
      <c r="B60" s="575" t="s">
        <v>132</v>
      </c>
      <c r="C60" s="557" t="s">
        <v>133</v>
      </c>
      <c r="D60" s="568">
        <f>'01CH'!D62</f>
        <v>0</v>
      </c>
      <c r="E60" s="568"/>
      <c r="F60" s="568"/>
      <c r="G60" s="570" t="e">
        <f>#REF!</f>
        <v>#REF!</v>
      </c>
      <c r="H60" s="570" t="e">
        <f t="shared" si="0"/>
        <v>#REF!</v>
      </c>
      <c r="I60" s="647"/>
      <c r="J60" s="570">
        <f>'Bieu so 01_Na Ri'!F63</f>
        <v>0</v>
      </c>
      <c r="K60" s="570">
        <f t="shared" si="2"/>
        <v>0</v>
      </c>
      <c r="L60" s="723"/>
      <c r="M60" s="598"/>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c r="BF60" s="572"/>
      <c r="BG60" s="572"/>
      <c r="BH60" s="572"/>
      <c r="BI60" s="572"/>
      <c r="BJ60" s="572"/>
      <c r="BK60" s="572"/>
      <c r="BL60" s="572"/>
      <c r="BM60" s="572"/>
      <c r="BN60" s="572"/>
      <c r="BO60" s="572"/>
      <c r="BP60" s="572"/>
      <c r="BQ60" s="572"/>
      <c r="BR60" s="572"/>
      <c r="BS60" s="572"/>
      <c r="BT60" s="572"/>
      <c r="BU60" s="572"/>
      <c r="BV60" s="572"/>
      <c r="BW60" s="572"/>
      <c r="BX60" s="572"/>
      <c r="BY60" s="572"/>
      <c r="BZ60" s="572"/>
      <c r="CA60" s="572"/>
      <c r="CB60" s="572"/>
      <c r="CC60" s="572"/>
      <c r="CD60" s="572"/>
      <c r="CE60" s="572"/>
      <c r="CF60" s="572"/>
      <c r="CG60" s="572"/>
      <c r="CH60" s="572"/>
      <c r="CI60" s="572"/>
      <c r="CJ60" s="572"/>
      <c r="CK60" s="572"/>
      <c r="CL60" s="572"/>
      <c r="CM60" s="572"/>
      <c r="CN60" s="572"/>
      <c r="CO60" s="572"/>
      <c r="CP60" s="572"/>
      <c r="CQ60" s="572"/>
      <c r="CR60" s="572"/>
      <c r="CS60" s="572"/>
      <c r="CT60" s="572"/>
      <c r="CU60" s="572"/>
      <c r="CV60" s="572"/>
      <c r="CW60" s="572"/>
      <c r="CX60" s="572"/>
      <c r="CY60" s="572"/>
      <c r="CZ60" s="572"/>
      <c r="DA60" s="572"/>
      <c r="DB60" s="572"/>
      <c r="DC60" s="572"/>
      <c r="DD60" s="572"/>
      <c r="DE60" s="572"/>
      <c r="DF60" s="572"/>
      <c r="DG60" s="572"/>
      <c r="DH60" s="572"/>
      <c r="DI60" s="572"/>
      <c r="DJ60" s="572"/>
      <c r="DK60" s="572"/>
      <c r="DL60" s="572"/>
      <c r="DM60" s="572"/>
      <c r="DN60" s="572"/>
      <c r="DO60" s="572"/>
      <c r="DP60" s="572"/>
      <c r="DQ60" s="572"/>
      <c r="DR60" s="572"/>
      <c r="DS60" s="572"/>
      <c r="DT60" s="572"/>
      <c r="DU60" s="572"/>
      <c r="DV60" s="572"/>
      <c r="DW60" s="572"/>
      <c r="DX60" s="572"/>
      <c r="DY60" s="572"/>
      <c r="DZ60" s="572"/>
      <c r="EA60" s="572"/>
      <c r="EB60" s="572"/>
      <c r="EC60" s="572"/>
      <c r="ED60" s="572"/>
      <c r="EE60" s="572"/>
      <c r="EF60" s="572"/>
      <c r="EG60" s="572"/>
      <c r="EH60" s="572"/>
      <c r="EI60" s="572"/>
      <c r="EJ60" s="572"/>
      <c r="EK60" s="572"/>
      <c r="EL60" s="572"/>
      <c r="EM60" s="572"/>
      <c r="EN60" s="572"/>
      <c r="EO60" s="572"/>
      <c r="EP60" s="572"/>
      <c r="EQ60" s="572"/>
      <c r="ER60" s="572"/>
      <c r="ES60" s="572"/>
      <c r="ET60" s="572"/>
      <c r="EU60" s="572"/>
      <c r="EV60" s="572"/>
      <c r="EW60" s="572"/>
      <c r="EX60" s="572"/>
      <c r="EY60" s="572"/>
      <c r="EZ60" s="572"/>
      <c r="FA60" s="572"/>
      <c r="FB60" s="572"/>
      <c r="FC60" s="572"/>
      <c r="FD60" s="572"/>
      <c r="FE60" s="572"/>
      <c r="FF60" s="572"/>
      <c r="FG60" s="572"/>
      <c r="FH60" s="572"/>
      <c r="FI60" s="572"/>
      <c r="FJ60" s="572"/>
      <c r="FK60" s="572"/>
      <c r="FL60" s="572"/>
      <c r="FM60" s="572"/>
      <c r="FN60" s="572"/>
      <c r="FO60" s="572"/>
      <c r="FP60" s="572"/>
      <c r="FQ60" s="572"/>
      <c r="FR60" s="572"/>
      <c r="FS60" s="572"/>
      <c r="FT60" s="572"/>
      <c r="FU60" s="572"/>
      <c r="FV60" s="572"/>
      <c r="FW60" s="572"/>
      <c r="FX60" s="572"/>
      <c r="FY60" s="572"/>
      <c r="FZ60" s="572"/>
      <c r="GA60" s="572"/>
      <c r="GB60" s="572"/>
      <c r="GC60" s="572"/>
      <c r="GD60" s="572"/>
      <c r="GE60" s="572"/>
      <c r="GF60" s="572"/>
      <c r="GG60" s="572"/>
      <c r="GH60" s="572"/>
      <c r="GI60" s="572"/>
      <c r="GJ60" s="572"/>
      <c r="GK60" s="572"/>
      <c r="GL60" s="572"/>
      <c r="GM60" s="572"/>
      <c r="GN60" s="572"/>
      <c r="GO60" s="572"/>
      <c r="GP60" s="572"/>
      <c r="GQ60" s="572"/>
      <c r="GR60" s="572"/>
      <c r="GS60" s="572"/>
      <c r="GT60" s="572"/>
      <c r="GU60" s="572"/>
      <c r="GV60" s="572"/>
      <c r="GW60" s="572"/>
      <c r="GX60" s="572"/>
      <c r="GY60" s="572"/>
      <c r="GZ60" s="572"/>
      <c r="HA60" s="572"/>
      <c r="HB60" s="572"/>
      <c r="HC60" s="572"/>
      <c r="HD60" s="572"/>
      <c r="HE60" s="572"/>
      <c r="HF60" s="572"/>
      <c r="HG60" s="572"/>
      <c r="HH60" s="572"/>
      <c r="HI60" s="572"/>
      <c r="HJ60" s="572"/>
      <c r="HK60" s="572"/>
      <c r="HL60" s="572"/>
      <c r="HM60" s="572"/>
      <c r="HN60" s="572"/>
      <c r="HO60" s="572"/>
      <c r="HP60" s="572"/>
      <c r="HQ60" s="572"/>
      <c r="HR60" s="572"/>
      <c r="HS60" s="605"/>
      <c r="HT60" s="605"/>
      <c r="HU60" s="605"/>
      <c r="HV60" s="605"/>
      <c r="HW60" s="605"/>
      <c r="HX60" s="605"/>
      <c r="HY60" s="605"/>
      <c r="HZ60" s="605"/>
      <c r="IA60" s="605"/>
      <c r="IB60" s="605"/>
      <c r="IC60" s="605"/>
      <c r="ID60" s="605"/>
      <c r="IE60" s="605"/>
      <c r="IF60" s="605"/>
      <c r="IG60" s="605"/>
      <c r="IH60" s="605"/>
      <c r="II60" s="605"/>
      <c r="IJ60" s="605"/>
      <c r="IK60" s="605"/>
      <c r="IL60" s="605"/>
    </row>
    <row r="61" spans="1:246" ht="18" customHeight="1">
      <c r="A61" s="606" t="s">
        <v>134</v>
      </c>
      <c r="B61" s="575" t="s">
        <v>135</v>
      </c>
      <c r="C61" s="557" t="s">
        <v>136</v>
      </c>
      <c r="D61" s="568">
        <f>'01CH'!D63</f>
        <v>0</v>
      </c>
      <c r="E61" s="568"/>
      <c r="F61" s="568"/>
      <c r="G61" s="570" t="e">
        <f>#REF!</f>
        <v>#REF!</v>
      </c>
      <c r="H61" s="570" t="e">
        <f t="shared" si="0"/>
        <v>#REF!</v>
      </c>
      <c r="I61" s="647"/>
      <c r="J61" s="570">
        <f>'Bieu so 01_Na Ri'!F64</f>
        <v>7.93</v>
      </c>
      <c r="K61" s="570">
        <f t="shared" si="2"/>
        <v>7.93</v>
      </c>
      <c r="L61" s="723"/>
      <c r="M61" s="598"/>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572"/>
      <c r="BD61" s="572"/>
      <c r="BE61" s="572"/>
      <c r="BF61" s="572"/>
      <c r="BG61" s="572"/>
      <c r="BH61" s="572"/>
      <c r="BI61" s="572"/>
      <c r="BJ61" s="572"/>
      <c r="BK61" s="572"/>
      <c r="BL61" s="572"/>
      <c r="BM61" s="572"/>
      <c r="BN61" s="572"/>
      <c r="BO61" s="572"/>
      <c r="BP61" s="572"/>
      <c r="BQ61" s="572"/>
      <c r="BR61" s="572"/>
      <c r="BS61" s="572"/>
      <c r="BT61" s="572"/>
      <c r="BU61" s="572"/>
      <c r="BV61" s="572"/>
      <c r="BW61" s="572"/>
      <c r="BX61" s="572"/>
      <c r="BY61" s="572"/>
      <c r="BZ61" s="572"/>
      <c r="CA61" s="572"/>
      <c r="CB61" s="572"/>
      <c r="CC61" s="572"/>
      <c r="CD61" s="572"/>
      <c r="CE61" s="572"/>
      <c r="CF61" s="572"/>
      <c r="CG61" s="572"/>
      <c r="CH61" s="572"/>
      <c r="CI61" s="572"/>
      <c r="CJ61" s="572"/>
      <c r="CK61" s="572"/>
      <c r="CL61" s="572"/>
      <c r="CM61" s="572"/>
      <c r="CN61" s="572"/>
      <c r="CO61" s="572"/>
      <c r="CP61" s="572"/>
      <c r="CQ61" s="572"/>
      <c r="CR61" s="572"/>
      <c r="CS61" s="572"/>
      <c r="CT61" s="572"/>
      <c r="CU61" s="572"/>
      <c r="CV61" s="572"/>
      <c r="CW61" s="572"/>
      <c r="CX61" s="572"/>
      <c r="CY61" s="572"/>
      <c r="CZ61" s="572"/>
      <c r="DA61" s="572"/>
      <c r="DB61" s="572"/>
      <c r="DC61" s="572"/>
      <c r="DD61" s="572"/>
      <c r="DE61" s="572"/>
      <c r="DF61" s="572"/>
      <c r="DG61" s="572"/>
      <c r="DH61" s="572"/>
      <c r="DI61" s="572"/>
      <c r="DJ61" s="572"/>
      <c r="DK61" s="572"/>
      <c r="DL61" s="572"/>
      <c r="DM61" s="572"/>
      <c r="DN61" s="572"/>
      <c r="DO61" s="572"/>
      <c r="DP61" s="572"/>
      <c r="DQ61" s="572"/>
      <c r="DR61" s="572"/>
      <c r="DS61" s="572"/>
      <c r="DT61" s="572"/>
      <c r="DU61" s="572"/>
      <c r="DV61" s="572"/>
      <c r="DW61" s="572"/>
      <c r="DX61" s="572"/>
      <c r="DY61" s="572"/>
      <c r="DZ61" s="572"/>
      <c r="EA61" s="572"/>
      <c r="EB61" s="572"/>
      <c r="EC61" s="572"/>
      <c r="ED61" s="572"/>
      <c r="EE61" s="572"/>
      <c r="EF61" s="572"/>
      <c r="EG61" s="572"/>
      <c r="EH61" s="572"/>
      <c r="EI61" s="572"/>
      <c r="EJ61" s="572"/>
      <c r="EK61" s="572"/>
      <c r="EL61" s="572"/>
      <c r="EM61" s="572"/>
      <c r="EN61" s="572"/>
      <c r="EO61" s="572"/>
      <c r="EP61" s="572"/>
      <c r="EQ61" s="572"/>
      <c r="ER61" s="572"/>
      <c r="ES61" s="572"/>
      <c r="ET61" s="572"/>
      <c r="EU61" s="572"/>
      <c r="EV61" s="572"/>
      <c r="EW61" s="572"/>
      <c r="EX61" s="572"/>
      <c r="EY61" s="572"/>
      <c r="EZ61" s="572"/>
      <c r="FA61" s="572"/>
      <c r="FB61" s="572"/>
      <c r="FC61" s="572"/>
      <c r="FD61" s="572"/>
      <c r="FE61" s="572"/>
      <c r="FF61" s="572"/>
      <c r="FG61" s="572"/>
      <c r="FH61" s="572"/>
      <c r="FI61" s="572"/>
      <c r="FJ61" s="572"/>
      <c r="FK61" s="572"/>
      <c r="FL61" s="572"/>
      <c r="FM61" s="572"/>
      <c r="FN61" s="572"/>
      <c r="FO61" s="572"/>
      <c r="FP61" s="572"/>
      <c r="FQ61" s="572"/>
      <c r="FR61" s="572"/>
      <c r="FS61" s="572"/>
      <c r="FT61" s="572"/>
      <c r="FU61" s="572"/>
      <c r="FV61" s="572"/>
      <c r="FW61" s="572"/>
      <c r="FX61" s="572"/>
      <c r="FY61" s="572"/>
      <c r="FZ61" s="572"/>
      <c r="GA61" s="572"/>
      <c r="GB61" s="572"/>
      <c r="GC61" s="572"/>
      <c r="GD61" s="572"/>
      <c r="GE61" s="572"/>
      <c r="GF61" s="572"/>
      <c r="GG61" s="572"/>
      <c r="GH61" s="572"/>
      <c r="GI61" s="572"/>
      <c r="GJ61" s="572"/>
      <c r="GK61" s="572"/>
      <c r="GL61" s="572"/>
      <c r="GM61" s="572"/>
      <c r="GN61" s="572"/>
      <c r="GO61" s="572"/>
      <c r="GP61" s="572"/>
      <c r="GQ61" s="572"/>
      <c r="GR61" s="572"/>
      <c r="GS61" s="572"/>
      <c r="GT61" s="572"/>
      <c r="GU61" s="572"/>
      <c r="GV61" s="572"/>
      <c r="GW61" s="572"/>
      <c r="GX61" s="572"/>
      <c r="GY61" s="572"/>
      <c r="GZ61" s="572"/>
      <c r="HA61" s="572"/>
      <c r="HB61" s="572"/>
      <c r="HC61" s="572"/>
      <c r="HD61" s="572"/>
      <c r="HE61" s="572"/>
      <c r="HF61" s="572"/>
      <c r="HG61" s="572"/>
      <c r="HH61" s="572"/>
      <c r="HI61" s="572"/>
      <c r="HJ61" s="572"/>
      <c r="HK61" s="572"/>
      <c r="HL61" s="572"/>
      <c r="HM61" s="572"/>
      <c r="HN61" s="572"/>
      <c r="HO61" s="572"/>
      <c r="HP61" s="572"/>
      <c r="HQ61" s="572"/>
      <c r="HR61" s="572"/>
      <c r="HS61" s="605"/>
      <c r="HT61" s="605"/>
      <c r="HU61" s="605"/>
      <c r="HV61" s="605"/>
      <c r="HW61" s="605"/>
      <c r="HX61" s="605"/>
      <c r="HY61" s="605"/>
      <c r="HZ61" s="605"/>
      <c r="IA61" s="605"/>
      <c r="IB61" s="605"/>
      <c r="IC61" s="605"/>
      <c r="ID61" s="605"/>
      <c r="IE61" s="605"/>
      <c r="IF61" s="605"/>
      <c r="IG61" s="605"/>
      <c r="IH61" s="605"/>
      <c r="II61" s="605"/>
      <c r="IJ61" s="605"/>
      <c r="IK61" s="605"/>
      <c r="IL61" s="605"/>
    </row>
    <row r="62" spans="1:246" s="620" customFormat="1">
      <c r="A62" s="612" t="s">
        <v>137</v>
      </c>
      <c r="B62" s="638" t="s">
        <v>138</v>
      </c>
      <c r="C62" s="614" t="s">
        <v>139</v>
      </c>
      <c r="D62" s="615">
        <f>'01CH'!D64</f>
        <v>300.96969999999999</v>
      </c>
      <c r="E62" s="615">
        <v>557</v>
      </c>
      <c r="F62" s="615">
        <v>585</v>
      </c>
      <c r="G62" s="617" t="e">
        <f>#REF!</f>
        <v>#REF!</v>
      </c>
      <c r="H62" s="617" t="e">
        <f t="shared" si="0"/>
        <v>#REF!</v>
      </c>
      <c r="I62" s="649" t="e">
        <f t="shared" si="4"/>
        <v>#REF!</v>
      </c>
      <c r="J62" s="617">
        <f>'Bieu so 01_Na Ri'!F65</f>
        <v>565.00052999999991</v>
      </c>
      <c r="K62" s="617">
        <f t="shared" si="2"/>
        <v>264.03082999999992</v>
      </c>
      <c r="L62" s="725">
        <f t="shared" si="5"/>
        <v>-19.999470000000088</v>
      </c>
      <c r="M62" s="613" t="s">
        <v>441</v>
      </c>
      <c r="N62" s="618"/>
      <c r="O62" s="618">
        <f>F62-D62</f>
        <v>284.03030000000001</v>
      </c>
      <c r="P62" s="618"/>
      <c r="Q62" s="618"/>
      <c r="R62" s="618"/>
      <c r="S62" s="618"/>
      <c r="T62" s="618"/>
      <c r="U62" s="618"/>
      <c r="V62" s="618"/>
      <c r="W62" s="618"/>
      <c r="X62" s="618"/>
      <c r="Y62" s="618"/>
      <c r="Z62" s="618"/>
      <c r="AA62" s="618"/>
      <c r="AB62" s="618"/>
      <c r="AC62" s="618"/>
      <c r="AD62" s="618"/>
      <c r="AE62" s="618"/>
      <c r="AF62" s="618"/>
      <c r="AG62" s="618"/>
      <c r="AH62" s="618"/>
      <c r="AI62" s="618"/>
      <c r="AJ62" s="618"/>
      <c r="AK62" s="618"/>
      <c r="AL62" s="618"/>
      <c r="AM62" s="618"/>
      <c r="AN62" s="618"/>
      <c r="AO62" s="618"/>
      <c r="AP62" s="618"/>
      <c r="AQ62" s="618"/>
      <c r="AR62" s="618"/>
      <c r="AS62" s="618"/>
      <c r="AT62" s="618"/>
      <c r="AU62" s="618"/>
      <c r="AV62" s="618"/>
      <c r="AW62" s="618"/>
      <c r="AX62" s="618"/>
      <c r="AY62" s="618"/>
      <c r="AZ62" s="618"/>
      <c r="BA62" s="618"/>
      <c r="BB62" s="618"/>
      <c r="BC62" s="618"/>
      <c r="BD62" s="618"/>
      <c r="BE62" s="618"/>
      <c r="BF62" s="618"/>
      <c r="BG62" s="618"/>
      <c r="BH62" s="618"/>
      <c r="BI62" s="618"/>
      <c r="BJ62" s="618"/>
      <c r="BK62" s="618"/>
      <c r="BL62" s="618"/>
      <c r="BM62" s="618"/>
      <c r="BN62" s="618"/>
      <c r="BO62" s="618"/>
      <c r="BP62" s="618"/>
      <c r="BQ62" s="618"/>
      <c r="BR62" s="618"/>
      <c r="BS62" s="618"/>
      <c r="BT62" s="618"/>
      <c r="BU62" s="618"/>
      <c r="BV62" s="618"/>
      <c r="BW62" s="618"/>
      <c r="BX62" s="618"/>
      <c r="BY62" s="618"/>
      <c r="BZ62" s="618"/>
      <c r="CA62" s="618"/>
      <c r="CB62" s="618"/>
      <c r="CC62" s="618"/>
      <c r="CD62" s="618"/>
      <c r="CE62" s="618"/>
      <c r="CF62" s="618"/>
      <c r="CG62" s="618"/>
      <c r="CH62" s="618"/>
      <c r="CI62" s="618"/>
      <c r="CJ62" s="618"/>
      <c r="CK62" s="618"/>
      <c r="CL62" s="618"/>
      <c r="CM62" s="618"/>
      <c r="CN62" s="618"/>
      <c r="CO62" s="618"/>
      <c r="CP62" s="618"/>
      <c r="CQ62" s="618"/>
      <c r="CR62" s="618"/>
      <c r="CS62" s="618"/>
      <c r="CT62" s="618"/>
      <c r="CU62" s="618"/>
      <c r="CV62" s="618"/>
      <c r="CW62" s="618"/>
      <c r="CX62" s="618"/>
      <c r="CY62" s="618"/>
      <c r="CZ62" s="618"/>
      <c r="DA62" s="618"/>
      <c r="DB62" s="618"/>
      <c r="DC62" s="618"/>
      <c r="DD62" s="618"/>
      <c r="DE62" s="618"/>
      <c r="DF62" s="618"/>
      <c r="DG62" s="618"/>
      <c r="DH62" s="618"/>
      <c r="DI62" s="618"/>
      <c r="DJ62" s="618"/>
      <c r="DK62" s="618"/>
      <c r="DL62" s="618"/>
      <c r="DM62" s="618"/>
      <c r="DN62" s="618"/>
      <c r="DO62" s="618"/>
      <c r="DP62" s="618"/>
      <c r="DQ62" s="618"/>
      <c r="DR62" s="618"/>
      <c r="DS62" s="618"/>
      <c r="DT62" s="618"/>
      <c r="DU62" s="618"/>
      <c r="DV62" s="618"/>
      <c r="DW62" s="618"/>
      <c r="DX62" s="618"/>
      <c r="DY62" s="618"/>
      <c r="DZ62" s="618"/>
      <c r="EA62" s="618"/>
      <c r="EB62" s="618"/>
      <c r="EC62" s="618"/>
      <c r="ED62" s="618"/>
      <c r="EE62" s="618"/>
      <c r="EF62" s="618"/>
      <c r="EG62" s="618"/>
      <c r="EH62" s="618"/>
      <c r="EI62" s="618"/>
      <c r="EJ62" s="618"/>
      <c r="EK62" s="618"/>
      <c r="EL62" s="618"/>
      <c r="EM62" s="618"/>
      <c r="EN62" s="618"/>
      <c r="EO62" s="618"/>
      <c r="EP62" s="618"/>
      <c r="EQ62" s="618"/>
      <c r="ER62" s="618"/>
      <c r="ES62" s="618"/>
      <c r="ET62" s="618"/>
      <c r="EU62" s="618"/>
      <c r="EV62" s="618"/>
      <c r="EW62" s="618"/>
      <c r="EX62" s="618"/>
      <c r="EY62" s="618"/>
      <c r="EZ62" s="618"/>
      <c r="FA62" s="618"/>
      <c r="FB62" s="618"/>
      <c r="FC62" s="618"/>
      <c r="FD62" s="618"/>
      <c r="FE62" s="618"/>
      <c r="FF62" s="618"/>
      <c r="FG62" s="618"/>
      <c r="FH62" s="618"/>
      <c r="FI62" s="618"/>
      <c r="FJ62" s="618"/>
      <c r="FK62" s="618"/>
      <c r="FL62" s="618"/>
      <c r="FM62" s="618"/>
      <c r="FN62" s="618"/>
      <c r="FO62" s="618"/>
      <c r="FP62" s="618"/>
      <c r="FQ62" s="618"/>
      <c r="FR62" s="618"/>
      <c r="FS62" s="618"/>
      <c r="FT62" s="618"/>
      <c r="FU62" s="618"/>
      <c r="FV62" s="618"/>
      <c r="FW62" s="618"/>
      <c r="FX62" s="618"/>
      <c r="FY62" s="618"/>
      <c r="FZ62" s="618"/>
      <c r="GA62" s="618"/>
      <c r="GB62" s="618"/>
      <c r="GC62" s="618"/>
      <c r="GD62" s="618"/>
      <c r="GE62" s="618"/>
      <c r="GF62" s="618"/>
      <c r="GG62" s="618"/>
      <c r="GH62" s="618"/>
      <c r="GI62" s="618"/>
      <c r="GJ62" s="618"/>
      <c r="GK62" s="618"/>
      <c r="GL62" s="618"/>
      <c r="GM62" s="618"/>
      <c r="GN62" s="618"/>
      <c r="GO62" s="618"/>
      <c r="GP62" s="618"/>
      <c r="GQ62" s="618"/>
      <c r="GR62" s="618"/>
      <c r="GS62" s="618"/>
      <c r="GT62" s="618"/>
      <c r="GU62" s="618"/>
      <c r="GV62" s="618"/>
      <c r="GW62" s="618"/>
      <c r="GX62" s="618"/>
      <c r="GY62" s="618"/>
      <c r="GZ62" s="618"/>
      <c r="HA62" s="618"/>
      <c r="HB62" s="618"/>
      <c r="HC62" s="618"/>
      <c r="HD62" s="618"/>
      <c r="HE62" s="618"/>
      <c r="HF62" s="618"/>
      <c r="HG62" s="618"/>
      <c r="HH62" s="618"/>
      <c r="HI62" s="618"/>
      <c r="HJ62" s="618"/>
      <c r="HK62" s="618"/>
      <c r="HL62" s="618"/>
      <c r="HM62" s="618"/>
      <c r="HN62" s="618"/>
      <c r="HO62" s="618"/>
      <c r="HP62" s="618"/>
      <c r="HQ62" s="618"/>
      <c r="HR62" s="618"/>
      <c r="HS62" s="619"/>
      <c r="HT62" s="619"/>
      <c r="HU62" s="619"/>
      <c r="HV62" s="619"/>
      <c r="HW62" s="619"/>
      <c r="HX62" s="619"/>
      <c r="HY62" s="619"/>
      <c r="HZ62" s="619"/>
      <c r="IA62" s="619"/>
      <c r="IB62" s="619"/>
      <c r="IC62" s="619"/>
      <c r="ID62" s="619"/>
      <c r="IE62" s="619"/>
      <c r="IF62" s="619"/>
      <c r="IG62" s="619"/>
      <c r="IH62" s="619"/>
      <c r="II62" s="619"/>
      <c r="IJ62" s="619"/>
      <c r="IK62" s="619"/>
      <c r="IL62" s="619"/>
    </row>
    <row r="63" spans="1:246" s="620" customFormat="1">
      <c r="A63" s="612" t="s">
        <v>140</v>
      </c>
      <c r="B63" s="643" t="s">
        <v>141</v>
      </c>
      <c r="C63" s="614" t="s">
        <v>142</v>
      </c>
      <c r="D63" s="615">
        <f>'01CH'!D65</f>
        <v>28.708200000000001</v>
      </c>
      <c r="E63" s="615">
        <v>953</v>
      </c>
      <c r="F63" s="615">
        <v>986</v>
      </c>
      <c r="G63" s="617" t="e">
        <f>#REF!</f>
        <v>#REF!</v>
      </c>
      <c r="H63" s="617" t="e">
        <f t="shared" si="0"/>
        <v>#REF!</v>
      </c>
      <c r="I63" s="649" t="e">
        <f t="shared" si="4"/>
        <v>#REF!</v>
      </c>
      <c r="J63" s="617">
        <f>'Bieu so 01_Na Ri'!F66</f>
        <v>51.999899999999997</v>
      </c>
      <c r="K63" s="617">
        <f t="shared" si="2"/>
        <v>23.291699999999995</v>
      </c>
      <c r="L63" s="725">
        <f t="shared" si="5"/>
        <v>-934.00009999999997</v>
      </c>
      <c r="M63" s="613" t="s">
        <v>441</v>
      </c>
      <c r="N63" s="618"/>
      <c r="O63" s="618">
        <f>F63-D63</f>
        <v>957.29179999999997</v>
      </c>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8"/>
      <c r="AW63" s="618"/>
      <c r="AX63" s="618"/>
      <c r="AY63" s="618"/>
      <c r="AZ63" s="618"/>
      <c r="BA63" s="618"/>
      <c r="BB63" s="618"/>
      <c r="BC63" s="618"/>
      <c r="BD63" s="618"/>
      <c r="BE63" s="618"/>
      <c r="BF63" s="618"/>
      <c r="BG63" s="618"/>
      <c r="BH63" s="618"/>
      <c r="BI63" s="618"/>
      <c r="BJ63" s="618"/>
      <c r="BK63" s="618"/>
      <c r="BL63" s="618"/>
      <c r="BM63" s="618"/>
      <c r="BN63" s="618"/>
      <c r="BO63" s="618"/>
      <c r="BP63" s="618"/>
      <c r="BQ63" s="618"/>
      <c r="BR63" s="618"/>
      <c r="BS63" s="618"/>
      <c r="BT63" s="618"/>
      <c r="BU63" s="618"/>
      <c r="BV63" s="618"/>
      <c r="BW63" s="618"/>
      <c r="BX63" s="618"/>
      <c r="BY63" s="618"/>
      <c r="BZ63" s="618"/>
      <c r="CA63" s="618"/>
      <c r="CB63" s="618"/>
      <c r="CC63" s="618"/>
      <c r="CD63" s="618"/>
      <c r="CE63" s="618"/>
      <c r="CF63" s="618"/>
      <c r="CG63" s="618"/>
      <c r="CH63" s="618"/>
      <c r="CI63" s="618"/>
      <c r="CJ63" s="618"/>
      <c r="CK63" s="618"/>
      <c r="CL63" s="618"/>
      <c r="CM63" s="618"/>
      <c r="CN63" s="618"/>
      <c r="CO63" s="618"/>
      <c r="CP63" s="618"/>
      <c r="CQ63" s="618"/>
      <c r="CR63" s="618"/>
      <c r="CS63" s="618"/>
      <c r="CT63" s="618"/>
      <c r="CU63" s="618"/>
      <c r="CV63" s="618"/>
      <c r="CW63" s="618"/>
      <c r="CX63" s="618"/>
      <c r="CY63" s="618"/>
      <c r="CZ63" s="618"/>
      <c r="DA63" s="618"/>
      <c r="DB63" s="618"/>
      <c r="DC63" s="618"/>
      <c r="DD63" s="618"/>
      <c r="DE63" s="618"/>
      <c r="DF63" s="618"/>
      <c r="DG63" s="618"/>
      <c r="DH63" s="618"/>
      <c r="DI63" s="618"/>
      <c r="DJ63" s="618"/>
      <c r="DK63" s="618"/>
      <c r="DL63" s="618"/>
      <c r="DM63" s="618"/>
      <c r="DN63" s="618"/>
      <c r="DO63" s="618"/>
      <c r="DP63" s="618"/>
      <c r="DQ63" s="618"/>
      <c r="DR63" s="618"/>
      <c r="DS63" s="618"/>
      <c r="DT63" s="618"/>
      <c r="DU63" s="618"/>
      <c r="DV63" s="618"/>
      <c r="DW63" s="618"/>
      <c r="DX63" s="618"/>
      <c r="DY63" s="618"/>
      <c r="DZ63" s="618"/>
      <c r="EA63" s="618"/>
      <c r="EB63" s="618"/>
      <c r="EC63" s="618"/>
      <c r="ED63" s="618"/>
      <c r="EE63" s="618"/>
      <c r="EF63" s="618"/>
      <c r="EG63" s="618"/>
      <c r="EH63" s="618"/>
      <c r="EI63" s="618"/>
      <c r="EJ63" s="618"/>
      <c r="EK63" s="618"/>
      <c r="EL63" s="618"/>
      <c r="EM63" s="618"/>
      <c r="EN63" s="618"/>
      <c r="EO63" s="618"/>
      <c r="EP63" s="618"/>
      <c r="EQ63" s="618"/>
      <c r="ER63" s="618"/>
      <c r="ES63" s="618"/>
      <c r="ET63" s="618"/>
      <c r="EU63" s="618"/>
      <c r="EV63" s="618"/>
      <c r="EW63" s="618"/>
      <c r="EX63" s="618"/>
      <c r="EY63" s="618"/>
      <c r="EZ63" s="618"/>
      <c r="FA63" s="618"/>
      <c r="FB63" s="618"/>
      <c r="FC63" s="618"/>
      <c r="FD63" s="618"/>
      <c r="FE63" s="618"/>
      <c r="FF63" s="618"/>
      <c r="FG63" s="618"/>
      <c r="FH63" s="618"/>
      <c r="FI63" s="618"/>
      <c r="FJ63" s="618"/>
      <c r="FK63" s="618"/>
      <c r="FL63" s="618"/>
      <c r="FM63" s="618"/>
      <c r="FN63" s="618"/>
      <c r="FO63" s="618"/>
      <c r="FP63" s="618"/>
      <c r="FQ63" s="618"/>
      <c r="FR63" s="618"/>
      <c r="FS63" s="618"/>
      <c r="FT63" s="618"/>
      <c r="FU63" s="618"/>
      <c r="FV63" s="618"/>
      <c r="FW63" s="618"/>
      <c r="FX63" s="618"/>
      <c r="FY63" s="618"/>
      <c r="FZ63" s="618"/>
      <c r="GA63" s="618"/>
      <c r="GB63" s="618"/>
      <c r="GC63" s="618"/>
      <c r="GD63" s="618"/>
      <c r="GE63" s="618"/>
      <c r="GF63" s="618"/>
      <c r="GG63" s="618"/>
      <c r="GH63" s="618"/>
      <c r="GI63" s="618"/>
      <c r="GJ63" s="618"/>
      <c r="GK63" s="618"/>
      <c r="GL63" s="618"/>
      <c r="GM63" s="618"/>
      <c r="GN63" s="618"/>
      <c r="GO63" s="618"/>
      <c r="GP63" s="618"/>
      <c r="GQ63" s="618"/>
      <c r="GR63" s="618"/>
      <c r="GS63" s="618"/>
      <c r="GT63" s="618"/>
      <c r="GU63" s="618"/>
      <c r="GV63" s="618"/>
      <c r="GW63" s="618"/>
      <c r="GX63" s="618"/>
      <c r="GY63" s="618"/>
      <c r="GZ63" s="618"/>
      <c r="HA63" s="618"/>
      <c r="HB63" s="618"/>
      <c r="HC63" s="618"/>
      <c r="HD63" s="618"/>
      <c r="HE63" s="618"/>
      <c r="HF63" s="618"/>
      <c r="HG63" s="618"/>
      <c r="HH63" s="618"/>
      <c r="HI63" s="618"/>
      <c r="HJ63" s="618"/>
      <c r="HK63" s="618"/>
      <c r="HL63" s="618"/>
      <c r="HM63" s="618"/>
      <c r="HN63" s="618"/>
      <c r="HO63" s="618"/>
      <c r="HP63" s="618"/>
      <c r="HQ63" s="618"/>
      <c r="HR63" s="618"/>
      <c r="HS63" s="619"/>
      <c r="HT63" s="619"/>
      <c r="HU63" s="619"/>
      <c r="HV63" s="619"/>
      <c r="HW63" s="619"/>
      <c r="HX63" s="619"/>
      <c r="HY63" s="619"/>
      <c r="HZ63" s="619"/>
      <c r="IA63" s="619"/>
      <c r="IB63" s="619"/>
      <c r="IC63" s="619"/>
      <c r="ID63" s="619"/>
      <c r="IE63" s="619"/>
      <c r="IF63" s="619"/>
      <c r="IG63" s="619"/>
      <c r="IH63" s="619"/>
      <c r="II63" s="619"/>
      <c r="IJ63" s="619"/>
      <c r="IK63" s="619"/>
      <c r="IL63" s="619"/>
    </row>
    <row r="64" spans="1:246">
      <c r="A64" s="606" t="s">
        <v>143</v>
      </c>
      <c r="B64" s="575" t="s">
        <v>144</v>
      </c>
      <c r="C64" s="557" t="s">
        <v>145</v>
      </c>
      <c r="D64" s="568">
        <f>'01CH'!D66</f>
        <v>13.709999999999999</v>
      </c>
      <c r="E64" s="568"/>
      <c r="F64" s="568"/>
      <c r="G64" s="570" t="e">
        <f>#REF!</f>
        <v>#REF!</v>
      </c>
      <c r="H64" s="570" t="e">
        <f t="shared" si="0"/>
        <v>#REF!</v>
      </c>
      <c r="I64" s="647"/>
      <c r="J64" s="570">
        <f>'Bieu so 01_Na Ri'!F67</f>
        <v>16.003229999999999</v>
      </c>
      <c r="K64" s="570">
        <f t="shared" si="2"/>
        <v>2.2932299999999994</v>
      </c>
      <c r="L64" s="723"/>
      <c r="M64" s="598"/>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572"/>
      <c r="BV64" s="572"/>
      <c r="BW64" s="572"/>
      <c r="BX64" s="572"/>
      <c r="BY64" s="572"/>
      <c r="BZ64" s="572"/>
      <c r="CA64" s="572"/>
      <c r="CB64" s="572"/>
      <c r="CC64" s="572"/>
      <c r="CD64" s="572"/>
      <c r="CE64" s="572"/>
      <c r="CF64" s="572"/>
      <c r="CG64" s="572"/>
      <c r="CH64" s="572"/>
      <c r="CI64" s="572"/>
      <c r="CJ64" s="572"/>
      <c r="CK64" s="572"/>
      <c r="CL64" s="572"/>
      <c r="CM64" s="572"/>
      <c r="CN64" s="572"/>
      <c r="CO64" s="572"/>
      <c r="CP64" s="572"/>
      <c r="CQ64" s="572"/>
      <c r="CR64" s="572"/>
      <c r="CS64" s="572"/>
      <c r="CT64" s="572"/>
      <c r="CU64" s="572"/>
      <c r="CV64" s="572"/>
      <c r="CW64" s="572"/>
      <c r="CX64" s="572"/>
      <c r="CY64" s="572"/>
      <c r="CZ64" s="572"/>
      <c r="DA64" s="572"/>
      <c r="DB64" s="572"/>
      <c r="DC64" s="572"/>
      <c r="DD64" s="572"/>
      <c r="DE64" s="572"/>
      <c r="DF64" s="572"/>
      <c r="DG64" s="572"/>
      <c r="DH64" s="572"/>
      <c r="DI64" s="572"/>
      <c r="DJ64" s="572"/>
      <c r="DK64" s="572"/>
      <c r="DL64" s="572"/>
      <c r="DM64" s="572"/>
      <c r="DN64" s="572"/>
      <c r="DO64" s="572"/>
      <c r="DP64" s="572"/>
      <c r="DQ64" s="572"/>
      <c r="DR64" s="572"/>
      <c r="DS64" s="572"/>
      <c r="DT64" s="572"/>
      <c r="DU64" s="572"/>
      <c r="DV64" s="572"/>
      <c r="DW64" s="572"/>
      <c r="DX64" s="572"/>
      <c r="DY64" s="572"/>
      <c r="DZ64" s="572"/>
      <c r="EA64" s="572"/>
      <c r="EB64" s="572"/>
      <c r="EC64" s="572"/>
      <c r="ED64" s="572"/>
      <c r="EE64" s="572"/>
      <c r="EF64" s="572"/>
      <c r="EG64" s="572"/>
      <c r="EH64" s="572"/>
      <c r="EI64" s="572"/>
      <c r="EJ64" s="572"/>
      <c r="EK64" s="572"/>
      <c r="EL64" s="572"/>
      <c r="EM64" s="572"/>
      <c r="EN64" s="572"/>
      <c r="EO64" s="572"/>
      <c r="EP64" s="572"/>
      <c r="EQ64" s="572"/>
      <c r="ER64" s="572"/>
      <c r="ES64" s="572"/>
      <c r="ET64" s="572"/>
      <c r="EU64" s="572"/>
      <c r="EV64" s="572"/>
      <c r="EW64" s="572"/>
      <c r="EX64" s="572"/>
      <c r="EY64" s="572"/>
      <c r="EZ64" s="572"/>
      <c r="FA64" s="572"/>
      <c r="FB64" s="572"/>
      <c r="FC64" s="572"/>
      <c r="FD64" s="572"/>
      <c r="FE64" s="572"/>
      <c r="FF64" s="572"/>
      <c r="FG64" s="572"/>
      <c r="FH64" s="572"/>
      <c r="FI64" s="572"/>
      <c r="FJ64" s="572"/>
      <c r="FK64" s="572"/>
      <c r="FL64" s="572"/>
      <c r="FM64" s="572"/>
      <c r="FN64" s="572"/>
      <c r="FO64" s="572"/>
      <c r="FP64" s="572"/>
      <c r="FQ64" s="572"/>
      <c r="FR64" s="572"/>
      <c r="FS64" s="572"/>
      <c r="FT64" s="572"/>
      <c r="FU64" s="572"/>
      <c r="FV64" s="572"/>
      <c r="FW64" s="572"/>
      <c r="FX64" s="572"/>
      <c r="FY64" s="572"/>
      <c r="FZ64" s="572"/>
      <c r="GA64" s="572"/>
      <c r="GB64" s="572"/>
      <c r="GC64" s="572"/>
      <c r="GD64" s="572"/>
      <c r="GE64" s="572"/>
      <c r="GF64" s="572"/>
      <c r="GG64" s="572"/>
      <c r="GH64" s="572"/>
      <c r="GI64" s="572"/>
      <c r="GJ64" s="572"/>
      <c r="GK64" s="572"/>
      <c r="GL64" s="572"/>
      <c r="GM64" s="572"/>
      <c r="GN64" s="572"/>
      <c r="GO64" s="572"/>
      <c r="GP64" s="572"/>
      <c r="GQ64" s="572"/>
      <c r="GR64" s="572"/>
      <c r="GS64" s="572"/>
      <c r="GT64" s="572"/>
      <c r="GU64" s="572"/>
      <c r="GV64" s="572"/>
      <c r="GW64" s="572"/>
      <c r="GX64" s="572"/>
      <c r="GY64" s="572"/>
      <c r="GZ64" s="572"/>
      <c r="HA64" s="572"/>
      <c r="HB64" s="572"/>
      <c r="HC64" s="572"/>
      <c r="HD64" s="572"/>
      <c r="HE64" s="572"/>
      <c r="HF64" s="572"/>
      <c r="HG64" s="572"/>
      <c r="HH64" s="572"/>
      <c r="HI64" s="572"/>
      <c r="HJ64" s="572"/>
      <c r="HK64" s="572"/>
      <c r="HL64" s="572"/>
      <c r="HM64" s="572"/>
      <c r="HN64" s="572"/>
      <c r="HO64" s="572"/>
      <c r="HP64" s="572"/>
      <c r="HQ64" s="572"/>
      <c r="HR64" s="572"/>
      <c r="HS64" s="605"/>
      <c r="HT64" s="605"/>
      <c r="HU64" s="605"/>
      <c r="HV64" s="605"/>
      <c r="HW64" s="605"/>
      <c r="HX64" s="605"/>
      <c r="HY64" s="605"/>
      <c r="HZ64" s="605"/>
      <c r="IA64" s="605"/>
      <c r="IB64" s="605"/>
      <c r="IC64" s="605"/>
      <c r="ID64" s="605"/>
      <c r="IE64" s="605"/>
      <c r="IF64" s="605"/>
      <c r="IG64" s="605"/>
      <c r="IH64" s="605"/>
      <c r="II64" s="605"/>
      <c r="IJ64" s="605"/>
      <c r="IK64" s="605"/>
      <c r="IL64" s="605"/>
    </row>
    <row r="65" spans="1:246">
      <c r="A65" s="606" t="s">
        <v>146</v>
      </c>
      <c r="B65" s="575" t="s">
        <v>147</v>
      </c>
      <c r="C65" s="557" t="s">
        <v>148</v>
      </c>
      <c r="D65" s="568">
        <f>'01CH'!D67</f>
        <v>0.95</v>
      </c>
      <c r="E65" s="568"/>
      <c r="F65" s="568"/>
      <c r="G65" s="570" t="e">
        <f>#REF!</f>
        <v>#REF!</v>
      </c>
      <c r="H65" s="570" t="e">
        <f t="shared" si="0"/>
        <v>#REF!</v>
      </c>
      <c r="I65" s="647"/>
      <c r="J65" s="570">
        <f>'Bieu so 01_Na Ri'!F68</f>
        <v>2</v>
      </c>
      <c r="K65" s="570">
        <f t="shared" si="2"/>
        <v>1.05</v>
      </c>
      <c r="L65" s="723"/>
      <c r="M65" s="598"/>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572"/>
      <c r="BU65" s="572"/>
      <c r="BV65" s="572"/>
      <c r="BW65" s="572"/>
      <c r="BX65" s="572"/>
      <c r="BY65" s="572"/>
      <c r="BZ65" s="572"/>
      <c r="CA65" s="572"/>
      <c r="CB65" s="572"/>
      <c r="CC65" s="572"/>
      <c r="CD65" s="572"/>
      <c r="CE65" s="572"/>
      <c r="CF65" s="572"/>
      <c r="CG65" s="572"/>
      <c r="CH65" s="572"/>
      <c r="CI65" s="572"/>
      <c r="CJ65" s="572"/>
      <c r="CK65" s="572"/>
      <c r="CL65" s="572"/>
      <c r="CM65" s="572"/>
      <c r="CN65" s="572"/>
      <c r="CO65" s="572"/>
      <c r="CP65" s="572"/>
      <c r="CQ65" s="572"/>
      <c r="CR65" s="572"/>
      <c r="CS65" s="572"/>
      <c r="CT65" s="572"/>
      <c r="CU65" s="572"/>
      <c r="CV65" s="572"/>
      <c r="CW65" s="572"/>
      <c r="CX65" s="572"/>
      <c r="CY65" s="572"/>
      <c r="CZ65" s="572"/>
      <c r="DA65" s="572"/>
      <c r="DB65" s="572"/>
      <c r="DC65" s="572"/>
      <c r="DD65" s="572"/>
      <c r="DE65" s="572"/>
      <c r="DF65" s="572"/>
      <c r="DG65" s="572"/>
      <c r="DH65" s="572"/>
      <c r="DI65" s="572"/>
      <c r="DJ65" s="572"/>
      <c r="DK65" s="572"/>
      <c r="DL65" s="572"/>
      <c r="DM65" s="572"/>
      <c r="DN65" s="572"/>
      <c r="DO65" s="572"/>
      <c r="DP65" s="572"/>
      <c r="DQ65" s="572"/>
      <c r="DR65" s="572"/>
      <c r="DS65" s="572"/>
      <c r="DT65" s="572"/>
      <c r="DU65" s="572"/>
      <c r="DV65" s="572"/>
      <c r="DW65" s="572"/>
      <c r="DX65" s="572"/>
      <c r="DY65" s="572"/>
      <c r="DZ65" s="572"/>
      <c r="EA65" s="572"/>
      <c r="EB65" s="572"/>
      <c r="EC65" s="572"/>
      <c r="ED65" s="572"/>
      <c r="EE65" s="572"/>
      <c r="EF65" s="572"/>
      <c r="EG65" s="572"/>
      <c r="EH65" s="572"/>
      <c r="EI65" s="572"/>
      <c r="EJ65" s="572"/>
      <c r="EK65" s="572"/>
      <c r="EL65" s="572"/>
      <c r="EM65" s="572"/>
      <c r="EN65" s="572"/>
      <c r="EO65" s="572"/>
      <c r="EP65" s="572"/>
      <c r="EQ65" s="572"/>
      <c r="ER65" s="572"/>
      <c r="ES65" s="572"/>
      <c r="ET65" s="572"/>
      <c r="EU65" s="572"/>
      <c r="EV65" s="572"/>
      <c r="EW65" s="572"/>
      <c r="EX65" s="572"/>
      <c r="EY65" s="572"/>
      <c r="EZ65" s="572"/>
      <c r="FA65" s="572"/>
      <c r="FB65" s="572"/>
      <c r="FC65" s="572"/>
      <c r="FD65" s="572"/>
      <c r="FE65" s="572"/>
      <c r="FF65" s="572"/>
      <c r="FG65" s="572"/>
      <c r="FH65" s="572"/>
      <c r="FI65" s="572"/>
      <c r="FJ65" s="572"/>
      <c r="FK65" s="572"/>
      <c r="FL65" s="572"/>
      <c r="FM65" s="572"/>
      <c r="FN65" s="572"/>
      <c r="FO65" s="572"/>
      <c r="FP65" s="572"/>
      <c r="FQ65" s="572"/>
      <c r="FR65" s="572"/>
      <c r="FS65" s="572"/>
      <c r="FT65" s="572"/>
      <c r="FU65" s="572"/>
      <c r="FV65" s="572"/>
      <c r="FW65" s="572"/>
      <c r="FX65" s="572"/>
      <c r="FY65" s="572"/>
      <c r="FZ65" s="572"/>
      <c r="GA65" s="572"/>
      <c r="GB65" s="572"/>
      <c r="GC65" s="572"/>
      <c r="GD65" s="572"/>
      <c r="GE65" s="572"/>
      <c r="GF65" s="572"/>
      <c r="GG65" s="572"/>
      <c r="GH65" s="572"/>
      <c r="GI65" s="572"/>
      <c r="GJ65" s="572"/>
      <c r="GK65" s="572"/>
      <c r="GL65" s="572"/>
      <c r="GM65" s="572"/>
      <c r="GN65" s="572"/>
      <c r="GO65" s="572"/>
      <c r="GP65" s="572"/>
      <c r="GQ65" s="572"/>
      <c r="GR65" s="572"/>
      <c r="GS65" s="572"/>
      <c r="GT65" s="572"/>
      <c r="GU65" s="572"/>
      <c r="GV65" s="572"/>
      <c r="GW65" s="572"/>
      <c r="GX65" s="572"/>
      <c r="GY65" s="572"/>
      <c r="GZ65" s="572"/>
      <c r="HA65" s="572"/>
      <c r="HB65" s="572"/>
      <c r="HC65" s="572"/>
      <c r="HD65" s="572"/>
      <c r="HE65" s="572"/>
      <c r="HF65" s="572"/>
      <c r="HG65" s="572"/>
      <c r="HH65" s="572"/>
      <c r="HI65" s="572"/>
      <c r="HJ65" s="572"/>
      <c r="HK65" s="572"/>
      <c r="HL65" s="572"/>
      <c r="HM65" s="572"/>
      <c r="HN65" s="572"/>
      <c r="HO65" s="572"/>
      <c r="HP65" s="572"/>
      <c r="HQ65" s="572"/>
      <c r="HR65" s="572"/>
      <c r="HS65" s="605"/>
      <c r="HT65" s="605"/>
      <c r="HU65" s="605"/>
      <c r="HV65" s="605"/>
      <c r="HW65" s="605"/>
      <c r="HX65" s="605"/>
      <c r="HY65" s="605"/>
      <c r="HZ65" s="605"/>
      <c r="IA65" s="605"/>
      <c r="IB65" s="605"/>
      <c r="IC65" s="605"/>
      <c r="ID65" s="605"/>
      <c r="IE65" s="605"/>
      <c r="IF65" s="605"/>
      <c r="IG65" s="605"/>
      <c r="IH65" s="605"/>
      <c r="II65" s="605"/>
      <c r="IJ65" s="605"/>
      <c r="IK65" s="605"/>
      <c r="IL65" s="605"/>
    </row>
    <row r="66" spans="1:246" hidden="1">
      <c r="A66" s="606" t="s">
        <v>149</v>
      </c>
      <c r="B66" s="575" t="s">
        <v>150</v>
      </c>
      <c r="C66" s="557" t="s">
        <v>293</v>
      </c>
      <c r="D66" s="568">
        <f>'01CH'!D68</f>
        <v>0</v>
      </c>
      <c r="E66" s="568"/>
      <c r="F66" s="568"/>
      <c r="G66" s="570" t="e">
        <f>#REF!</f>
        <v>#REF!</v>
      </c>
      <c r="H66" s="570" t="e">
        <f t="shared" si="0"/>
        <v>#REF!</v>
      </c>
      <c r="I66" s="647"/>
      <c r="J66" s="570">
        <f>'Bieu so 01_Na Ri'!F69</f>
        <v>0</v>
      </c>
      <c r="K66" s="570">
        <f t="shared" si="2"/>
        <v>0</v>
      </c>
      <c r="L66" s="723"/>
      <c r="M66" s="598"/>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c r="BW66" s="572"/>
      <c r="BX66" s="572"/>
      <c r="BY66" s="572"/>
      <c r="BZ66" s="572"/>
      <c r="CA66" s="572"/>
      <c r="CB66" s="572"/>
      <c r="CC66" s="572"/>
      <c r="CD66" s="572"/>
      <c r="CE66" s="572"/>
      <c r="CF66" s="572"/>
      <c r="CG66" s="572"/>
      <c r="CH66" s="572"/>
      <c r="CI66" s="572"/>
      <c r="CJ66" s="572"/>
      <c r="CK66" s="572"/>
      <c r="CL66" s="572"/>
      <c r="CM66" s="572"/>
      <c r="CN66" s="572"/>
      <c r="CO66" s="572"/>
      <c r="CP66" s="572"/>
      <c r="CQ66" s="572"/>
      <c r="CR66" s="572"/>
      <c r="CS66" s="572"/>
      <c r="CT66" s="572"/>
      <c r="CU66" s="572"/>
      <c r="CV66" s="572"/>
      <c r="CW66" s="572"/>
      <c r="CX66" s="572"/>
      <c r="CY66" s="572"/>
      <c r="CZ66" s="572"/>
      <c r="DA66" s="572"/>
      <c r="DB66" s="572"/>
      <c r="DC66" s="572"/>
      <c r="DD66" s="572"/>
      <c r="DE66" s="572"/>
      <c r="DF66" s="572"/>
      <c r="DG66" s="572"/>
      <c r="DH66" s="572"/>
      <c r="DI66" s="572"/>
      <c r="DJ66" s="572"/>
      <c r="DK66" s="572"/>
      <c r="DL66" s="572"/>
      <c r="DM66" s="572"/>
      <c r="DN66" s="572"/>
      <c r="DO66" s="572"/>
      <c r="DP66" s="572"/>
      <c r="DQ66" s="572"/>
      <c r="DR66" s="572"/>
      <c r="DS66" s="572"/>
      <c r="DT66" s="572"/>
      <c r="DU66" s="572"/>
      <c r="DV66" s="572"/>
      <c r="DW66" s="572"/>
      <c r="DX66" s="572"/>
      <c r="DY66" s="572"/>
      <c r="DZ66" s="572"/>
      <c r="EA66" s="572"/>
      <c r="EB66" s="572"/>
      <c r="EC66" s="572"/>
      <c r="ED66" s="572"/>
      <c r="EE66" s="572"/>
      <c r="EF66" s="572"/>
      <c r="EG66" s="572"/>
      <c r="EH66" s="572"/>
      <c r="EI66" s="572"/>
      <c r="EJ66" s="572"/>
      <c r="EK66" s="572"/>
      <c r="EL66" s="572"/>
      <c r="EM66" s="572"/>
      <c r="EN66" s="572"/>
      <c r="EO66" s="572"/>
      <c r="EP66" s="572"/>
      <c r="EQ66" s="572"/>
      <c r="ER66" s="572"/>
      <c r="ES66" s="572"/>
      <c r="ET66" s="572"/>
      <c r="EU66" s="572"/>
      <c r="EV66" s="572"/>
      <c r="EW66" s="572"/>
      <c r="EX66" s="572"/>
      <c r="EY66" s="572"/>
      <c r="EZ66" s="572"/>
      <c r="FA66" s="572"/>
      <c r="FB66" s="572"/>
      <c r="FC66" s="572"/>
      <c r="FD66" s="572"/>
      <c r="FE66" s="572"/>
      <c r="FF66" s="572"/>
      <c r="FG66" s="572"/>
      <c r="FH66" s="572"/>
      <c r="FI66" s="572"/>
      <c r="FJ66" s="572"/>
      <c r="FK66" s="572"/>
      <c r="FL66" s="572"/>
      <c r="FM66" s="572"/>
      <c r="FN66" s="572"/>
      <c r="FO66" s="572"/>
      <c r="FP66" s="572"/>
      <c r="FQ66" s="572"/>
      <c r="FR66" s="572"/>
      <c r="FS66" s="572"/>
      <c r="FT66" s="572"/>
      <c r="FU66" s="572"/>
      <c r="FV66" s="572"/>
      <c r="FW66" s="572"/>
      <c r="FX66" s="572"/>
      <c r="FY66" s="572"/>
      <c r="FZ66" s="572"/>
      <c r="GA66" s="572"/>
      <c r="GB66" s="572"/>
      <c r="GC66" s="572"/>
      <c r="GD66" s="572"/>
      <c r="GE66" s="572"/>
      <c r="GF66" s="572"/>
      <c r="GG66" s="572"/>
      <c r="GH66" s="572"/>
      <c r="GI66" s="572"/>
      <c r="GJ66" s="572"/>
      <c r="GK66" s="572"/>
      <c r="GL66" s="572"/>
      <c r="GM66" s="572"/>
      <c r="GN66" s="572"/>
      <c r="GO66" s="572"/>
      <c r="GP66" s="572"/>
      <c r="GQ66" s="572"/>
      <c r="GR66" s="572"/>
      <c r="GS66" s="572"/>
      <c r="GT66" s="572"/>
      <c r="GU66" s="572"/>
      <c r="GV66" s="572"/>
      <c r="GW66" s="572"/>
      <c r="GX66" s="572"/>
      <c r="GY66" s="572"/>
      <c r="GZ66" s="572"/>
      <c r="HA66" s="572"/>
      <c r="HB66" s="572"/>
      <c r="HC66" s="572"/>
      <c r="HD66" s="572"/>
      <c r="HE66" s="572"/>
      <c r="HF66" s="572"/>
      <c r="HG66" s="572"/>
      <c r="HH66" s="572"/>
      <c r="HI66" s="572"/>
      <c r="HJ66" s="572"/>
      <c r="HK66" s="572"/>
      <c r="HL66" s="572"/>
      <c r="HM66" s="572"/>
      <c r="HN66" s="572"/>
      <c r="HO66" s="572"/>
      <c r="HP66" s="572"/>
      <c r="HQ66" s="572"/>
      <c r="HR66" s="572"/>
      <c r="HS66" s="605"/>
      <c r="HT66" s="605"/>
      <c r="HU66" s="605"/>
      <c r="HV66" s="605"/>
      <c r="HW66" s="605"/>
      <c r="HX66" s="605"/>
      <c r="HY66" s="605"/>
      <c r="HZ66" s="605"/>
      <c r="IA66" s="605"/>
      <c r="IB66" s="605"/>
      <c r="IC66" s="605"/>
      <c r="ID66" s="605"/>
      <c r="IE66" s="605"/>
      <c r="IF66" s="605"/>
      <c r="IG66" s="605"/>
      <c r="IH66" s="605"/>
      <c r="II66" s="605"/>
      <c r="IJ66" s="605"/>
      <c r="IK66" s="605"/>
      <c r="IL66" s="605"/>
    </row>
    <row r="67" spans="1:246">
      <c r="A67" s="606" t="s">
        <v>151</v>
      </c>
      <c r="B67" s="575" t="s">
        <v>152</v>
      </c>
      <c r="C67" s="557" t="s">
        <v>153</v>
      </c>
      <c r="D67" s="568">
        <f>'01CH'!D69</f>
        <v>0</v>
      </c>
      <c r="E67" s="568"/>
      <c r="F67" s="568"/>
      <c r="G67" s="570" t="e">
        <f>#REF!</f>
        <v>#REF!</v>
      </c>
      <c r="H67" s="570" t="e">
        <f t="shared" si="0"/>
        <v>#REF!</v>
      </c>
      <c r="I67" s="647"/>
      <c r="J67" s="570">
        <f>'Bieu so 01_Na Ri'!F70</f>
        <v>2</v>
      </c>
      <c r="K67" s="570">
        <f t="shared" si="2"/>
        <v>2</v>
      </c>
      <c r="L67" s="723"/>
      <c r="M67" s="598"/>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572"/>
      <c r="BO67" s="572"/>
      <c r="BP67" s="572"/>
      <c r="BQ67" s="572"/>
      <c r="BR67" s="572"/>
      <c r="BS67" s="572"/>
      <c r="BT67" s="572"/>
      <c r="BU67" s="572"/>
      <c r="BV67" s="572"/>
      <c r="BW67" s="572"/>
      <c r="BX67" s="572"/>
      <c r="BY67" s="572"/>
      <c r="BZ67" s="572"/>
      <c r="CA67" s="572"/>
      <c r="CB67" s="572"/>
      <c r="CC67" s="572"/>
      <c r="CD67" s="572"/>
      <c r="CE67" s="572"/>
      <c r="CF67" s="572"/>
      <c r="CG67" s="572"/>
      <c r="CH67" s="572"/>
      <c r="CI67" s="572"/>
      <c r="CJ67" s="572"/>
      <c r="CK67" s="572"/>
      <c r="CL67" s="572"/>
      <c r="CM67" s="572"/>
      <c r="CN67" s="572"/>
      <c r="CO67" s="572"/>
      <c r="CP67" s="572"/>
      <c r="CQ67" s="572"/>
      <c r="CR67" s="572"/>
      <c r="CS67" s="572"/>
      <c r="CT67" s="572"/>
      <c r="CU67" s="572"/>
      <c r="CV67" s="572"/>
      <c r="CW67" s="572"/>
      <c r="CX67" s="572"/>
      <c r="CY67" s="572"/>
      <c r="CZ67" s="572"/>
      <c r="DA67" s="572"/>
      <c r="DB67" s="572"/>
      <c r="DC67" s="572"/>
      <c r="DD67" s="572"/>
      <c r="DE67" s="572"/>
      <c r="DF67" s="572"/>
      <c r="DG67" s="572"/>
      <c r="DH67" s="572"/>
      <c r="DI67" s="572"/>
      <c r="DJ67" s="572"/>
      <c r="DK67" s="572"/>
      <c r="DL67" s="572"/>
      <c r="DM67" s="572"/>
      <c r="DN67" s="572"/>
      <c r="DO67" s="572"/>
      <c r="DP67" s="572"/>
      <c r="DQ67" s="572"/>
      <c r="DR67" s="572"/>
      <c r="DS67" s="572"/>
      <c r="DT67" s="572"/>
      <c r="DU67" s="572"/>
      <c r="DV67" s="572"/>
      <c r="DW67" s="572"/>
      <c r="DX67" s="572"/>
      <c r="DY67" s="572"/>
      <c r="DZ67" s="572"/>
      <c r="EA67" s="572"/>
      <c r="EB67" s="572"/>
      <c r="EC67" s="572"/>
      <c r="ED67" s="572"/>
      <c r="EE67" s="572"/>
      <c r="EF67" s="572"/>
      <c r="EG67" s="572"/>
      <c r="EH67" s="572"/>
      <c r="EI67" s="572"/>
      <c r="EJ67" s="572"/>
      <c r="EK67" s="572"/>
      <c r="EL67" s="572"/>
      <c r="EM67" s="572"/>
      <c r="EN67" s="572"/>
      <c r="EO67" s="572"/>
      <c r="EP67" s="572"/>
      <c r="EQ67" s="572"/>
      <c r="ER67" s="572"/>
      <c r="ES67" s="572"/>
      <c r="ET67" s="572"/>
      <c r="EU67" s="572"/>
      <c r="EV67" s="572"/>
      <c r="EW67" s="572"/>
      <c r="EX67" s="572"/>
      <c r="EY67" s="572"/>
      <c r="EZ67" s="572"/>
      <c r="FA67" s="572"/>
      <c r="FB67" s="572"/>
      <c r="FC67" s="572"/>
      <c r="FD67" s="572"/>
      <c r="FE67" s="572"/>
      <c r="FF67" s="572"/>
      <c r="FG67" s="572"/>
      <c r="FH67" s="572"/>
      <c r="FI67" s="572"/>
      <c r="FJ67" s="572"/>
      <c r="FK67" s="572"/>
      <c r="FL67" s="572"/>
      <c r="FM67" s="572"/>
      <c r="FN67" s="572"/>
      <c r="FO67" s="572"/>
      <c r="FP67" s="572"/>
      <c r="FQ67" s="572"/>
      <c r="FR67" s="572"/>
      <c r="FS67" s="572"/>
      <c r="FT67" s="572"/>
      <c r="FU67" s="572"/>
      <c r="FV67" s="572"/>
      <c r="FW67" s="572"/>
      <c r="FX67" s="572"/>
      <c r="FY67" s="572"/>
      <c r="FZ67" s="572"/>
      <c r="GA67" s="572"/>
      <c r="GB67" s="572"/>
      <c r="GC67" s="572"/>
      <c r="GD67" s="572"/>
      <c r="GE67" s="572"/>
      <c r="GF67" s="572"/>
      <c r="GG67" s="572"/>
      <c r="GH67" s="572"/>
      <c r="GI67" s="572"/>
      <c r="GJ67" s="572"/>
      <c r="GK67" s="572"/>
      <c r="GL67" s="572"/>
      <c r="GM67" s="572"/>
      <c r="GN67" s="572"/>
      <c r="GO67" s="572"/>
      <c r="GP67" s="572"/>
      <c r="GQ67" s="572"/>
      <c r="GR67" s="572"/>
      <c r="GS67" s="572"/>
      <c r="GT67" s="572"/>
      <c r="GU67" s="572"/>
      <c r="GV67" s="572"/>
      <c r="GW67" s="572"/>
      <c r="GX67" s="572"/>
      <c r="GY67" s="572"/>
      <c r="GZ67" s="572"/>
      <c r="HA67" s="572"/>
      <c r="HB67" s="572"/>
      <c r="HC67" s="572"/>
      <c r="HD67" s="572"/>
      <c r="HE67" s="572"/>
      <c r="HF67" s="572"/>
      <c r="HG67" s="572"/>
      <c r="HH67" s="572"/>
      <c r="HI67" s="572"/>
      <c r="HJ67" s="572"/>
      <c r="HK67" s="572"/>
      <c r="HL67" s="572"/>
      <c r="HM67" s="572"/>
      <c r="HN67" s="572"/>
      <c r="HO67" s="572"/>
      <c r="HP67" s="572"/>
      <c r="HQ67" s="572"/>
      <c r="HR67" s="572"/>
      <c r="HS67" s="605"/>
      <c r="HT67" s="605"/>
      <c r="HU67" s="605"/>
      <c r="HV67" s="605"/>
      <c r="HW67" s="605"/>
      <c r="HX67" s="605"/>
      <c r="HY67" s="605"/>
      <c r="HZ67" s="605"/>
      <c r="IA67" s="605"/>
      <c r="IB67" s="605"/>
      <c r="IC67" s="605"/>
      <c r="ID67" s="605"/>
      <c r="IE67" s="605"/>
      <c r="IF67" s="605"/>
      <c r="IG67" s="605"/>
      <c r="IH67" s="605"/>
      <c r="II67" s="605"/>
      <c r="IJ67" s="605"/>
      <c r="IK67" s="605"/>
      <c r="IL67" s="605"/>
    </row>
    <row r="68" spans="1:246">
      <c r="A68" s="606" t="s">
        <v>154</v>
      </c>
      <c r="B68" s="575" t="s">
        <v>155</v>
      </c>
      <c r="C68" s="557" t="s">
        <v>156</v>
      </c>
      <c r="D68" s="568">
        <f>'01CH'!D70</f>
        <v>855.55120000000011</v>
      </c>
      <c r="E68" s="568"/>
      <c r="F68" s="568"/>
      <c r="G68" s="570" t="e">
        <f>#REF!</f>
        <v>#REF!</v>
      </c>
      <c r="H68" s="570" t="e">
        <f t="shared" si="0"/>
        <v>#REF!</v>
      </c>
      <c r="I68" s="647"/>
      <c r="J68" s="570">
        <f>'Bieu so 01_Na Ri'!F71</f>
        <v>746.95820000000003</v>
      </c>
      <c r="K68" s="570">
        <f t="shared" si="2"/>
        <v>-108.59300000000007</v>
      </c>
      <c r="L68" s="723"/>
      <c r="M68" s="598"/>
      <c r="N68" s="572"/>
      <c r="O68" s="572"/>
      <c r="P68" s="572"/>
      <c r="Q68" s="572"/>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572"/>
      <c r="BG68" s="572"/>
      <c r="BH68" s="572"/>
      <c r="BI68" s="572"/>
      <c r="BJ68" s="572"/>
      <c r="BK68" s="572"/>
      <c r="BL68" s="572"/>
      <c r="BM68" s="572"/>
      <c r="BN68" s="572"/>
      <c r="BO68" s="572"/>
      <c r="BP68" s="572"/>
      <c r="BQ68" s="572"/>
      <c r="BR68" s="572"/>
      <c r="BS68" s="572"/>
      <c r="BT68" s="572"/>
      <c r="BU68" s="572"/>
      <c r="BV68" s="572"/>
      <c r="BW68" s="572"/>
      <c r="BX68" s="572"/>
      <c r="BY68" s="572"/>
      <c r="BZ68" s="572"/>
      <c r="CA68" s="572"/>
      <c r="CB68" s="572"/>
      <c r="CC68" s="572"/>
      <c r="CD68" s="572"/>
      <c r="CE68" s="572"/>
      <c r="CF68" s="572"/>
      <c r="CG68" s="572"/>
      <c r="CH68" s="572"/>
      <c r="CI68" s="572"/>
      <c r="CJ68" s="572"/>
      <c r="CK68" s="572"/>
      <c r="CL68" s="572"/>
      <c r="CM68" s="572"/>
      <c r="CN68" s="572"/>
      <c r="CO68" s="572"/>
      <c r="CP68" s="572"/>
      <c r="CQ68" s="572"/>
      <c r="CR68" s="572"/>
      <c r="CS68" s="572"/>
      <c r="CT68" s="572"/>
      <c r="CU68" s="572"/>
      <c r="CV68" s="572"/>
      <c r="CW68" s="572"/>
      <c r="CX68" s="572"/>
      <c r="CY68" s="572"/>
      <c r="CZ68" s="572"/>
      <c r="DA68" s="572"/>
      <c r="DB68" s="572"/>
      <c r="DC68" s="572"/>
      <c r="DD68" s="572"/>
      <c r="DE68" s="572"/>
      <c r="DF68" s="572"/>
      <c r="DG68" s="572"/>
      <c r="DH68" s="572"/>
      <c r="DI68" s="572"/>
      <c r="DJ68" s="572"/>
      <c r="DK68" s="572"/>
      <c r="DL68" s="572"/>
      <c r="DM68" s="572"/>
      <c r="DN68" s="572"/>
      <c r="DO68" s="572"/>
      <c r="DP68" s="572"/>
      <c r="DQ68" s="572"/>
      <c r="DR68" s="572"/>
      <c r="DS68" s="572"/>
      <c r="DT68" s="572"/>
      <c r="DU68" s="572"/>
      <c r="DV68" s="572"/>
      <c r="DW68" s="572"/>
      <c r="DX68" s="572"/>
      <c r="DY68" s="572"/>
      <c r="DZ68" s="572"/>
      <c r="EA68" s="572"/>
      <c r="EB68" s="572"/>
      <c r="EC68" s="572"/>
      <c r="ED68" s="572"/>
      <c r="EE68" s="572"/>
      <c r="EF68" s="572"/>
      <c r="EG68" s="572"/>
      <c r="EH68" s="572"/>
      <c r="EI68" s="572"/>
      <c r="EJ68" s="572"/>
      <c r="EK68" s="572"/>
      <c r="EL68" s="572"/>
      <c r="EM68" s="572"/>
      <c r="EN68" s="572"/>
      <c r="EO68" s="572"/>
      <c r="EP68" s="572"/>
      <c r="EQ68" s="572"/>
      <c r="ER68" s="572"/>
      <c r="ES68" s="572"/>
      <c r="ET68" s="572"/>
      <c r="EU68" s="572"/>
      <c r="EV68" s="572"/>
      <c r="EW68" s="572"/>
      <c r="EX68" s="572"/>
      <c r="EY68" s="572"/>
      <c r="EZ68" s="572"/>
      <c r="FA68" s="572"/>
      <c r="FB68" s="572"/>
      <c r="FC68" s="572"/>
      <c r="FD68" s="572"/>
      <c r="FE68" s="572"/>
      <c r="FF68" s="572"/>
      <c r="FG68" s="572"/>
      <c r="FH68" s="572"/>
      <c r="FI68" s="572"/>
      <c r="FJ68" s="572"/>
      <c r="FK68" s="572"/>
      <c r="FL68" s="572"/>
      <c r="FM68" s="572"/>
      <c r="FN68" s="572"/>
      <c r="FO68" s="572"/>
      <c r="FP68" s="572"/>
      <c r="FQ68" s="572"/>
      <c r="FR68" s="572"/>
      <c r="FS68" s="572"/>
      <c r="FT68" s="572"/>
      <c r="FU68" s="572"/>
      <c r="FV68" s="572"/>
      <c r="FW68" s="572"/>
      <c r="FX68" s="572"/>
      <c r="FY68" s="572"/>
      <c r="FZ68" s="572"/>
      <c r="GA68" s="572"/>
      <c r="GB68" s="572"/>
      <c r="GC68" s="572"/>
      <c r="GD68" s="572"/>
      <c r="GE68" s="572"/>
      <c r="GF68" s="572"/>
      <c r="GG68" s="572"/>
      <c r="GH68" s="572"/>
      <c r="GI68" s="572"/>
      <c r="GJ68" s="572"/>
      <c r="GK68" s="572"/>
      <c r="GL68" s="572"/>
      <c r="GM68" s="572"/>
      <c r="GN68" s="572"/>
      <c r="GO68" s="572"/>
      <c r="GP68" s="572"/>
      <c r="GQ68" s="572"/>
      <c r="GR68" s="572"/>
      <c r="GS68" s="572"/>
      <c r="GT68" s="572"/>
      <c r="GU68" s="572"/>
      <c r="GV68" s="572"/>
      <c r="GW68" s="572"/>
      <c r="GX68" s="572"/>
      <c r="GY68" s="572"/>
      <c r="GZ68" s="572"/>
      <c r="HA68" s="572"/>
      <c r="HB68" s="572"/>
      <c r="HC68" s="572"/>
      <c r="HD68" s="572"/>
      <c r="HE68" s="572"/>
      <c r="HF68" s="572"/>
      <c r="HG68" s="572"/>
      <c r="HH68" s="572"/>
      <c r="HI68" s="572"/>
      <c r="HJ68" s="572"/>
      <c r="HK68" s="572"/>
      <c r="HL68" s="572"/>
      <c r="HM68" s="572"/>
      <c r="HN68" s="572"/>
      <c r="HO68" s="572"/>
      <c r="HP68" s="572"/>
      <c r="HQ68" s="572"/>
      <c r="HR68" s="572"/>
      <c r="HS68" s="605"/>
      <c r="HT68" s="605"/>
      <c r="HU68" s="605"/>
      <c r="HV68" s="605"/>
      <c r="HW68" s="605"/>
      <c r="HX68" s="605"/>
      <c r="HY68" s="605"/>
      <c r="HZ68" s="605"/>
      <c r="IA68" s="605"/>
      <c r="IB68" s="605"/>
      <c r="IC68" s="605"/>
      <c r="ID68" s="605"/>
      <c r="IE68" s="605"/>
      <c r="IF68" s="605"/>
      <c r="IG68" s="605"/>
      <c r="IH68" s="605"/>
      <c r="II68" s="605"/>
      <c r="IJ68" s="605"/>
      <c r="IK68" s="605"/>
      <c r="IL68" s="605"/>
    </row>
    <row r="69" spans="1:246">
      <c r="A69" s="606" t="s">
        <v>157</v>
      </c>
      <c r="B69" s="575" t="s">
        <v>158</v>
      </c>
      <c r="C69" s="557" t="s">
        <v>159</v>
      </c>
      <c r="D69" s="568">
        <f>'01CH'!D71</f>
        <v>44.440000000000005</v>
      </c>
      <c r="E69" s="568"/>
      <c r="F69" s="568"/>
      <c r="G69" s="570" t="e">
        <f>#REF!</f>
        <v>#REF!</v>
      </c>
      <c r="H69" s="570" t="e">
        <f t="shared" si="0"/>
        <v>#REF!</v>
      </c>
      <c r="I69" s="647"/>
      <c r="J69" s="570">
        <f>'Bieu so 01_Na Ri'!F72</f>
        <v>44.440000000000005</v>
      </c>
      <c r="K69" s="570">
        <f t="shared" si="2"/>
        <v>0</v>
      </c>
      <c r="L69" s="723"/>
      <c r="M69" s="598"/>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572"/>
      <c r="AU69" s="572"/>
      <c r="AV69" s="572"/>
      <c r="AW69" s="572"/>
      <c r="AX69" s="572"/>
      <c r="AY69" s="572"/>
      <c r="AZ69" s="572"/>
      <c r="BA69" s="572"/>
      <c r="BB69" s="572"/>
      <c r="BC69" s="572"/>
      <c r="BD69" s="572"/>
      <c r="BE69" s="572"/>
      <c r="BF69" s="572"/>
      <c r="BG69" s="572"/>
      <c r="BH69" s="572"/>
      <c r="BI69" s="572"/>
      <c r="BJ69" s="572"/>
      <c r="BK69" s="572"/>
      <c r="BL69" s="572"/>
      <c r="BM69" s="572"/>
      <c r="BN69" s="572"/>
      <c r="BO69" s="572"/>
      <c r="BP69" s="572"/>
      <c r="BQ69" s="572"/>
      <c r="BR69" s="572"/>
      <c r="BS69" s="572"/>
      <c r="BT69" s="572"/>
      <c r="BU69" s="572"/>
      <c r="BV69" s="572"/>
      <c r="BW69" s="572"/>
      <c r="BX69" s="572"/>
      <c r="BY69" s="572"/>
      <c r="BZ69" s="572"/>
      <c r="CA69" s="572"/>
      <c r="CB69" s="572"/>
      <c r="CC69" s="572"/>
      <c r="CD69" s="572"/>
      <c r="CE69" s="572"/>
      <c r="CF69" s="572"/>
      <c r="CG69" s="572"/>
      <c r="CH69" s="572"/>
      <c r="CI69" s="572"/>
      <c r="CJ69" s="572"/>
      <c r="CK69" s="572"/>
      <c r="CL69" s="572"/>
      <c r="CM69" s="572"/>
      <c r="CN69" s="572"/>
      <c r="CO69" s="572"/>
      <c r="CP69" s="572"/>
      <c r="CQ69" s="572"/>
      <c r="CR69" s="572"/>
      <c r="CS69" s="572"/>
      <c r="CT69" s="572"/>
      <c r="CU69" s="572"/>
      <c r="CV69" s="572"/>
      <c r="CW69" s="572"/>
      <c r="CX69" s="572"/>
      <c r="CY69" s="572"/>
      <c r="CZ69" s="572"/>
      <c r="DA69" s="572"/>
      <c r="DB69" s="572"/>
      <c r="DC69" s="572"/>
      <c r="DD69" s="572"/>
      <c r="DE69" s="572"/>
      <c r="DF69" s="572"/>
      <c r="DG69" s="572"/>
      <c r="DH69" s="572"/>
      <c r="DI69" s="572"/>
      <c r="DJ69" s="572"/>
      <c r="DK69" s="572"/>
      <c r="DL69" s="572"/>
      <c r="DM69" s="572"/>
      <c r="DN69" s="572"/>
      <c r="DO69" s="572"/>
      <c r="DP69" s="572"/>
      <c r="DQ69" s="572"/>
      <c r="DR69" s="572"/>
      <c r="DS69" s="572"/>
      <c r="DT69" s="572"/>
      <c r="DU69" s="572"/>
      <c r="DV69" s="572"/>
      <c r="DW69" s="572"/>
      <c r="DX69" s="572"/>
      <c r="DY69" s="572"/>
      <c r="DZ69" s="572"/>
      <c r="EA69" s="572"/>
      <c r="EB69" s="572"/>
      <c r="EC69" s="572"/>
      <c r="ED69" s="572"/>
      <c r="EE69" s="572"/>
      <c r="EF69" s="572"/>
      <c r="EG69" s="572"/>
      <c r="EH69" s="572"/>
      <c r="EI69" s="572"/>
      <c r="EJ69" s="572"/>
      <c r="EK69" s="572"/>
      <c r="EL69" s="572"/>
      <c r="EM69" s="572"/>
      <c r="EN69" s="572"/>
      <c r="EO69" s="572"/>
      <c r="EP69" s="572"/>
      <c r="EQ69" s="572"/>
      <c r="ER69" s="572"/>
      <c r="ES69" s="572"/>
      <c r="ET69" s="572"/>
      <c r="EU69" s="572"/>
      <c r="EV69" s="572"/>
      <c r="EW69" s="572"/>
      <c r="EX69" s="572"/>
      <c r="EY69" s="572"/>
      <c r="EZ69" s="572"/>
      <c r="FA69" s="572"/>
      <c r="FB69" s="572"/>
      <c r="FC69" s="572"/>
      <c r="FD69" s="572"/>
      <c r="FE69" s="572"/>
      <c r="FF69" s="572"/>
      <c r="FG69" s="572"/>
      <c r="FH69" s="572"/>
      <c r="FI69" s="572"/>
      <c r="FJ69" s="572"/>
      <c r="FK69" s="572"/>
      <c r="FL69" s="572"/>
      <c r="FM69" s="572"/>
      <c r="FN69" s="572"/>
      <c r="FO69" s="572"/>
      <c r="FP69" s="572"/>
      <c r="FQ69" s="572"/>
      <c r="FR69" s="572"/>
      <c r="FS69" s="572"/>
      <c r="FT69" s="572"/>
      <c r="FU69" s="572"/>
      <c r="FV69" s="572"/>
      <c r="FW69" s="572"/>
      <c r="FX69" s="572"/>
      <c r="FY69" s="572"/>
      <c r="FZ69" s="572"/>
      <c r="GA69" s="572"/>
      <c r="GB69" s="572"/>
      <c r="GC69" s="572"/>
      <c r="GD69" s="572"/>
      <c r="GE69" s="572"/>
      <c r="GF69" s="572"/>
      <c r="GG69" s="572"/>
      <c r="GH69" s="572"/>
      <c r="GI69" s="572"/>
      <c r="GJ69" s="572"/>
      <c r="GK69" s="572"/>
      <c r="GL69" s="572"/>
      <c r="GM69" s="572"/>
      <c r="GN69" s="572"/>
      <c r="GO69" s="572"/>
      <c r="GP69" s="572"/>
      <c r="GQ69" s="572"/>
      <c r="GR69" s="572"/>
      <c r="GS69" s="572"/>
      <c r="GT69" s="572"/>
      <c r="GU69" s="572"/>
      <c r="GV69" s="572"/>
      <c r="GW69" s="572"/>
      <c r="GX69" s="572"/>
      <c r="GY69" s="572"/>
      <c r="GZ69" s="572"/>
      <c r="HA69" s="572"/>
      <c r="HB69" s="572"/>
      <c r="HC69" s="572"/>
      <c r="HD69" s="572"/>
      <c r="HE69" s="572"/>
      <c r="HF69" s="572"/>
      <c r="HG69" s="572"/>
      <c r="HH69" s="572"/>
      <c r="HI69" s="572"/>
      <c r="HJ69" s="572"/>
      <c r="HK69" s="572"/>
      <c r="HL69" s="572"/>
      <c r="HM69" s="572"/>
      <c r="HN69" s="572"/>
      <c r="HO69" s="572"/>
      <c r="HP69" s="572"/>
      <c r="HQ69" s="572"/>
      <c r="HR69" s="572"/>
      <c r="HS69" s="605"/>
      <c r="HT69" s="605"/>
      <c r="HU69" s="605"/>
      <c r="HV69" s="605"/>
      <c r="HW69" s="605"/>
      <c r="HX69" s="605"/>
      <c r="HY69" s="605"/>
      <c r="HZ69" s="605"/>
      <c r="IA69" s="605"/>
      <c r="IB69" s="605"/>
      <c r="IC69" s="605"/>
      <c r="ID69" s="605"/>
      <c r="IE69" s="605"/>
      <c r="IF69" s="605"/>
      <c r="IG69" s="605"/>
      <c r="IH69" s="605"/>
      <c r="II69" s="605"/>
      <c r="IJ69" s="605"/>
      <c r="IK69" s="605"/>
      <c r="IL69" s="605"/>
    </row>
    <row r="70" spans="1:246">
      <c r="A70" s="606" t="s">
        <v>160</v>
      </c>
      <c r="B70" s="575" t="s">
        <v>161</v>
      </c>
      <c r="C70" s="557" t="s">
        <v>162</v>
      </c>
      <c r="D70" s="568">
        <f>'01CH'!D72</f>
        <v>0</v>
      </c>
      <c r="E70" s="568"/>
      <c r="F70" s="568"/>
      <c r="G70" s="570" t="e">
        <f>#REF!</f>
        <v>#REF!</v>
      </c>
      <c r="H70" s="570" t="e">
        <f t="shared" ref="H70:H73" si="6">G70-D70</f>
        <v>#REF!</v>
      </c>
      <c r="I70" s="647"/>
      <c r="J70" s="570">
        <f>'Bieu so 01_Na Ri'!F73</f>
        <v>33.520000000000003</v>
      </c>
      <c r="K70" s="570">
        <f t="shared" ref="K70:K73" si="7">J70-D70</f>
        <v>33.520000000000003</v>
      </c>
      <c r="L70" s="723"/>
      <c r="M70" s="598"/>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2"/>
      <c r="AY70" s="572"/>
      <c r="AZ70" s="572"/>
      <c r="BA70" s="572"/>
      <c r="BB70" s="572"/>
      <c r="BC70" s="572"/>
      <c r="BD70" s="572"/>
      <c r="BE70" s="572"/>
      <c r="BF70" s="572"/>
      <c r="BG70" s="572"/>
      <c r="BH70" s="572"/>
      <c r="BI70" s="572"/>
      <c r="BJ70" s="572"/>
      <c r="BK70" s="572"/>
      <c r="BL70" s="572"/>
      <c r="BM70" s="572"/>
      <c r="BN70" s="572"/>
      <c r="BO70" s="572"/>
      <c r="BP70" s="572"/>
      <c r="BQ70" s="572"/>
      <c r="BR70" s="572"/>
      <c r="BS70" s="572"/>
      <c r="BT70" s="572"/>
      <c r="BU70" s="572"/>
      <c r="BV70" s="572"/>
      <c r="BW70" s="572"/>
      <c r="BX70" s="572"/>
      <c r="BY70" s="572"/>
      <c r="BZ70" s="572"/>
      <c r="CA70" s="572"/>
      <c r="CB70" s="572"/>
      <c r="CC70" s="572"/>
      <c r="CD70" s="572"/>
      <c r="CE70" s="572"/>
      <c r="CF70" s="572"/>
      <c r="CG70" s="572"/>
      <c r="CH70" s="572"/>
      <c r="CI70" s="572"/>
      <c r="CJ70" s="572"/>
      <c r="CK70" s="572"/>
      <c r="CL70" s="572"/>
      <c r="CM70" s="572"/>
      <c r="CN70" s="572"/>
      <c r="CO70" s="572"/>
      <c r="CP70" s="572"/>
      <c r="CQ70" s="572"/>
      <c r="CR70" s="572"/>
      <c r="CS70" s="572"/>
      <c r="CT70" s="572"/>
      <c r="CU70" s="572"/>
      <c r="CV70" s="572"/>
      <c r="CW70" s="572"/>
      <c r="CX70" s="572"/>
      <c r="CY70" s="572"/>
      <c r="CZ70" s="572"/>
      <c r="DA70" s="572"/>
      <c r="DB70" s="572"/>
      <c r="DC70" s="572"/>
      <c r="DD70" s="572"/>
      <c r="DE70" s="572"/>
      <c r="DF70" s="572"/>
      <c r="DG70" s="572"/>
      <c r="DH70" s="572"/>
      <c r="DI70" s="572"/>
      <c r="DJ70" s="572"/>
      <c r="DK70" s="572"/>
      <c r="DL70" s="572"/>
      <c r="DM70" s="572"/>
      <c r="DN70" s="572"/>
      <c r="DO70" s="572"/>
      <c r="DP70" s="572"/>
      <c r="DQ70" s="572"/>
      <c r="DR70" s="572"/>
      <c r="DS70" s="572"/>
      <c r="DT70" s="572"/>
      <c r="DU70" s="572"/>
      <c r="DV70" s="572"/>
      <c r="DW70" s="572"/>
      <c r="DX70" s="572"/>
      <c r="DY70" s="572"/>
      <c r="DZ70" s="572"/>
      <c r="EA70" s="572"/>
      <c r="EB70" s="572"/>
      <c r="EC70" s="572"/>
      <c r="ED70" s="572"/>
      <c r="EE70" s="572"/>
      <c r="EF70" s="572"/>
      <c r="EG70" s="572"/>
      <c r="EH70" s="572"/>
      <c r="EI70" s="572"/>
      <c r="EJ70" s="572"/>
      <c r="EK70" s="572"/>
      <c r="EL70" s="572"/>
      <c r="EM70" s="572"/>
      <c r="EN70" s="572"/>
      <c r="EO70" s="572"/>
      <c r="EP70" s="572"/>
      <c r="EQ70" s="572"/>
      <c r="ER70" s="572"/>
      <c r="ES70" s="572"/>
      <c r="ET70" s="572"/>
      <c r="EU70" s="572"/>
      <c r="EV70" s="572"/>
      <c r="EW70" s="572"/>
      <c r="EX70" s="572"/>
      <c r="EY70" s="572"/>
      <c r="EZ70" s="572"/>
      <c r="FA70" s="572"/>
      <c r="FB70" s="572"/>
      <c r="FC70" s="572"/>
      <c r="FD70" s="572"/>
      <c r="FE70" s="572"/>
      <c r="FF70" s="572"/>
      <c r="FG70" s="572"/>
      <c r="FH70" s="572"/>
      <c r="FI70" s="572"/>
      <c r="FJ70" s="572"/>
      <c r="FK70" s="572"/>
      <c r="FL70" s="572"/>
      <c r="FM70" s="572"/>
      <c r="FN70" s="572"/>
      <c r="FO70" s="572"/>
      <c r="FP70" s="572"/>
      <c r="FQ70" s="572"/>
      <c r="FR70" s="572"/>
      <c r="FS70" s="572"/>
      <c r="FT70" s="572"/>
      <c r="FU70" s="572"/>
      <c r="FV70" s="572"/>
      <c r="FW70" s="572"/>
      <c r="FX70" s="572"/>
      <c r="FY70" s="572"/>
      <c r="FZ70" s="572"/>
      <c r="GA70" s="572"/>
      <c r="GB70" s="572"/>
      <c r="GC70" s="572"/>
      <c r="GD70" s="572"/>
      <c r="GE70" s="572"/>
      <c r="GF70" s="572"/>
      <c r="GG70" s="572"/>
      <c r="GH70" s="572"/>
      <c r="GI70" s="572"/>
      <c r="GJ70" s="572"/>
      <c r="GK70" s="572"/>
      <c r="GL70" s="572"/>
      <c r="GM70" s="572"/>
      <c r="GN70" s="572"/>
      <c r="GO70" s="572"/>
      <c r="GP70" s="572"/>
      <c r="GQ70" s="572"/>
      <c r="GR70" s="572"/>
      <c r="GS70" s="572"/>
      <c r="GT70" s="572"/>
      <c r="GU70" s="572"/>
      <c r="GV70" s="572"/>
      <c r="GW70" s="572"/>
      <c r="GX70" s="572"/>
      <c r="GY70" s="572"/>
      <c r="GZ70" s="572"/>
      <c r="HA70" s="572"/>
      <c r="HB70" s="572"/>
      <c r="HC70" s="572"/>
      <c r="HD70" s="572"/>
      <c r="HE70" s="572"/>
      <c r="HF70" s="572"/>
      <c r="HG70" s="572"/>
      <c r="HH70" s="572"/>
      <c r="HI70" s="572"/>
      <c r="HJ70" s="572"/>
      <c r="HK70" s="572"/>
      <c r="HL70" s="572"/>
      <c r="HM70" s="572"/>
      <c r="HN70" s="572"/>
      <c r="HO70" s="572"/>
      <c r="HP70" s="572"/>
      <c r="HQ70" s="572"/>
      <c r="HR70" s="572"/>
      <c r="HS70" s="605"/>
      <c r="HT70" s="605"/>
      <c r="HU70" s="605"/>
      <c r="HV70" s="605"/>
      <c r="HW70" s="605"/>
      <c r="HX70" s="605"/>
      <c r="HY70" s="605"/>
      <c r="HZ70" s="605"/>
      <c r="IA70" s="605"/>
      <c r="IB70" s="605"/>
      <c r="IC70" s="605"/>
      <c r="ID70" s="605"/>
      <c r="IE70" s="605"/>
      <c r="IF70" s="605"/>
      <c r="IG70" s="605"/>
      <c r="IH70" s="605"/>
      <c r="II70" s="605"/>
      <c r="IJ70" s="605"/>
      <c r="IK70" s="605"/>
      <c r="IL70" s="605"/>
    </row>
    <row r="71" spans="1:246">
      <c r="A71" s="606" t="s">
        <v>163</v>
      </c>
      <c r="B71" s="575" t="s">
        <v>164</v>
      </c>
      <c r="C71" s="557" t="s">
        <v>165</v>
      </c>
      <c r="D71" s="568">
        <f>'01CH'!D73</f>
        <v>0</v>
      </c>
      <c r="E71" s="568"/>
      <c r="F71" s="568"/>
      <c r="G71" s="570" t="e">
        <f>#REF!</f>
        <v>#REF!</v>
      </c>
      <c r="H71" s="570" t="e">
        <f t="shared" si="6"/>
        <v>#REF!</v>
      </c>
      <c r="I71" s="647"/>
      <c r="J71" s="570">
        <f>'Bieu so 01_Na Ri'!F74</f>
        <v>0</v>
      </c>
      <c r="K71" s="570">
        <f t="shared" si="7"/>
        <v>0</v>
      </c>
      <c r="L71" s="723"/>
      <c r="M71" s="598"/>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2"/>
      <c r="BV71" s="572"/>
      <c r="BW71" s="572"/>
      <c r="BX71" s="572"/>
      <c r="BY71" s="572"/>
      <c r="BZ71" s="572"/>
      <c r="CA71" s="572"/>
      <c r="CB71" s="572"/>
      <c r="CC71" s="572"/>
      <c r="CD71" s="572"/>
      <c r="CE71" s="572"/>
      <c r="CF71" s="572"/>
      <c r="CG71" s="572"/>
      <c r="CH71" s="572"/>
      <c r="CI71" s="572"/>
      <c r="CJ71" s="572"/>
      <c r="CK71" s="572"/>
      <c r="CL71" s="572"/>
      <c r="CM71" s="572"/>
      <c r="CN71" s="572"/>
      <c r="CO71" s="572"/>
      <c r="CP71" s="572"/>
      <c r="CQ71" s="572"/>
      <c r="CR71" s="572"/>
      <c r="CS71" s="572"/>
      <c r="CT71" s="572"/>
      <c r="CU71" s="572"/>
      <c r="CV71" s="572"/>
      <c r="CW71" s="572"/>
      <c r="CX71" s="572"/>
      <c r="CY71" s="572"/>
      <c r="CZ71" s="572"/>
      <c r="DA71" s="572"/>
      <c r="DB71" s="572"/>
      <c r="DC71" s="572"/>
      <c r="DD71" s="572"/>
      <c r="DE71" s="572"/>
      <c r="DF71" s="572"/>
      <c r="DG71" s="572"/>
      <c r="DH71" s="572"/>
      <c r="DI71" s="572"/>
      <c r="DJ71" s="572"/>
      <c r="DK71" s="572"/>
      <c r="DL71" s="572"/>
      <c r="DM71" s="572"/>
      <c r="DN71" s="572"/>
      <c r="DO71" s="572"/>
      <c r="DP71" s="572"/>
      <c r="DQ71" s="572"/>
      <c r="DR71" s="572"/>
      <c r="DS71" s="572"/>
      <c r="DT71" s="572"/>
      <c r="DU71" s="572"/>
      <c r="DV71" s="572"/>
      <c r="DW71" s="572"/>
      <c r="DX71" s="572"/>
      <c r="DY71" s="572"/>
      <c r="DZ71" s="572"/>
      <c r="EA71" s="572"/>
      <c r="EB71" s="572"/>
      <c r="EC71" s="572"/>
      <c r="ED71" s="572"/>
      <c r="EE71" s="572"/>
      <c r="EF71" s="572"/>
      <c r="EG71" s="572"/>
      <c r="EH71" s="572"/>
      <c r="EI71" s="572"/>
      <c r="EJ71" s="572"/>
      <c r="EK71" s="572"/>
      <c r="EL71" s="572"/>
      <c r="EM71" s="572"/>
      <c r="EN71" s="572"/>
      <c r="EO71" s="572"/>
      <c r="EP71" s="572"/>
      <c r="EQ71" s="572"/>
      <c r="ER71" s="572"/>
      <c r="ES71" s="572"/>
      <c r="ET71" s="572"/>
      <c r="EU71" s="572"/>
      <c r="EV71" s="572"/>
      <c r="EW71" s="572"/>
      <c r="EX71" s="572"/>
      <c r="EY71" s="572"/>
      <c r="EZ71" s="572"/>
      <c r="FA71" s="572"/>
      <c r="FB71" s="572"/>
      <c r="FC71" s="572"/>
      <c r="FD71" s="572"/>
      <c r="FE71" s="572"/>
      <c r="FF71" s="572"/>
      <c r="FG71" s="572"/>
      <c r="FH71" s="572"/>
      <c r="FI71" s="572"/>
      <c r="FJ71" s="572"/>
      <c r="FK71" s="572"/>
      <c r="FL71" s="572"/>
      <c r="FM71" s="572"/>
      <c r="FN71" s="572"/>
      <c r="FO71" s="572"/>
      <c r="FP71" s="572"/>
      <c r="FQ71" s="572"/>
      <c r="FR71" s="572"/>
      <c r="FS71" s="572"/>
      <c r="FT71" s="572"/>
      <c r="FU71" s="572"/>
      <c r="FV71" s="572"/>
      <c r="FW71" s="572"/>
      <c r="FX71" s="572"/>
      <c r="FY71" s="572"/>
      <c r="FZ71" s="572"/>
      <c r="GA71" s="572"/>
      <c r="GB71" s="572"/>
      <c r="GC71" s="572"/>
      <c r="GD71" s="572"/>
      <c r="GE71" s="572"/>
      <c r="GF71" s="572"/>
      <c r="GG71" s="572"/>
      <c r="GH71" s="572"/>
      <c r="GI71" s="572"/>
      <c r="GJ71" s="572"/>
      <c r="GK71" s="572"/>
      <c r="GL71" s="572"/>
      <c r="GM71" s="572"/>
      <c r="GN71" s="572"/>
      <c r="GO71" s="572"/>
      <c r="GP71" s="572"/>
      <c r="GQ71" s="572"/>
      <c r="GR71" s="572"/>
      <c r="GS71" s="572"/>
      <c r="GT71" s="572"/>
      <c r="GU71" s="572"/>
      <c r="GV71" s="572"/>
      <c r="GW71" s="572"/>
      <c r="GX71" s="572"/>
      <c r="GY71" s="572"/>
      <c r="GZ71" s="572"/>
      <c r="HA71" s="572"/>
      <c r="HB71" s="572"/>
      <c r="HC71" s="572"/>
      <c r="HD71" s="572"/>
      <c r="HE71" s="572"/>
      <c r="HF71" s="572"/>
      <c r="HG71" s="572"/>
      <c r="HH71" s="572"/>
      <c r="HI71" s="572"/>
      <c r="HJ71" s="572"/>
      <c r="HK71" s="572"/>
      <c r="HL71" s="572"/>
      <c r="HM71" s="572"/>
      <c r="HN71" s="572"/>
      <c r="HO71" s="572"/>
      <c r="HP71" s="572"/>
      <c r="HQ71" s="572"/>
      <c r="HR71" s="572"/>
      <c r="HS71" s="605"/>
      <c r="HT71" s="605"/>
      <c r="HU71" s="605"/>
      <c r="HV71" s="605"/>
      <c r="HW71" s="605"/>
      <c r="HX71" s="605"/>
      <c r="HY71" s="605"/>
      <c r="HZ71" s="605"/>
      <c r="IA71" s="605"/>
      <c r="IB71" s="605"/>
      <c r="IC71" s="605"/>
      <c r="ID71" s="605"/>
      <c r="IE71" s="605"/>
      <c r="IF71" s="605"/>
      <c r="IG71" s="605"/>
      <c r="IH71" s="605"/>
      <c r="II71" s="605"/>
      <c r="IJ71" s="605"/>
      <c r="IK71" s="605"/>
      <c r="IL71" s="605"/>
    </row>
    <row r="72" spans="1:246">
      <c r="A72" s="606" t="s">
        <v>166</v>
      </c>
      <c r="B72" s="575" t="s">
        <v>167</v>
      </c>
      <c r="C72" s="557" t="s">
        <v>168</v>
      </c>
      <c r="D72" s="568">
        <f>'01CH'!D74</f>
        <v>0</v>
      </c>
      <c r="E72" s="568"/>
      <c r="F72" s="568"/>
      <c r="G72" s="570" t="e">
        <f>#REF!</f>
        <v>#REF!</v>
      </c>
      <c r="H72" s="570" t="e">
        <f t="shared" si="6"/>
        <v>#REF!</v>
      </c>
      <c r="I72" s="647"/>
      <c r="J72" s="570">
        <f>'Bieu so 01_Na Ri'!F75</f>
        <v>0</v>
      </c>
      <c r="K72" s="570">
        <f t="shared" si="7"/>
        <v>0</v>
      </c>
      <c r="L72" s="723"/>
      <c r="M72" s="598"/>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2"/>
      <c r="BB72" s="572"/>
      <c r="BC72" s="572"/>
      <c r="BD72" s="572"/>
      <c r="BE72" s="572"/>
      <c r="BF72" s="572"/>
      <c r="BG72" s="572"/>
      <c r="BH72" s="572"/>
      <c r="BI72" s="572"/>
      <c r="BJ72" s="572"/>
      <c r="BK72" s="572"/>
      <c r="BL72" s="572"/>
      <c r="BM72" s="572"/>
      <c r="BN72" s="572"/>
      <c r="BO72" s="572"/>
      <c r="BP72" s="572"/>
      <c r="BQ72" s="572"/>
      <c r="BR72" s="572"/>
      <c r="BS72" s="572"/>
      <c r="BT72" s="572"/>
      <c r="BU72" s="572"/>
      <c r="BV72" s="572"/>
      <c r="BW72" s="572"/>
      <c r="BX72" s="572"/>
      <c r="BY72" s="572"/>
      <c r="BZ72" s="572"/>
      <c r="CA72" s="572"/>
      <c r="CB72" s="572"/>
      <c r="CC72" s="572"/>
      <c r="CD72" s="572"/>
      <c r="CE72" s="572"/>
      <c r="CF72" s="572"/>
      <c r="CG72" s="572"/>
      <c r="CH72" s="572"/>
      <c r="CI72" s="572"/>
      <c r="CJ72" s="572"/>
      <c r="CK72" s="572"/>
      <c r="CL72" s="572"/>
      <c r="CM72" s="572"/>
      <c r="CN72" s="572"/>
      <c r="CO72" s="572"/>
      <c r="CP72" s="572"/>
      <c r="CQ72" s="572"/>
      <c r="CR72" s="572"/>
      <c r="CS72" s="572"/>
      <c r="CT72" s="572"/>
      <c r="CU72" s="572"/>
      <c r="CV72" s="572"/>
      <c r="CW72" s="572"/>
      <c r="CX72" s="572"/>
      <c r="CY72" s="572"/>
      <c r="CZ72" s="572"/>
      <c r="DA72" s="572"/>
      <c r="DB72" s="572"/>
      <c r="DC72" s="572"/>
      <c r="DD72" s="572"/>
      <c r="DE72" s="572"/>
      <c r="DF72" s="572"/>
      <c r="DG72" s="572"/>
      <c r="DH72" s="572"/>
      <c r="DI72" s="572"/>
      <c r="DJ72" s="572"/>
      <c r="DK72" s="572"/>
      <c r="DL72" s="572"/>
      <c r="DM72" s="572"/>
      <c r="DN72" s="572"/>
      <c r="DO72" s="572"/>
      <c r="DP72" s="572"/>
      <c r="DQ72" s="572"/>
      <c r="DR72" s="572"/>
      <c r="DS72" s="572"/>
      <c r="DT72" s="572"/>
      <c r="DU72" s="572"/>
      <c r="DV72" s="572"/>
      <c r="DW72" s="572"/>
      <c r="DX72" s="572"/>
      <c r="DY72" s="572"/>
      <c r="DZ72" s="572"/>
      <c r="EA72" s="572"/>
      <c r="EB72" s="572"/>
      <c r="EC72" s="572"/>
      <c r="ED72" s="572"/>
      <c r="EE72" s="572"/>
      <c r="EF72" s="572"/>
      <c r="EG72" s="572"/>
      <c r="EH72" s="572"/>
      <c r="EI72" s="572"/>
      <c r="EJ72" s="572"/>
      <c r="EK72" s="572"/>
      <c r="EL72" s="572"/>
      <c r="EM72" s="572"/>
      <c r="EN72" s="572"/>
      <c r="EO72" s="572"/>
      <c r="EP72" s="572"/>
      <c r="EQ72" s="572"/>
      <c r="ER72" s="572"/>
      <c r="ES72" s="572"/>
      <c r="ET72" s="572"/>
      <c r="EU72" s="572"/>
      <c r="EV72" s="572"/>
      <c r="EW72" s="572"/>
      <c r="EX72" s="572"/>
      <c r="EY72" s="572"/>
      <c r="EZ72" s="572"/>
      <c r="FA72" s="572"/>
      <c r="FB72" s="572"/>
      <c r="FC72" s="572"/>
      <c r="FD72" s="572"/>
      <c r="FE72" s="572"/>
      <c r="FF72" s="572"/>
      <c r="FG72" s="572"/>
      <c r="FH72" s="572"/>
      <c r="FI72" s="572"/>
      <c r="FJ72" s="572"/>
      <c r="FK72" s="572"/>
      <c r="FL72" s="572"/>
      <c r="FM72" s="572"/>
      <c r="FN72" s="572"/>
      <c r="FO72" s="572"/>
      <c r="FP72" s="572"/>
      <c r="FQ72" s="572"/>
      <c r="FR72" s="572"/>
      <c r="FS72" s="572"/>
      <c r="FT72" s="572"/>
      <c r="FU72" s="572"/>
      <c r="FV72" s="572"/>
      <c r="FW72" s="572"/>
      <c r="FX72" s="572"/>
      <c r="FY72" s="572"/>
      <c r="FZ72" s="572"/>
      <c r="GA72" s="572"/>
      <c r="GB72" s="572"/>
      <c r="GC72" s="572"/>
      <c r="GD72" s="572"/>
      <c r="GE72" s="572"/>
      <c r="GF72" s="572"/>
      <c r="GG72" s="572"/>
      <c r="GH72" s="572"/>
      <c r="GI72" s="572"/>
      <c r="GJ72" s="572"/>
      <c r="GK72" s="572"/>
      <c r="GL72" s="572"/>
      <c r="GM72" s="572"/>
      <c r="GN72" s="572"/>
      <c r="GO72" s="572"/>
      <c r="GP72" s="572"/>
      <c r="GQ72" s="572"/>
      <c r="GR72" s="572"/>
      <c r="GS72" s="572"/>
      <c r="GT72" s="572"/>
      <c r="GU72" s="572"/>
      <c r="GV72" s="572"/>
      <c r="GW72" s="572"/>
      <c r="GX72" s="572"/>
      <c r="GY72" s="572"/>
      <c r="GZ72" s="572"/>
      <c r="HA72" s="572"/>
      <c r="HB72" s="572"/>
      <c r="HC72" s="572"/>
      <c r="HD72" s="572"/>
      <c r="HE72" s="572"/>
      <c r="HF72" s="572"/>
      <c r="HG72" s="572"/>
      <c r="HH72" s="572"/>
      <c r="HI72" s="572"/>
      <c r="HJ72" s="572"/>
      <c r="HK72" s="572"/>
      <c r="HL72" s="572"/>
      <c r="HM72" s="572"/>
      <c r="HN72" s="572"/>
      <c r="HO72" s="572"/>
      <c r="HP72" s="572"/>
      <c r="HQ72" s="572"/>
      <c r="HR72" s="572"/>
      <c r="HS72" s="605"/>
      <c r="HT72" s="605"/>
      <c r="HU72" s="605"/>
      <c r="HV72" s="605"/>
      <c r="HW72" s="605"/>
      <c r="HX72" s="605"/>
      <c r="HY72" s="605"/>
      <c r="HZ72" s="605"/>
      <c r="IA72" s="605"/>
      <c r="IB72" s="605"/>
      <c r="IC72" s="605"/>
      <c r="ID72" s="605"/>
      <c r="IE72" s="605"/>
      <c r="IF72" s="605"/>
      <c r="IG72" s="605"/>
      <c r="IH72" s="605"/>
      <c r="II72" s="605"/>
      <c r="IJ72" s="605"/>
      <c r="IK72" s="605"/>
      <c r="IL72" s="605"/>
    </row>
    <row r="73" spans="1:246" s="637" customFormat="1">
      <c r="A73" s="644">
        <v>3</v>
      </c>
      <c r="B73" s="629" t="s">
        <v>169</v>
      </c>
      <c r="C73" s="631" t="s">
        <v>170</v>
      </c>
      <c r="D73" s="632">
        <f>'01CH'!D75</f>
        <v>695.67079999999999</v>
      </c>
      <c r="E73" s="632">
        <v>24</v>
      </c>
      <c r="F73" s="632">
        <v>0</v>
      </c>
      <c r="G73" s="633" t="e">
        <f>#REF!</f>
        <v>#REF!</v>
      </c>
      <c r="H73" s="633" t="e">
        <f t="shared" si="6"/>
        <v>#REF!</v>
      </c>
      <c r="I73" s="648" t="e">
        <f>G73-E73</f>
        <v>#REF!</v>
      </c>
      <c r="J73" s="633">
        <f>'Bieu so 01_Na Ri'!F76</f>
        <v>583.0018</v>
      </c>
      <c r="K73" s="633">
        <f t="shared" si="7"/>
        <v>-112.66899999999998</v>
      </c>
      <c r="L73" s="724">
        <f t="shared" ref="L73" si="8">J73-F73</f>
        <v>583.0018</v>
      </c>
      <c r="M73" s="634"/>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35"/>
      <c r="BA73" s="635"/>
      <c r="BB73" s="635"/>
      <c r="BC73" s="635"/>
      <c r="BD73" s="635"/>
      <c r="BE73" s="635"/>
      <c r="BF73" s="635"/>
      <c r="BG73" s="635"/>
      <c r="BH73" s="635"/>
      <c r="BI73" s="635"/>
      <c r="BJ73" s="635"/>
      <c r="BK73" s="635"/>
      <c r="BL73" s="635"/>
      <c r="BM73" s="635"/>
      <c r="BN73" s="635"/>
      <c r="BO73" s="635"/>
      <c r="BP73" s="635"/>
      <c r="BQ73" s="635"/>
      <c r="BR73" s="635"/>
      <c r="BS73" s="635"/>
      <c r="BT73" s="635"/>
      <c r="BU73" s="635"/>
      <c r="BV73" s="635"/>
      <c r="BW73" s="635"/>
      <c r="BX73" s="635"/>
      <c r="BY73" s="635"/>
      <c r="BZ73" s="635"/>
      <c r="CA73" s="635"/>
      <c r="CB73" s="635"/>
      <c r="CC73" s="635"/>
      <c r="CD73" s="635"/>
      <c r="CE73" s="635"/>
      <c r="CF73" s="635"/>
      <c r="CG73" s="635"/>
      <c r="CH73" s="635"/>
      <c r="CI73" s="635"/>
      <c r="CJ73" s="635"/>
      <c r="CK73" s="635"/>
      <c r="CL73" s="635"/>
      <c r="CM73" s="635"/>
      <c r="CN73" s="635"/>
      <c r="CO73" s="635"/>
      <c r="CP73" s="635"/>
      <c r="CQ73" s="635"/>
      <c r="CR73" s="635"/>
      <c r="CS73" s="635"/>
      <c r="CT73" s="635"/>
      <c r="CU73" s="635"/>
      <c r="CV73" s="635"/>
      <c r="CW73" s="635"/>
      <c r="CX73" s="635"/>
      <c r="CY73" s="635"/>
      <c r="CZ73" s="635"/>
      <c r="DA73" s="635"/>
      <c r="DB73" s="635"/>
      <c r="DC73" s="635"/>
      <c r="DD73" s="635"/>
      <c r="DE73" s="635"/>
      <c r="DF73" s="635"/>
      <c r="DG73" s="635"/>
      <c r="DH73" s="635"/>
      <c r="DI73" s="635"/>
      <c r="DJ73" s="635"/>
      <c r="DK73" s="635"/>
      <c r="DL73" s="635"/>
      <c r="DM73" s="635"/>
      <c r="DN73" s="635"/>
      <c r="DO73" s="635"/>
      <c r="DP73" s="635"/>
      <c r="DQ73" s="635"/>
      <c r="DR73" s="635"/>
      <c r="DS73" s="635"/>
      <c r="DT73" s="635"/>
      <c r="DU73" s="635"/>
      <c r="DV73" s="635"/>
      <c r="DW73" s="635"/>
      <c r="DX73" s="635"/>
      <c r="DY73" s="635"/>
      <c r="DZ73" s="635"/>
      <c r="EA73" s="635"/>
      <c r="EB73" s="635"/>
      <c r="EC73" s="635"/>
      <c r="ED73" s="635"/>
      <c r="EE73" s="635"/>
      <c r="EF73" s="635"/>
      <c r="EG73" s="635"/>
      <c r="EH73" s="635"/>
      <c r="EI73" s="635"/>
      <c r="EJ73" s="635"/>
      <c r="EK73" s="635"/>
      <c r="EL73" s="635"/>
      <c r="EM73" s="635"/>
      <c r="EN73" s="635"/>
      <c r="EO73" s="635"/>
      <c r="EP73" s="635"/>
      <c r="EQ73" s="635"/>
      <c r="ER73" s="635"/>
      <c r="ES73" s="635"/>
      <c r="ET73" s="635"/>
      <c r="EU73" s="635"/>
      <c r="EV73" s="635"/>
      <c r="EW73" s="635"/>
      <c r="EX73" s="635"/>
      <c r="EY73" s="635"/>
      <c r="EZ73" s="635"/>
      <c r="FA73" s="635"/>
      <c r="FB73" s="635"/>
      <c r="FC73" s="635"/>
      <c r="FD73" s="635"/>
      <c r="FE73" s="635"/>
      <c r="FF73" s="635"/>
      <c r="FG73" s="635"/>
      <c r="FH73" s="635"/>
      <c r="FI73" s="635"/>
      <c r="FJ73" s="635"/>
      <c r="FK73" s="635"/>
      <c r="FL73" s="635"/>
      <c r="FM73" s="635"/>
      <c r="FN73" s="635"/>
      <c r="FO73" s="635"/>
      <c r="FP73" s="635"/>
      <c r="FQ73" s="635"/>
      <c r="FR73" s="635"/>
      <c r="FS73" s="635"/>
      <c r="FT73" s="635"/>
      <c r="FU73" s="635"/>
      <c r="FV73" s="635"/>
      <c r="FW73" s="635"/>
      <c r="FX73" s="635"/>
      <c r="FY73" s="635"/>
      <c r="FZ73" s="635"/>
      <c r="GA73" s="635"/>
      <c r="GB73" s="635"/>
      <c r="GC73" s="635"/>
      <c r="GD73" s="635"/>
      <c r="GE73" s="635"/>
      <c r="GF73" s="635"/>
      <c r="GG73" s="635"/>
      <c r="GH73" s="635"/>
      <c r="GI73" s="635"/>
      <c r="GJ73" s="635"/>
      <c r="GK73" s="635"/>
      <c r="GL73" s="635"/>
      <c r="GM73" s="635"/>
      <c r="GN73" s="635"/>
      <c r="GO73" s="635"/>
      <c r="GP73" s="635"/>
      <c r="GQ73" s="635"/>
      <c r="GR73" s="635"/>
      <c r="GS73" s="635"/>
      <c r="GT73" s="635"/>
      <c r="GU73" s="635"/>
      <c r="GV73" s="635"/>
      <c r="GW73" s="635"/>
      <c r="GX73" s="635"/>
      <c r="GY73" s="635"/>
      <c r="GZ73" s="635"/>
      <c r="HA73" s="635"/>
      <c r="HB73" s="635"/>
      <c r="HC73" s="635"/>
      <c r="HD73" s="635"/>
      <c r="HE73" s="635"/>
      <c r="HF73" s="635"/>
      <c r="HG73" s="635"/>
      <c r="HH73" s="635"/>
      <c r="HI73" s="635"/>
      <c r="HJ73" s="635"/>
      <c r="HK73" s="635"/>
      <c r="HL73" s="635"/>
      <c r="HM73" s="635"/>
      <c r="HN73" s="635"/>
      <c r="HO73" s="635"/>
      <c r="HP73" s="635"/>
      <c r="HQ73" s="635"/>
      <c r="HR73" s="635"/>
      <c r="HS73" s="636"/>
      <c r="HT73" s="636"/>
      <c r="HU73" s="636"/>
      <c r="HV73" s="636"/>
      <c r="HW73" s="636"/>
      <c r="HX73" s="636"/>
      <c r="HY73" s="636"/>
      <c r="HZ73" s="636"/>
      <c r="IA73" s="636"/>
      <c r="IB73" s="636"/>
      <c r="IC73" s="636"/>
      <c r="ID73" s="636"/>
      <c r="IE73" s="636"/>
      <c r="IF73" s="636"/>
      <c r="IG73" s="636"/>
      <c r="IH73" s="636"/>
      <c r="II73" s="636"/>
      <c r="IJ73" s="636"/>
      <c r="IK73" s="636"/>
      <c r="IL73" s="636"/>
    </row>
    <row r="76" spans="1:246">
      <c r="F76" s="611">
        <f>F63-D63</f>
        <v>957.29179999999997</v>
      </c>
    </row>
  </sheetData>
  <mergeCells count="9">
    <mergeCell ref="A1:M1"/>
    <mergeCell ref="E2:E3"/>
    <mergeCell ref="F2:F3"/>
    <mergeCell ref="J2:L2"/>
    <mergeCell ref="G2:I2"/>
    <mergeCell ref="A2:A3"/>
    <mergeCell ref="B2:B3"/>
    <mergeCell ref="C2:C3"/>
    <mergeCell ref="D2:D3"/>
  </mergeCells>
  <pageMargins left="0.43" right="0.18" top="0.38" bottom="0.32" header="0.17" footer="0.17"/>
  <pageSetup paperSize="9" scale="77"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L76"/>
  <sheetViews>
    <sheetView showZeros="0" workbookViewId="0">
      <pane ySplit="4" topLeftCell="A27" activePane="bottomLeft" state="frozen"/>
      <selection pane="bottomLeft" activeCell="I30" sqref="I30"/>
    </sheetView>
  </sheetViews>
  <sheetFormatPr defaultColWidth="7.28515625" defaultRowHeight="15"/>
  <cols>
    <col min="1" max="1" width="4.85546875" style="610" customWidth="1"/>
    <col min="2" max="2" width="37.42578125" style="589" customWidth="1"/>
    <col min="3" max="3" width="7.140625" style="611" customWidth="1"/>
    <col min="4" max="4" width="11.85546875" style="611" customWidth="1"/>
    <col min="5" max="6" width="10.5703125" style="611" customWidth="1"/>
    <col min="7" max="7" width="10.5703125" style="589" customWidth="1"/>
    <col min="8" max="8" width="14.5703125" style="589" customWidth="1"/>
    <col min="9" max="9" width="12.42578125" style="788" customWidth="1"/>
    <col min="10" max="10" width="11" style="589" customWidth="1"/>
    <col min="11" max="11" width="14.5703125" style="589" customWidth="1"/>
    <col min="12" max="12" width="12.85546875" style="728" customWidth="1"/>
    <col min="13" max="13" width="11.7109375" style="589" customWidth="1"/>
    <col min="14" max="14" width="9.42578125" style="589" customWidth="1"/>
    <col min="15" max="15" width="11.42578125" style="589" customWidth="1"/>
    <col min="16" max="16" width="6.85546875" style="589" customWidth="1"/>
    <col min="17" max="17" width="11.140625" style="589" customWidth="1"/>
    <col min="18" max="19" width="6.85546875" style="589" customWidth="1"/>
    <col min="20" max="20" width="8.85546875" style="589" customWidth="1"/>
    <col min="21" max="23" width="6.85546875" style="589" customWidth="1"/>
    <col min="24" max="24" width="10" style="589" customWidth="1"/>
    <col min="25" max="195" width="6.85546875" style="589" customWidth="1"/>
    <col min="196" max="196" width="4.85546875" style="589" customWidth="1"/>
    <col min="197" max="197" width="37.5703125" style="589" bestFit="1" customWidth="1"/>
    <col min="198" max="198" width="5.28515625" style="589" customWidth="1"/>
    <col min="199" max="199" width="9.85546875" style="589" customWidth="1"/>
    <col min="200" max="200" width="12.42578125" style="589" customWidth="1"/>
    <col min="201" max="201" width="7.7109375" style="589" customWidth="1"/>
    <col min="202" max="202" width="6.42578125" style="589" customWidth="1"/>
    <col min="203" max="203" width="8.42578125" style="589" customWidth="1"/>
    <col min="204" max="214" width="7.28515625" style="589"/>
    <col min="215" max="215" width="8.7109375" style="589" customWidth="1"/>
    <col min="216" max="226" width="7.28515625" style="589"/>
    <col min="227" max="255" width="7.28515625" style="591"/>
    <col min="256" max="256" width="4.85546875" style="591" customWidth="1"/>
    <col min="257" max="257" width="38.42578125" style="591" customWidth="1"/>
    <col min="258" max="258" width="6.5703125" style="591" customWidth="1"/>
    <col min="259" max="260" width="11.7109375" style="591" customWidth="1"/>
    <col min="261" max="261" width="15" style="591" customWidth="1"/>
    <col min="262" max="262" width="11.7109375" style="591" customWidth="1"/>
    <col min="263" max="263" width="27.5703125" style="591" bestFit="1" customWidth="1"/>
    <col min="264" max="451" width="6.85546875" style="591" customWidth="1"/>
    <col min="452" max="452" width="4.85546875" style="591" customWidth="1"/>
    <col min="453" max="453" width="37.5703125" style="591" bestFit="1" customWidth="1"/>
    <col min="454" max="454" width="5.28515625" style="591" customWidth="1"/>
    <col min="455" max="455" width="9.85546875" style="591" customWidth="1"/>
    <col min="456" max="456" width="12.42578125" style="591" customWidth="1"/>
    <col min="457" max="457" width="7.7109375" style="591" customWidth="1"/>
    <col min="458" max="458" width="6.42578125" style="591" customWidth="1"/>
    <col min="459" max="459" width="8.42578125" style="591" customWidth="1"/>
    <col min="460" max="470" width="7.28515625" style="591"/>
    <col min="471" max="471" width="8.7109375" style="591" customWidth="1"/>
    <col min="472" max="511" width="7.28515625" style="591"/>
    <col min="512" max="512" width="4.85546875" style="591" customWidth="1"/>
    <col min="513" max="513" width="38.42578125" style="591" customWidth="1"/>
    <col min="514" max="514" width="6.5703125" style="591" customWidth="1"/>
    <col min="515" max="516" width="11.7109375" style="591" customWidth="1"/>
    <col min="517" max="517" width="15" style="591" customWidth="1"/>
    <col min="518" max="518" width="11.7109375" style="591" customWidth="1"/>
    <col min="519" max="519" width="27.5703125" style="591" bestFit="1" customWidth="1"/>
    <col min="520" max="707" width="6.85546875" style="591" customWidth="1"/>
    <col min="708" max="708" width="4.85546875" style="591" customWidth="1"/>
    <col min="709" max="709" width="37.5703125" style="591" bestFit="1" customWidth="1"/>
    <col min="710" max="710" width="5.28515625" style="591" customWidth="1"/>
    <col min="711" max="711" width="9.85546875" style="591" customWidth="1"/>
    <col min="712" max="712" width="12.42578125" style="591" customWidth="1"/>
    <col min="713" max="713" width="7.7109375" style="591" customWidth="1"/>
    <col min="714" max="714" width="6.42578125" style="591" customWidth="1"/>
    <col min="715" max="715" width="8.42578125" style="591" customWidth="1"/>
    <col min="716" max="726" width="7.28515625" style="591"/>
    <col min="727" max="727" width="8.7109375" style="591" customWidth="1"/>
    <col min="728" max="767" width="7.28515625" style="591"/>
    <col min="768" max="768" width="4.85546875" style="591" customWidth="1"/>
    <col min="769" max="769" width="38.42578125" style="591" customWidth="1"/>
    <col min="770" max="770" width="6.5703125" style="591" customWidth="1"/>
    <col min="771" max="772" width="11.7109375" style="591" customWidth="1"/>
    <col min="773" max="773" width="15" style="591" customWidth="1"/>
    <col min="774" max="774" width="11.7109375" style="591" customWidth="1"/>
    <col min="775" max="775" width="27.5703125" style="591" bestFit="1" customWidth="1"/>
    <col min="776" max="963" width="6.85546875" style="591" customWidth="1"/>
    <col min="964" max="964" width="4.85546875" style="591" customWidth="1"/>
    <col min="965" max="965" width="37.5703125" style="591" bestFit="1" customWidth="1"/>
    <col min="966" max="966" width="5.28515625" style="591" customWidth="1"/>
    <col min="967" max="967" width="9.85546875" style="591" customWidth="1"/>
    <col min="968" max="968" width="12.42578125" style="591" customWidth="1"/>
    <col min="969" max="969" width="7.7109375" style="591" customWidth="1"/>
    <col min="970" max="970" width="6.42578125" style="591" customWidth="1"/>
    <col min="971" max="971" width="8.42578125" style="591" customWidth="1"/>
    <col min="972" max="982" width="7.28515625" style="591"/>
    <col min="983" max="983" width="8.7109375" style="591" customWidth="1"/>
    <col min="984" max="1023" width="7.28515625" style="591"/>
    <col min="1024" max="1024" width="4.85546875" style="591" customWidth="1"/>
    <col min="1025" max="1025" width="38.42578125" style="591" customWidth="1"/>
    <col min="1026" max="1026" width="6.5703125" style="591" customWidth="1"/>
    <col min="1027" max="1028" width="11.7109375" style="591" customWidth="1"/>
    <col min="1029" max="1029" width="15" style="591" customWidth="1"/>
    <col min="1030" max="1030" width="11.7109375" style="591" customWidth="1"/>
    <col min="1031" max="1031" width="27.5703125" style="591" bestFit="1" customWidth="1"/>
    <col min="1032" max="1219" width="6.85546875" style="591" customWidth="1"/>
    <col min="1220" max="1220" width="4.85546875" style="591" customWidth="1"/>
    <col min="1221" max="1221" width="37.5703125" style="591" bestFit="1" customWidth="1"/>
    <col min="1222" max="1222" width="5.28515625" style="591" customWidth="1"/>
    <col min="1223" max="1223" width="9.85546875" style="591" customWidth="1"/>
    <col min="1224" max="1224" width="12.42578125" style="591" customWidth="1"/>
    <col min="1225" max="1225" width="7.7109375" style="591" customWidth="1"/>
    <col min="1226" max="1226" width="6.42578125" style="591" customWidth="1"/>
    <col min="1227" max="1227" width="8.42578125" style="591" customWidth="1"/>
    <col min="1228" max="1238" width="7.28515625" style="591"/>
    <col min="1239" max="1239" width="8.7109375" style="591" customWidth="1"/>
    <col min="1240" max="1279" width="7.28515625" style="591"/>
    <col min="1280" max="1280" width="4.85546875" style="591" customWidth="1"/>
    <col min="1281" max="1281" width="38.42578125" style="591" customWidth="1"/>
    <col min="1282" max="1282" width="6.5703125" style="591" customWidth="1"/>
    <col min="1283" max="1284" width="11.7109375" style="591" customWidth="1"/>
    <col min="1285" max="1285" width="15" style="591" customWidth="1"/>
    <col min="1286" max="1286" width="11.7109375" style="591" customWidth="1"/>
    <col min="1287" max="1287" width="27.5703125" style="591" bestFit="1" customWidth="1"/>
    <col min="1288" max="1475" width="6.85546875" style="591" customWidth="1"/>
    <col min="1476" max="1476" width="4.85546875" style="591" customWidth="1"/>
    <col min="1477" max="1477" width="37.5703125" style="591" bestFit="1" customWidth="1"/>
    <col min="1478" max="1478" width="5.28515625" style="591" customWidth="1"/>
    <col min="1479" max="1479" width="9.85546875" style="591" customWidth="1"/>
    <col min="1480" max="1480" width="12.42578125" style="591" customWidth="1"/>
    <col min="1481" max="1481" width="7.7109375" style="591" customWidth="1"/>
    <col min="1482" max="1482" width="6.42578125" style="591" customWidth="1"/>
    <col min="1483" max="1483" width="8.42578125" style="591" customWidth="1"/>
    <col min="1484" max="1494" width="7.28515625" style="591"/>
    <col min="1495" max="1495" width="8.7109375" style="591" customWidth="1"/>
    <col min="1496" max="1535" width="7.28515625" style="591"/>
    <col min="1536" max="1536" width="4.85546875" style="591" customWidth="1"/>
    <col min="1537" max="1537" width="38.42578125" style="591" customWidth="1"/>
    <col min="1538" max="1538" width="6.5703125" style="591" customWidth="1"/>
    <col min="1539" max="1540" width="11.7109375" style="591" customWidth="1"/>
    <col min="1541" max="1541" width="15" style="591" customWidth="1"/>
    <col min="1542" max="1542" width="11.7109375" style="591" customWidth="1"/>
    <col min="1543" max="1543" width="27.5703125" style="591" bestFit="1" customWidth="1"/>
    <col min="1544" max="1731" width="6.85546875" style="591" customWidth="1"/>
    <col min="1732" max="1732" width="4.85546875" style="591" customWidth="1"/>
    <col min="1733" max="1733" width="37.5703125" style="591" bestFit="1" customWidth="1"/>
    <col min="1734" max="1734" width="5.28515625" style="591" customWidth="1"/>
    <col min="1735" max="1735" width="9.85546875" style="591" customWidth="1"/>
    <col min="1736" max="1736" width="12.42578125" style="591" customWidth="1"/>
    <col min="1737" max="1737" width="7.7109375" style="591" customWidth="1"/>
    <col min="1738" max="1738" width="6.42578125" style="591" customWidth="1"/>
    <col min="1739" max="1739" width="8.42578125" style="591" customWidth="1"/>
    <col min="1740" max="1750" width="7.28515625" style="591"/>
    <col min="1751" max="1751" width="8.7109375" style="591" customWidth="1"/>
    <col min="1752" max="1791" width="7.28515625" style="591"/>
    <col min="1792" max="1792" width="4.85546875" style="591" customWidth="1"/>
    <col min="1793" max="1793" width="38.42578125" style="591" customWidth="1"/>
    <col min="1794" max="1794" width="6.5703125" style="591" customWidth="1"/>
    <col min="1795" max="1796" width="11.7109375" style="591" customWidth="1"/>
    <col min="1797" max="1797" width="15" style="591" customWidth="1"/>
    <col min="1798" max="1798" width="11.7109375" style="591" customWidth="1"/>
    <col min="1799" max="1799" width="27.5703125" style="591" bestFit="1" customWidth="1"/>
    <col min="1800" max="1987" width="6.85546875" style="591" customWidth="1"/>
    <col min="1988" max="1988" width="4.85546875" style="591" customWidth="1"/>
    <col min="1989" max="1989" width="37.5703125" style="591" bestFit="1" customWidth="1"/>
    <col min="1990" max="1990" width="5.28515625" style="591" customWidth="1"/>
    <col min="1991" max="1991" width="9.85546875" style="591" customWidth="1"/>
    <col min="1992" max="1992" width="12.42578125" style="591" customWidth="1"/>
    <col min="1993" max="1993" width="7.7109375" style="591" customWidth="1"/>
    <col min="1994" max="1994" width="6.42578125" style="591" customWidth="1"/>
    <col min="1995" max="1995" width="8.42578125" style="591" customWidth="1"/>
    <col min="1996" max="2006" width="7.28515625" style="591"/>
    <col min="2007" max="2007" width="8.7109375" style="591" customWidth="1"/>
    <col min="2008" max="2047" width="7.28515625" style="591"/>
    <col min="2048" max="2048" width="4.85546875" style="591" customWidth="1"/>
    <col min="2049" max="2049" width="38.42578125" style="591" customWidth="1"/>
    <col min="2050" max="2050" width="6.5703125" style="591" customWidth="1"/>
    <col min="2051" max="2052" width="11.7109375" style="591" customWidth="1"/>
    <col min="2053" max="2053" width="15" style="591" customWidth="1"/>
    <col min="2054" max="2054" width="11.7109375" style="591" customWidth="1"/>
    <col min="2055" max="2055" width="27.5703125" style="591" bestFit="1" customWidth="1"/>
    <col min="2056" max="2243" width="6.85546875" style="591" customWidth="1"/>
    <col min="2244" max="2244" width="4.85546875" style="591" customWidth="1"/>
    <col min="2245" max="2245" width="37.5703125" style="591" bestFit="1" customWidth="1"/>
    <col min="2246" max="2246" width="5.28515625" style="591" customWidth="1"/>
    <col min="2247" max="2247" width="9.85546875" style="591" customWidth="1"/>
    <col min="2248" max="2248" width="12.42578125" style="591" customWidth="1"/>
    <col min="2249" max="2249" width="7.7109375" style="591" customWidth="1"/>
    <col min="2250" max="2250" width="6.42578125" style="591" customWidth="1"/>
    <col min="2251" max="2251" width="8.42578125" style="591" customWidth="1"/>
    <col min="2252" max="2262" width="7.28515625" style="591"/>
    <col min="2263" max="2263" width="8.7109375" style="591" customWidth="1"/>
    <col min="2264" max="2303" width="7.28515625" style="591"/>
    <col min="2304" max="2304" width="4.85546875" style="591" customWidth="1"/>
    <col min="2305" max="2305" width="38.42578125" style="591" customWidth="1"/>
    <col min="2306" max="2306" width="6.5703125" style="591" customWidth="1"/>
    <col min="2307" max="2308" width="11.7109375" style="591" customWidth="1"/>
    <col min="2309" max="2309" width="15" style="591" customWidth="1"/>
    <col min="2310" max="2310" width="11.7109375" style="591" customWidth="1"/>
    <col min="2311" max="2311" width="27.5703125" style="591" bestFit="1" customWidth="1"/>
    <col min="2312" max="2499" width="6.85546875" style="591" customWidth="1"/>
    <col min="2500" max="2500" width="4.85546875" style="591" customWidth="1"/>
    <col min="2501" max="2501" width="37.5703125" style="591" bestFit="1" customWidth="1"/>
    <col min="2502" max="2502" width="5.28515625" style="591" customWidth="1"/>
    <col min="2503" max="2503" width="9.85546875" style="591" customWidth="1"/>
    <col min="2504" max="2504" width="12.42578125" style="591" customWidth="1"/>
    <col min="2505" max="2505" width="7.7109375" style="591" customWidth="1"/>
    <col min="2506" max="2506" width="6.42578125" style="591" customWidth="1"/>
    <col min="2507" max="2507" width="8.42578125" style="591" customWidth="1"/>
    <col min="2508" max="2518" width="7.28515625" style="591"/>
    <col min="2519" max="2519" width="8.7109375" style="591" customWidth="1"/>
    <col min="2520" max="2559" width="7.28515625" style="591"/>
    <col min="2560" max="2560" width="4.85546875" style="591" customWidth="1"/>
    <col min="2561" max="2561" width="38.42578125" style="591" customWidth="1"/>
    <col min="2562" max="2562" width="6.5703125" style="591" customWidth="1"/>
    <col min="2563" max="2564" width="11.7109375" style="591" customWidth="1"/>
    <col min="2565" max="2565" width="15" style="591" customWidth="1"/>
    <col min="2566" max="2566" width="11.7109375" style="591" customWidth="1"/>
    <col min="2567" max="2567" width="27.5703125" style="591" bestFit="1" customWidth="1"/>
    <col min="2568" max="2755" width="6.85546875" style="591" customWidth="1"/>
    <col min="2756" max="2756" width="4.85546875" style="591" customWidth="1"/>
    <col min="2757" max="2757" width="37.5703125" style="591" bestFit="1" customWidth="1"/>
    <col min="2758" max="2758" width="5.28515625" style="591" customWidth="1"/>
    <col min="2759" max="2759" width="9.85546875" style="591" customWidth="1"/>
    <col min="2760" max="2760" width="12.42578125" style="591" customWidth="1"/>
    <col min="2761" max="2761" width="7.7109375" style="591" customWidth="1"/>
    <col min="2762" max="2762" width="6.42578125" style="591" customWidth="1"/>
    <col min="2763" max="2763" width="8.42578125" style="591" customWidth="1"/>
    <col min="2764" max="2774" width="7.28515625" style="591"/>
    <col min="2775" max="2775" width="8.7109375" style="591" customWidth="1"/>
    <col min="2776" max="2815" width="7.28515625" style="591"/>
    <col min="2816" max="2816" width="4.85546875" style="591" customWidth="1"/>
    <col min="2817" max="2817" width="38.42578125" style="591" customWidth="1"/>
    <col min="2818" max="2818" width="6.5703125" style="591" customWidth="1"/>
    <col min="2819" max="2820" width="11.7109375" style="591" customWidth="1"/>
    <col min="2821" max="2821" width="15" style="591" customWidth="1"/>
    <col min="2822" max="2822" width="11.7109375" style="591" customWidth="1"/>
    <col min="2823" max="2823" width="27.5703125" style="591" bestFit="1" customWidth="1"/>
    <col min="2824" max="3011" width="6.85546875" style="591" customWidth="1"/>
    <col min="3012" max="3012" width="4.85546875" style="591" customWidth="1"/>
    <col min="3013" max="3013" width="37.5703125" style="591" bestFit="1" customWidth="1"/>
    <col min="3014" max="3014" width="5.28515625" style="591" customWidth="1"/>
    <col min="3015" max="3015" width="9.85546875" style="591" customWidth="1"/>
    <col min="3016" max="3016" width="12.42578125" style="591" customWidth="1"/>
    <col min="3017" max="3017" width="7.7109375" style="591" customWidth="1"/>
    <col min="3018" max="3018" width="6.42578125" style="591" customWidth="1"/>
    <col min="3019" max="3019" width="8.42578125" style="591" customWidth="1"/>
    <col min="3020" max="3030" width="7.28515625" style="591"/>
    <col min="3031" max="3031" width="8.7109375" style="591" customWidth="1"/>
    <col min="3032" max="3071" width="7.28515625" style="591"/>
    <col min="3072" max="3072" width="4.85546875" style="591" customWidth="1"/>
    <col min="3073" max="3073" width="38.42578125" style="591" customWidth="1"/>
    <col min="3074" max="3074" width="6.5703125" style="591" customWidth="1"/>
    <col min="3075" max="3076" width="11.7109375" style="591" customWidth="1"/>
    <col min="3077" max="3077" width="15" style="591" customWidth="1"/>
    <col min="3078" max="3078" width="11.7109375" style="591" customWidth="1"/>
    <col min="3079" max="3079" width="27.5703125" style="591" bestFit="1" customWidth="1"/>
    <col min="3080" max="3267" width="6.85546875" style="591" customWidth="1"/>
    <col min="3268" max="3268" width="4.85546875" style="591" customWidth="1"/>
    <col min="3269" max="3269" width="37.5703125" style="591" bestFit="1" customWidth="1"/>
    <col min="3270" max="3270" width="5.28515625" style="591" customWidth="1"/>
    <col min="3271" max="3271" width="9.85546875" style="591" customWidth="1"/>
    <col min="3272" max="3272" width="12.42578125" style="591" customWidth="1"/>
    <col min="3273" max="3273" width="7.7109375" style="591" customWidth="1"/>
    <col min="3274" max="3274" width="6.42578125" style="591" customWidth="1"/>
    <col min="3275" max="3275" width="8.42578125" style="591" customWidth="1"/>
    <col min="3276" max="3286" width="7.28515625" style="591"/>
    <col min="3287" max="3287" width="8.7109375" style="591" customWidth="1"/>
    <col min="3288" max="3327" width="7.28515625" style="591"/>
    <col min="3328" max="3328" width="4.85546875" style="591" customWidth="1"/>
    <col min="3329" max="3329" width="38.42578125" style="591" customWidth="1"/>
    <col min="3330" max="3330" width="6.5703125" style="591" customWidth="1"/>
    <col min="3331" max="3332" width="11.7109375" style="591" customWidth="1"/>
    <col min="3333" max="3333" width="15" style="591" customWidth="1"/>
    <col min="3334" max="3334" width="11.7109375" style="591" customWidth="1"/>
    <col min="3335" max="3335" width="27.5703125" style="591" bestFit="1" customWidth="1"/>
    <col min="3336" max="3523" width="6.85546875" style="591" customWidth="1"/>
    <col min="3524" max="3524" width="4.85546875" style="591" customWidth="1"/>
    <col min="3525" max="3525" width="37.5703125" style="591" bestFit="1" customWidth="1"/>
    <col min="3526" max="3526" width="5.28515625" style="591" customWidth="1"/>
    <col min="3527" max="3527" width="9.85546875" style="591" customWidth="1"/>
    <col min="3528" max="3528" width="12.42578125" style="591" customWidth="1"/>
    <col min="3529" max="3529" width="7.7109375" style="591" customWidth="1"/>
    <col min="3530" max="3530" width="6.42578125" style="591" customWidth="1"/>
    <col min="3531" max="3531" width="8.42578125" style="591" customWidth="1"/>
    <col min="3532" max="3542" width="7.28515625" style="591"/>
    <col min="3543" max="3543" width="8.7109375" style="591" customWidth="1"/>
    <col min="3544" max="3583" width="7.28515625" style="591"/>
    <col min="3584" max="3584" width="4.85546875" style="591" customWidth="1"/>
    <col min="3585" max="3585" width="38.42578125" style="591" customWidth="1"/>
    <col min="3586" max="3586" width="6.5703125" style="591" customWidth="1"/>
    <col min="3587" max="3588" width="11.7109375" style="591" customWidth="1"/>
    <col min="3589" max="3589" width="15" style="591" customWidth="1"/>
    <col min="3590" max="3590" width="11.7109375" style="591" customWidth="1"/>
    <col min="3591" max="3591" width="27.5703125" style="591" bestFit="1" customWidth="1"/>
    <col min="3592" max="3779" width="6.85546875" style="591" customWidth="1"/>
    <col min="3780" max="3780" width="4.85546875" style="591" customWidth="1"/>
    <col min="3781" max="3781" width="37.5703125" style="591" bestFit="1" customWidth="1"/>
    <col min="3782" max="3782" width="5.28515625" style="591" customWidth="1"/>
    <col min="3783" max="3783" width="9.85546875" style="591" customWidth="1"/>
    <col min="3784" max="3784" width="12.42578125" style="591" customWidth="1"/>
    <col min="3785" max="3785" width="7.7109375" style="591" customWidth="1"/>
    <col min="3786" max="3786" width="6.42578125" style="591" customWidth="1"/>
    <col min="3787" max="3787" width="8.42578125" style="591" customWidth="1"/>
    <col min="3788" max="3798" width="7.28515625" style="591"/>
    <col min="3799" max="3799" width="8.7109375" style="591" customWidth="1"/>
    <col min="3800" max="3839" width="7.28515625" style="591"/>
    <col min="3840" max="3840" width="4.85546875" style="591" customWidth="1"/>
    <col min="3841" max="3841" width="38.42578125" style="591" customWidth="1"/>
    <col min="3842" max="3842" width="6.5703125" style="591" customWidth="1"/>
    <col min="3843" max="3844" width="11.7109375" style="591" customWidth="1"/>
    <col min="3845" max="3845" width="15" style="591" customWidth="1"/>
    <col min="3846" max="3846" width="11.7109375" style="591" customWidth="1"/>
    <col min="3847" max="3847" width="27.5703125" style="591" bestFit="1" customWidth="1"/>
    <col min="3848" max="4035" width="6.85546875" style="591" customWidth="1"/>
    <col min="4036" max="4036" width="4.85546875" style="591" customWidth="1"/>
    <col min="4037" max="4037" width="37.5703125" style="591" bestFit="1" customWidth="1"/>
    <col min="4038" max="4038" width="5.28515625" style="591" customWidth="1"/>
    <col min="4039" max="4039" width="9.85546875" style="591" customWidth="1"/>
    <col min="4040" max="4040" width="12.42578125" style="591" customWidth="1"/>
    <col min="4041" max="4041" width="7.7109375" style="591" customWidth="1"/>
    <col min="4042" max="4042" width="6.42578125" style="591" customWidth="1"/>
    <col min="4043" max="4043" width="8.42578125" style="591" customWidth="1"/>
    <col min="4044" max="4054" width="7.28515625" style="591"/>
    <col min="4055" max="4055" width="8.7109375" style="591" customWidth="1"/>
    <col min="4056" max="4095" width="7.28515625" style="591"/>
    <col min="4096" max="4096" width="4.85546875" style="591" customWidth="1"/>
    <col min="4097" max="4097" width="38.42578125" style="591" customWidth="1"/>
    <col min="4098" max="4098" width="6.5703125" style="591" customWidth="1"/>
    <col min="4099" max="4100" width="11.7109375" style="591" customWidth="1"/>
    <col min="4101" max="4101" width="15" style="591" customWidth="1"/>
    <col min="4102" max="4102" width="11.7109375" style="591" customWidth="1"/>
    <col min="4103" max="4103" width="27.5703125" style="591" bestFit="1" customWidth="1"/>
    <col min="4104" max="4291" width="6.85546875" style="591" customWidth="1"/>
    <col min="4292" max="4292" width="4.85546875" style="591" customWidth="1"/>
    <col min="4293" max="4293" width="37.5703125" style="591" bestFit="1" customWidth="1"/>
    <col min="4294" max="4294" width="5.28515625" style="591" customWidth="1"/>
    <col min="4295" max="4295" width="9.85546875" style="591" customWidth="1"/>
    <col min="4296" max="4296" width="12.42578125" style="591" customWidth="1"/>
    <col min="4297" max="4297" width="7.7109375" style="591" customWidth="1"/>
    <col min="4298" max="4298" width="6.42578125" style="591" customWidth="1"/>
    <col min="4299" max="4299" width="8.42578125" style="591" customWidth="1"/>
    <col min="4300" max="4310" width="7.28515625" style="591"/>
    <col min="4311" max="4311" width="8.7109375" style="591" customWidth="1"/>
    <col min="4312" max="4351" width="7.28515625" style="591"/>
    <col min="4352" max="4352" width="4.85546875" style="591" customWidth="1"/>
    <col min="4353" max="4353" width="38.42578125" style="591" customWidth="1"/>
    <col min="4354" max="4354" width="6.5703125" style="591" customWidth="1"/>
    <col min="4355" max="4356" width="11.7109375" style="591" customWidth="1"/>
    <col min="4357" max="4357" width="15" style="591" customWidth="1"/>
    <col min="4358" max="4358" width="11.7109375" style="591" customWidth="1"/>
    <col min="4359" max="4359" width="27.5703125" style="591" bestFit="1" customWidth="1"/>
    <col min="4360" max="4547" width="6.85546875" style="591" customWidth="1"/>
    <col min="4548" max="4548" width="4.85546875" style="591" customWidth="1"/>
    <col min="4549" max="4549" width="37.5703125" style="591" bestFit="1" customWidth="1"/>
    <col min="4550" max="4550" width="5.28515625" style="591" customWidth="1"/>
    <col min="4551" max="4551" width="9.85546875" style="591" customWidth="1"/>
    <col min="4552" max="4552" width="12.42578125" style="591" customWidth="1"/>
    <col min="4553" max="4553" width="7.7109375" style="591" customWidth="1"/>
    <col min="4554" max="4554" width="6.42578125" style="591" customWidth="1"/>
    <col min="4555" max="4555" width="8.42578125" style="591" customWidth="1"/>
    <col min="4556" max="4566" width="7.28515625" style="591"/>
    <col min="4567" max="4567" width="8.7109375" style="591" customWidth="1"/>
    <col min="4568" max="4607" width="7.28515625" style="591"/>
    <col min="4608" max="4608" width="4.85546875" style="591" customWidth="1"/>
    <col min="4609" max="4609" width="38.42578125" style="591" customWidth="1"/>
    <col min="4610" max="4610" width="6.5703125" style="591" customWidth="1"/>
    <col min="4611" max="4612" width="11.7109375" style="591" customWidth="1"/>
    <col min="4613" max="4613" width="15" style="591" customWidth="1"/>
    <col min="4614" max="4614" width="11.7109375" style="591" customWidth="1"/>
    <col min="4615" max="4615" width="27.5703125" style="591" bestFit="1" customWidth="1"/>
    <col min="4616" max="4803" width="6.85546875" style="591" customWidth="1"/>
    <col min="4804" max="4804" width="4.85546875" style="591" customWidth="1"/>
    <col min="4805" max="4805" width="37.5703125" style="591" bestFit="1" customWidth="1"/>
    <col min="4806" max="4806" width="5.28515625" style="591" customWidth="1"/>
    <col min="4807" max="4807" width="9.85546875" style="591" customWidth="1"/>
    <col min="4808" max="4808" width="12.42578125" style="591" customWidth="1"/>
    <col min="4809" max="4809" width="7.7109375" style="591" customWidth="1"/>
    <col min="4810" max="4810" width="6.42578125" style="591" customWidth="1"/>
    <col min="4811" max="4811" width="8.42578125" style="591" customWidth="1"/>
    <col min="4812" max="4822" width="7.28515625" style="591"/>
    <col min="4823" max="4823" width="8.7109375" style="591" customWidth="1"/>
    <col min="4824" max="4863" width="7.28515625" style="591"/>
    <col min="4864" max="4864" width="4.85546875" style="591" customWidth="1"/>
    <col min="4865" max="4865" width="38.42578125" style="591" customWidth="1"/>
    <col min="4866" max="4866" width="6.5703125" style="591" customWidth="1"/>
    <col min="4867" max="4868" width="11.7109375" style="591" customWidth="1"/>
    <col min="4869" max="4869" width="15" style="591" customWidth="1"/>
    <col min="4870" max="4870" width="11.7109375" style="591" customWidth="1"/>
    <col min="4871" max="4871" width="27.5703125" style="591" bestFit="1" customWidth="1"/>
    <col min="4872" max="5059" width="6.85546875" style="591" customWidth="1"/>
    <col min="5060" max="5060" width="4.85546875" style="591" customWidth="1"/>
    <col min="5061" max="5061" width="37.5703125" style="591" bestFit="1" customWidth="1"/>
    <col min="5062" max="5062" width="5.28515625" style="591" customWidth="1"/>
    <col min="5063" max="5063" width="9.85546875" style="591" customWidth="1"/>
    <col min="5064" max="5064" width="12.42578125" style="591" customWidth="1"/>
    <col min="5065" max="5065" width="7.7109375" style="591" customWidth="1"/>
    <col min="5066" max="5066" width="6.42578125" style="591" customWidth="1"/>
    <col min="5067" max="5067" width="8.42578125" style="591" customWidth="1"/>
    <col min="5068" max="5078" width="7.28515625" style="591"/>
    <col min="5079" max="5079" width="8.7109375" style="591" customWidth="1"/>
    <col min="5080" max="5119" width="7.28515625" style="591"/>
    <col min="5120" max="5120" width="4.85546875" style="591" customWidth="1"/>
    <col min="5121" max="5121" width="38.42578125" style="591" customWidth="1"/>
    <col min="5122" max="5122" width="6.5703125" style="591" customWidth="1"/>
    <col min="5123" max="5124" width="11.7109375" style="591" customWidth="1"/>
    <col min="5125" max="5125" width="15" style="591" customWidth="1"/>
    <col min="5126" max="5126" width="11.7109375" style="591" customWidth="1"/>
    <col min="5127" max="5127" width="27.5703125" style="591" bestFit="1" customWidth="1"/>
    <col min="5128" max="5315" width="6.85546875" style="591" customWidth="1"/>
    <col min="5316" max="5316" width="4.85546875" style="591" customWidth="1"/>
    <col min="5317" max="5317" width="37.5703125" style="591" bestFit="1" customWidth="1"/>
    <col min="5318" max="5318" width="5.28515625" style="591" customWidth="1"/>
    <col min="5319" max="5319" width="9.85546875" style="591" customWidth="1"/>
    <col min="5320" max="5320" width="12.42578125" style="591" customWidth="1"/>
    <col min="5321" max="5321" width="7.7109375" style="591" customWidth="1"/>
    <col min="5322" max="5322" width="6.42578125" style="591" customWidth="1"/>
    <col min="5323" max="5323" width="8.42578125" style="591" customWidth="1"/>
    <col min="5324" max="5334" width="7.28515625" style="591"/>
    <col min="5335" max="5335" width="8.7109375" style="591" customWidth="1"/>
    <col min="5336" max="5375" width="7.28515625" style="591"/>
    <col min="5376" max="5376" width="4.85546875" style="591" customWidth="1"/>
    <col min="5377" max="5377" width="38.42578125" style="591" customWidth="1"/>
    <col min="5378" max="5378" width="6.5703125" style="591" customWidth="1"/>
    <col min="5379" max="5380" width="11.7109375" style="591" customWidth="1"/>
    <col min="5381" max="5381" width="15" style="591" customWidth="1"/>
    <col min="5382" max="5382" width="11.7109375" style="591" customWidth="1"/>
    <col min="5383" max="5383" width="27.5703125" style="591" bestFit="1" customWidth="1"/>
    <col min="5384" max="5571" width="6.85546875" style="591" customWidth="1"/>
    <col min="5572" max="5572" width="4.85546875" style="591" customWidth="1"/>
    <col min="5573" max="5573" width="37.5703125" style="591" bestFit="1" customWidth="1"/>
    <col min="5574" max="5574" width="5.28515625" style="591" customWidth="1"/>
    <col min="5575" max="5575" width="9.85546875" style="591" customWidth="1"/>
    <col min="5576" max="5576" width="12.42578125" style="591" customWidth="1"/>
    <col min="5577" max="5577" width="7.7109375" style="591" customWidth="1"/>
    <col min="5578" max="5578" width="6.42578125" style="591" customWidth="1"/>
    <col min="5579" max="5579" width="8.42578125" style="591" customWidth="1"/>
    <col min="5580" max="5590" width="7.28515625" style="591"/>
    <col min="5591" max="5591" width="8.7109375" style="591" customWidth="1"/>
    <col min="5592" max="5631" width="7.28515625" style="591"/>
    <col min="5632" max="5632" width="4.85546875" style="591" customWidth="1"/>
    <col min="5633" max="5633" width="38.42578125" style="591" customWidth="1"/>
    <col min="5634" max="5634" width="6.5703125" style="591" customWidth="1"/>
    <col min="5635" max="5636" width="11.7109375" style="591" customWidth="1"/>
    <col min="5637" max="5637" width="15" style="591" customWidth="1"/>
    <col min="5638" max="5638" width="11.7109375" style="591" customWidth="1"/>
    <col min="5639" max="5639" width="27.5703125" style="591" bestFit="1" customWidth="1"/>
    <col min="5640" max="5827" width="6.85546875" style="591" customWidth="1"/>
    <col min="5828" max="5828" width="4.85546875" style="591" customWidth="1"/>
    <col min="5829" max="5829" width="37.5703125" style="591" bestFit="1" customWidth="1"/>
    <col min="5830" max="5830" width="5.28515625" style="591" customWidth="1"/>
    <col min="5831" max="5831" width="9.85546875" style="591" customWidth="1"/>
    <col min="5832" max="5832" width="12.42578125" style="591" customWidth="1"/>
    <col min="5833" max="5833" width="7.7109375" style="591" customWidth="1"/>
    <col min="5834" max="5834" width="6.42578125" style="591" customWidth="1"/>
    <col min="5835" max="5835" width="8.42578125" style="591" customWidth="1"/>
    <col min="5836" max="5846" width="7.28515625" style="591"/>
    <col min="5847" max="5847" width="8.7109375" style="591" customWidth="1"/>
    <col min="5848" max="5887" width="7.28515625" style="591"/>
    <col min="5888" max="5888" width="4.85546875" style="591" customWidth="1"/>
    <col min="5889" max="5889" width="38.42578125" style="591" customWidth="1"/>
    <col min="5890" max="5890" width="6.5703125" style="591" customWidth="1"/>
    <col min="5891" max="5892" width="11.7109375" style="591" customWidth="1"/>
    <col min="5893" max="5893" width="15" style="591" customWidth="1"/>
    <col min="5894" max="5894" width="11.7109375" style="591" customWidth="1"/>
    <col min="5895" max="5895" width="27.5703125" style="591" bestFit="1" customWidth="1"/>
    <col min="5896" max="6083" width="6.85546875" style="591" customWidth="1"/>
    <col min="6084" max="6084" width="4.85546875" style="591" customWidth="1"/>
    <col min="6085" max="6085" width="37.5703125" style="591" bestFit="1" customWidth="1"/>
    <col min="6086" max="6086" width="5.28515625" style="591" customWidth="1"/>
    <col min="6087" max="6087" width="9.85546875" style="591" customWidth="1"/>
    <col min="6088" max="6088" width="12.42578125" style="591" customWidth="1"/>
    <col min="6089" max="6089" width="7.7109375" style="591" customWidth="1"/>
    <col min="6090" max="6090" width="6.42578125" style="591" customWidth="1"/>
    <col min="6091" max="6091" width="8.42578125" style="591" customWidth="1"/>
    <col min="6092" max="6102" width="7.28515625" style="591"/>
    <col min="6103" max="6103" width="8.7109375" style="591" customWidth="1"/>
    <col min="6104" max="6143" width="7.28515625" style="591"/>
    <col min="6144" max="6144" width="4.85546875" style="591" customWidth="1"/>
    <col min="6145" max="6145" width="38.42578125" style="591" customWidth="1"/>
    <col min="6146" max="6146" width="6.5703125" style="591" customWidth="1"/>
    <col min="6147" max="6148" width="11.7109375" style="591" customWidth="1"/>
    <col min="6149" max="6149" width="15" style="591" customWidth="1"/>
    <col min="6150" max="6150" width="11.7109375" style="591" customWidth="1"/>
    <col min="6151" max="6151" width="27.5703125" style="591" bestFit="1" customWidth="1"/>
    <col min="6152" max="6339" width="6.85546875" style="591" customWidth="1"/>
    <col min="6340" max="6340" width="4.85546875" style="591" customWidth="1"/>
    <col min="6341" max="6341" width="37.5703125" style="591" bestFit="1" customWidth="1"/>
    <col min="6342" max="6342" width="5.28515625" style="591" customWidth="1"/>
    <col min="6343" max="6343" width="9.85546875" style="591" customWidth="1"/>
    <col min="6344" max="6344" width="12.42578125" style="591" customWidth="1"/>
    <col min="6345" max="6345" width="7.7109375" style="591" customWidth="1"/>
    <col min="6346" max="6346" width="6.42578125" style="591" customWidth="1"/>
    <col min="6347" max="6347" width="8.42578125" style="591" customWidth="1"/>
    <col min="6348" max="6358" width="7.28515625" style="591"/>
    <col min="6359" max="6359" width="8.7109375" style="591" customWidth="1"/>
    <col min="6360" max="6399" width="7.28515625" style="591"/>
    <col min="6400" max="6400" width="4.85546875" style="591" customWidth="1"/>
    <col min="6401" max="6401" width="38.42578125" style="591" customWidth="1"/>
    <col min="6402" max="6402" width="6.5703125" style="591" customWidth="1"/>
    <col min="6403" max="6404" width="11.7109375" style="591" customWidth="1"/>
    <col min="6405" max="6405" width="15" style="591" customWidth="1"/>
    <col min="6406" max="6406" width="11.7109375" style="591" customWidth="1"/>
    <col min="6407" max="6407" width="27.5703125" style="591" bestFit="1" customWidth="1"/>
    <col min="6408" max="6595" width="6.85546875" style="591" customWidth="1"/>
    <col min="6596" max="6596" width="4.85546875" style="591" customWidth="1"/>
    <col min="6597" max="6597" width="37.5703125" style="591" bestFit="1" customWidth="1"/>
    <col min="6598" max="6598" width="5.28515625" style="591" customWidth="1"/>
    <col min="6599" max="6599" width="9.85546875" style="591" customWidth="1"/>
    <col min="6600" max="6600" width="12.42578125" style="591" customWidth="1"/>
    <col min="6601" max="6601" width="7.7109375" style="591" customWidth="1"/>
    <col min="6602" max="6602" width="6.42578125" style="591" customWidth="1"/>
    <col min="6603" max="6603" width="8.42578125" style="591" customWidth="1"/>
    <col min="6604" max="6614" width="7.28515625" style="591"/>
    <col min="6615" max="6615" width="8.7109375" style="591" customWidth="1"/>
    <col min="6616" max="6655" width="7.28515625" style="591"/>
    <col min="6656" max="6656" width="4.85546875" style="591" customWidth="1"/>
    <col min="6657" max="6657" width="38.42578125" style="591" customWidth="1"/>
    <col min="6658" max="6658" width="6.5703125" style="591" customWidth="1"/>
    <col min="6659" max="6660" width="11.7109375" style="591" customWidth="1"/>
    <col min="6661" max="6661" width="15" style="591" customWidth="1"/>
    <col min="6662" max="6662" width="11.7109375" style="591" customWidth="1"/>
    <col min="6663" max="6663" width="27.5703125" style="591" bestFit="1" customWidth="1"/>
    <col min="6664" max="6851" width="6.85546875" style="591" customWidth="1"/>
    <col min="6852" max="6852" width="4.85546875" style="591" customWidth="1"/>
    <col min="6853" max="6853" width="37.5703125" style="591" bestFit="1" customWidth="1"/>
    <col min="6854" max="6854" width="5.28515625" style="591" customWidth="1"/>
    <col min="6855" max="6855" width="9.85546875" style="591" customWidth="1"/>
    <col min="6856" max="6856" width="12.42578125" style="591" customWidth="1"/>
    <col min="6857" max="6857" width="7.7109375" style="591" customWidth="1"/>
    <col min="6858" max="6858" width="6.42578125" style="591" customWidth="1"/>
    <col min="6859" max="6859" width="8.42578125" style="591" customWidth="1"/>
    <col min="6860" max="6870" width="7.28515625" style="591"/>
    <col min="6871" max="6871" width="8.7109375" style="591" customWidth="1"/>
    <col min="6872" max="6911" width="7.28515625" style="591"/>
    <col min="6912" max="6912" width="4.85546875" style="591" customWidth="1"/>
    <col min="6913" max="6913" width="38.42578125" style="591" customWidth="1"/>
    <col min="6914" max="6914" width="6.5703125" style="591" customWidth="1"/>
    <col min="6915" max="6916" width="11.7109375" style="591" customWidth="1"/>
    <col min="6917" max="6917" width="15" style="591" customWidth="1"/>
    <col min="6918" max="6918" width="11.7109375" style="591" customWidth="1"/>
    <col min="6919" max="6919" width="27.5703125" style="591" bestFit="1" customWidth="1"/>
    <col min="6920" max="7107" width="6.85546875" style="591" customWidth="1"/>
    <col min="7108" max="7108" width="4.85546875" style="591" customWidth="1"/>
    <col min="7109" max="7109" width="37.5703125" style="591" bestFit="1" customWidth="1"/>
    <col min="7110" max="7110" width="5.28515625" style="591" customWidth="1"/>
    <col min="7111" max="7111" width="9.85546875" style="591" customWidth="1"/>
    <col min="7112" max="7112" width="12.42578125" style="591" customWidth="1"/>
    <col min="7113" max="7113" width="7.7109375" style="591" customWidth="1"/>
    <col min="7114" max="7114" width="6.42578125" style="591" customWidth="1"/>
    <col min="7115" max="7115" width="8.42578125" style="591" customWidth="1"/>
    <col min="7116" max="7126" width="7.28515625" style="591"/>
    <col min="7127" max="7127" width="8.7109375" style="591" customWidth="1"/>
    <col min="7128" max="7167" width="7.28515625" style="591"/>
    <col min="7168" max="7168" width="4.85546875" style="591" customWidth="1"/>
    <col min="7169" max="7169" width="38.42578125" style="591" customWidth="1"/>
    <col min="7170" max="7170" width="6.5703125" style="591" customWidth="1"/>
    <col min="7171" max="7172" width="11.7109375" style="591" customWidth="1"/>
    <col min="7173" max="7173" width="15" style="591" customWidth="1"/>
    <col min="7174" max="7174" width="11.7109375" style="591" customWidth="1"/>
    <col min="7175" max="7175" width="27.5703125" style="591" bestFit="1" customWidth="1"/>
    <col min="7176" max="7363" width="6.85546875" style="591" customWidth="1"/>
    <col min="7364" max="7364" width="4.85546875" style="591" customWidth="1"/>
    <col min="7365" max="7365" width="37.5703125" style="591" bestFit="1" customWidth="1"/>
    <col min="7366" max="7366" width="5.28515625" style="591" customWidth="1"/>
    <col min="7367" max="7367" width="9.85546875" style="591" customWidth="1"/>
    <col min="7368" max="7368" width="12.42578125" style="591" customWidth="1"/>
    <col min="7369" max="7369" width="7.7109375" style="591" customWidth="1"/>
    <col min="7370" max="7370" width="6.42578125" style="591" customWidth="1"/>
    <col min="7371" max="7371" width="8.42578125" style="591" customWidth="1"/>
    <col min="7372" max="7382" width="7.28515625" style="591"/>
    <col min="7383" max="7383" width="8.7109375" style="591" customWidth="1"/>
    <col min="7384" max="7423" width="7.28515625" style="591"/>
    <col min="7424" max="7424" width="4.85546875" style="591" customWidth="1"/>
    <col min="7425" max="7425" width="38.42578125" style="591" customWidth="1"/>
    <col min="7426" max="7426" width="6.5703125" style="591" customWidth="1"/>
    <col min="7427" max="7428" width="11.7109375" style="591" customWidth="1"/>
    <col min="7429" max="7429" width="15" style="591" customWidth="1"/>
    <col min="7430" max="7430" width="11.7109375" style="591" customWidth="1"/>
    <col min="7431" max="7431" width="27.5703125" style="591" bestFit="1" customWidth="1"/>
    <col min="7432" max="7619" width="6.85546875" style="591" customWidth="1"/>
    <col min="7620" max="7620" width="4.85546875" style="591" customWidth="1"/>
    <col min="7621" max="7621" width="37.5703125" style="591" bestFit="1" customWidth="1"/>
    <col min="7622" max="7622" width="5.28515625" style="591" customWidth="1"/>
    <col min="7623" max="7623" width="9.85546875" style="591" customWidth="1"/>
    <col min="7624" max="7624" width="12.42578125" style="591" customWidth="1"/>
    <col min="7625" max="7625" width="7.7109375" style="591" customWidth="1"/>
    <col min="7626" max="7626" width="6.42578125" style="591" customWidth="1"/>
    <col min="7627" max="7627" width="8.42578125" style="591" customWidth="1"/>
    <col min="7628" max="7638" width="7.28515625" style="591"/>
    <col min="7639" max="7639" width="8.7109375" style="591" customWidth="1"/>
    <col min="7640" max="7679" width="7.28515625" style="591"/>
    <col min="7680" max="7680" width="4.85546875" style="591" customWidth="1"/>
    <col min="7681" max="7681" width="38.42578125" style="591" customWidth="1"/>
    <col min="7682" max="7682" width="6.5703125" style="591" customWidth="1"/>
    <col min="7683" max="7684" width="11.7109375" style="591" customWidth="1"/>
    <col min="7685" max="7685" width="15" style="591" customWidth="1"/>
    <col min="7686" max="7686" width="11.7109375" style="591" customWidth="1"/>
    <col min="7687" max="7687" width="27.5703125" style="591" bestFit="1" customWidth="1"/>
    <col min="7688" max="7875" width="6.85546875" style="591" customWidth="1"/>
    <col min="7876" max="7876" width="4.85546875" style="591" customWidth="1"/>
    <col min="7877" max="7877" width="37.5703125" style="591" bestFit="1" customWidth="1"/>
    <col min="7878" max="7878" width="5.28515625" style="591" customWidth="1"/>
    <col min="7879" max="7879" width="9.85546875" style="591" customWidth="1"/>
    <col min="7880" max="7880" width="12.42578125" style="591" customWidth="1"/>
    <col min="7881" max="7881" width="7.7109375" style="591" customWidth="1"/>
    <col min="7882" max="7882" width="6.42578125" style="591" customWidth="1"/>
    <col min="7883" max="7883" width="8.42578125" style="591" customWidth="1"/>
    <col min="7884" max="7894" width="7.28515625" style="591"/>
    <col min="7895" max="7895" width="8.7109375" style="591" customWidth="1"/>
    <col min="7896" max="7935" width="7.28515625" style="591"/>
    <col min="7936" max="7936" width="4.85546875" style="591" customWidth="1"/>
    <col min="7937" max="7937" width="38.42578125" style="591" customWidth="1"/>
    <col min="7938" max="7938" width="6.5703125" style="591" customWidth="1"/>
    <col min="7939" max="7940" width="11.7109375" style="591" customWidth="1"/>
    <col min="7941" max="7941" width="15" style="591" customWidth="1"/>
    <col min="7942" max="7942" width="11.7109375" style="591" customWidth="1"/>
    <col min="7943" max="7943" width="27.5703125" style="591" bestFit="1" customWidth="1"/>
    <col min="7944" max="8131" width="6.85546875" style="591" customWidth="1"/>
    <col min="8132" max="8132" width="4.85546875" style="591" customWidth="1"/>
    <col min="8133" max="8133" width="37.5703125" style="591" bestFit="1" customWidth="1"/>
    <col min="8134" max="8134" width="5.28515625" style="591" customWidth="1"/>
    <col min="8135" max="8135" width="9.85546875" style="591" customWidth="1"/>
    <col min="8136" max="8136" width="12.42578125" style="591" customWidth="1"/>
    <col min="8137" max="8137" width="7.7109375" style="591" customWidth="1"/>
    <col min="8138" max="8138" width="6.42578125" style="591" customWidth="1"/>
    <col min="8139" max="8139" width="8.42578125" style="591" customWidth="1"/>
    <col min="8140" max="8150" width="7.28515625" style="591"/>
    <col min="8151" max="8151" width="8.7109375" style="591" customWidth="1"/>
    <col min="8152" max="8191" width="7.28515625" style="591"/>
    <col min="8192" max="8192" width="4.85546875" style="591" customWidth="1"/>
    <col min="8193" max="8193" width="38.42578125" style="591" customWidth="1"/>
    <col min="8194" max="8194" width="6.5703125" style="591" customWidth="1"/>
    <col min="8195" max="8196" width="11.7109375" style="591" customWidth="1"/>
    <col min="8197" max="8197" width="15" style="591" customWidth="1"/>
    <col min="8198" max="8198" width="11.7109375" style="591" customWidth="1"/>
    <col min="8199" max="8199" width="27.5703125" style="591" bestFit="1" customWidth="1"/>
    <col min="8200" max="8387" width="6.85546875" style="591" customWidth="1"/>
    <col min="8388" max="8388" width="4.85546875" style="591" customWidth="1"/>
    <col min="8389" max="8389" width="37.5703125" style="591" bestFit="1" customWidth="1"/>
    <col min="8390" max="8390" width="5.28515625" style="591" customWidth="1"/>
    <col min="8391" max="8391" width="9.85546875" style="591" customWidth="1"/>
    <col min="8392" max="8392" width="12.42578125" style="591" customWidth="1"/>
    <col min="8393" max="8393" width="7.7109375" style="591" customWidth="1"/>
    <col min="8394" max="8394" width="6.42578125" style="591" customWidth="1"/>
    <col min="8395" max="8395" width="8.42578125" style="591" customWidth="1"/>
    <col min="8396" max="8406" width="7.28515625" style="591"/>
    <col min="8407" max="8407" width="8.7109375" style="591" customWidth="1"/>
    <col min="8408" max="8447" width="7.28515625" style="591"/>
    <col min="8448" max="8448" width="4.85546875" style="591" customWidth="1"/>
    <col min="8449" max="8449" width="38.42578125" style="591" customWidth="1"/>
    <col min="8450" max="8450" width="6.5703125" style="591" customWidth="1"/>
    <col min="8451" max="8452" width="11.7109375" style="591" customWidth="1"/>
    <col min="8453" max="8453" width="15" style="591" customWidth="1"/>
    <col min="8454" max="8454" width="11.7109375" style="591" customWidth="1"/>
    <col min="8455" max="8455" width="27.5703125" style="591" bestFit="1" customWidth="1"/>
    <col min="8456" max="8643" width="6.85546875" style="591" customWidth="1"/>
    <col min="8644" max="8644" width="4.85546875" style="591" customWidth="1"/>
    <col min="8645" max="8645" width="37.5703125" style="591" bestFit="1" customWidth="1"/>
    <col min="8646" max="8646" width="5.28515625" style="591" customWidth="1"/>
    <col min="8647" max="8647" width="9.85546875" style="591" customWidth="1"/>
    <col min="8648" max="8648" width="12.42578125" style="591" customWidth="1"/>
    <col min="8649" max="8649" width="7.7109375" style="591" customWidth="1"/>
    <col min="8650" max="8650" width="6.42578125" style="591" customWidth="1"/>
    <col min="8651" max="8651" width="8.42578125" style="591" customWidth="1"/>
    <col min="8652" max="8662" width="7.28515625" style="591"/>
    <col min="8663" max="8663" width="8.7109375" style="591" customWidth="1"/>
    <col min="8664" max="8703" width="7.28515625" style="591"/>
    <col min="8704" max="8704" width="4.85546875" style="591" customWidth="1"/>
    <col min="8705" max="8705" width="38.42578125" style="591" customWidth="1"/>
    <col min="8706" max="8706" width="6.5703125" style="591" customWidth="1"/>
    <col min="8707" max="8708" width="11.7109375" style="591" customWidth="1"/>
    <col min="8709" max="8709" width="15" style="591" customWidth="1"/>
    <col min="8710" max="8710" width="11.7109375" style="591" customWidth="1"/>
    <col min="8711" max="8711" width="27.5703125" style="591" bestFit="1" customWidth="1"/>
    <col min="8712" max="8899" width="6.85546875" style="591" customWidth="1"/>
    <col min="8900" max="8900" width="4.85546875" style="591" customWidth="1"/>
    <col min="8901" max="8901" width="37.5703125" style="591" bestFit="1" customWidth="1"/>
    <col min="8902" max="8902" width="5.28515625" style="591" customWidth="1"/>
    <col min="8903" max="8903" width="9.85546875" style="591" customWidth="1"/>
    <col min="8904" max="8904" width="12.42578125" style="591" customWidth="1"/>
    <col min="8905" max="8905" width="7.7109375" style="591" customWidth="1"/>
    <col min="8906" max="8906" width="6.42578125" style="591" customWidth="1"/>
    <col min="8907" max="8907" width="8.42578125" style="591" customWidth="1"/>
    <col min="8908" max="8918" width="7.28515625" style="591"/>
    <col min="8919" max="8919" width="8.7109375" style="591" customWidth="1"/>
    <col min="8920" max="8959" width="7.28515625" style="591"/>
    <col min="8960" max="8960" width="4.85546875" style="591" customWidth="1"/>
    <col min="8961" max="8961" width="38.42578125" style="591" customWidth="1"/>
    <col min="8962" max="8962" width="6.5703125" style="591" customWidth="1"/>
    <col min="8963" max="8964" width="11.7109375" style="591" customWidth="1"/>
    <col min="8965" max="8965" width="15" style="591" customWidth="1"/>
    <col min="8966" max="8966" width="11.7109375" style="591" customWidth="1"/>
    <col min="8967" max="8967" width="27.5703125" style="591" bestFit="1" customWidth="1"/>
    <col min="8968" max="9155" width="6.85546875" style="591" customWidth="1"/>
    <col min="9156" max="9156" width="4.85546875" style="591" customWidth="1"/>
    <col min="9157" max="9157" width="37.5703125" style="591" bestFit="1" customWidth="1"/>
    <col min="9158" max="9158" width="5.28515625" style="591" customWidth="1"/>
    <col min="9159" max="9159" width="9.85546875" style="591" customWidth="1"/>
    <col min="9160" max="9160" width="12.42578125" style="591" customWidth="1"/>
    <col min="9161" max="9161" width="7.7109375" style="591" customWidth="1"/>
    <col min="9162" max="9162" width="6.42578125" style="591" customWidth="1"/>
    <col min="9163" max="9163" width="8.42578125" style="591" customWidth="1"/>
    <col min="9164" max="9174" width="7.28515625" style="591"/>
    <col min="9175" max="9175" width="8.7109375" style="591" customWidth="1"/>
    <col min="9176" max="9215" width="7.28515625" style="591"/>
    <col min="9216" max="9216" width="4.85546875" style="591" customWidth="1"/>
    <col min="9217" max="9217" width="38.42578125" style="591" customWidth="1"/>
    <col min="9218" max="9218" width="6.5703125" style="591" customWidth="1"/>
    <col min="9219" max="9220" width="11.7109375" style="591" customWidth="1"/>
    <col min="9221" max="9221" width="15" style="591" customWidth="1"/>
    <col min="9222" max="9222" width="11.7109375" style="591" customWidth="1"/>
    <col min="9223" max="9223" width="27.5703125" style="591" bestFit="1" customWidth="1"/>
    <col min="9224" max="9411" width="6.85546875" style="591" customWidth="1"/>
    <col min="9412" max="9412" width="4.85546875" style="591" customWidth="1"/>
    <col min="9413" max="9413" width="37.5703125" style="591" bestFit="1" customWidth="1"/>
    <col min="9414" max="9414" width="5.28515625" style="591" customWidth="1"/>
    <col min="9415" max="9415" width="9.85546875" style="591" customWidth="1"/>
    <col min="9416" max="9416" width="12.42578125" style="591" customWidth="1"/>
    <col min="9417" max="9417" width="7.7109375" style="591" customWidth="1"/>
    <col min="9418" max="9418" width="6.42578125" style="591" customWidth="1"/>
    <col min="9419" max="9419" width="8.42578125" style="591" customWidth="1"/>
    <col min="9420" max="9430" width="7.28515625" style="591"/>
    <col min="9431" max="9431" width="8.7109375" style="591" customWidth="1"/>
    <col min="9432" max="9471" width="7.28515625" style="591"/>
    <col min="9472" max="9472" width="4.85546875" style="591" customWidth="1"/>
    <col min="9473" max="9473" width="38.42578125" style="591" customWidth="1"/>
    <col min="9474" max="9474" width="6.5703125" style="591" customWidth="1"/>
    <col min="9475" max="9476" width="11.7109375" style="591" customWidth="1"/>
    <col min="9477" max="9477" width="15" style="591" customWidth="1"/>
    <col min="9478" max="9478" width="11.7109375" style="591" customWidth="1"/>
    <col min="9479" max="9479" width="27.5703125" style="591" bestFit="1" customWidth="1"/>
    <col min="9480" max="9667" width="6.85546875" style="591" customWidth="1"/>
    <col min="9668" max="9668" width="4.85546875" style="591" customWidth="1"/>
    <col min="9669" max="9669" width="37.5703125" style="591" bestFit="1" customWidth="1"/>
    <col min="9670" max="9670" width="5.28515625" style="591" customWidth="1"/>
    <col min="9671" max="9671" width="9.85546875" style="591" customWidth="1"/>
    <col min="9672" max="9672" width="12.42578125" style="591" customWidth="1"/>
    <col min="9673" max="9673" width="7.7109375" style="591" customWidth="1"/>
    <col min="9674" max="9674" width="6.42578125" style="591" customWidth="1"/>
    <col min="9675" max="9675" width="8.42578125" style="591" customWidth="1"/>
    <col min="9676" max="9686" width="7.28515625" style="591"/>
    <col min="9687" max="9687" width="8.7109375" style="591" customWidth="1"/>
    <col min="9688" max="9727" width="7.28515625" style="591"/>
    <col min="9728" max="9728" width="4.85546875" style="591" customWidth="1"/>
    <col min="9729" max="9729" width="38.42578125" style="591" customWidth="1"/>
    <col min="9730" max="9730" width="6.5703125" style="591" customWidth="1"/>
    <col min="9731" max="9732" width="11.7109375" style="591" customWidth="1"/>
    <col min="9733" max="9733" width="15" style="591" customWidth="1"/>
    <col min="9734" max="9734" width="11.7109375" style="591" customWidth="1"/>
    <col min="9735" max="9735" width="27.5703125" style="591" bestFit="1" customWidth="1"/>
    <col min="9736" max="9923" width="6.85546875" style="591" customWidth="1"/>
    <col min="9924" max="9924" width="4.85546875" style="591" customWidth="1"/>
    <col min="9925" max="9925" width="37.5703125" style="591" bestFit="1" customWidth="1"/>
    <col min="9926" max="9926" width="5.28515625" style="591" customWidth="1"/>
    <col min="9927" max="9927" width="9.85546875" style="591" customWidth="1"/>
    <col min="9928" max="9928" width="12.42578125" style="591" customWidth="1"/>
    <col min="9929" max="9929" width="7.7109375" style="591" customWidth="1"/>
    <col min="9930" max="9930" width="6.42578125" style="591" customWidth="1"/>
    <col min="9931" max="9931" width="8.42578125" style="591" customWidth="1"/>
    <col min="9932" max="9942" width="7.28515625" style="591"/>
    <col min="9943" max="9943" width="8.7109375" style="591" customWidth="1"/>
    <col min="9944" max="9983" width="7.28515625" style="591"/>
    <col min="9984" max="9984" width="4.85546875" style="591" customWidth="1"/>
    <col min="9985" max="9985" width="38.42578125" style="591" customWidth="1"/>
    <col min="9986" max="9986" width="6.5703125" style="591" customWidth="1"/>
    <col min="9987" max="9988" width="11.7109375" style="591" customWidth="1"/>
    <col min="9989" max="9989" width="15" style="591" customWidth="1"/>
    <col min="9990" max="9990" width="11.7109375" style="591" customWidth="1"/>
    <col min="9991" max="9991" width="27.5703125" style="591" bestFit="1" customWidth="1"/>
    <col min="9992" max="10179" width="6.85546875" style="591" customWidth="1"/>
    <col min="10180" max="10180" width="4.85546875" style="591" customWidth="1"/>
    <col min="10181" max="10181" width="37.5703125" style="591" bestFit="1" customWidth="1"/>
    <col min="10182" max="10182" width="5.28515625" style="591" customWidth="1"/>
    <col min="10183" max="10183" width="9.85546875" style="591" customWidth="1"/>
    <col min="10184" max="10184" width="12.42578125" style="591" customWidth="1"/>
    <col min="10185" max="10185" width="7.7109375" style="591" customWidth="1"/>
    <col min="10186" max="10186" width="6.42578125" style="591" customWidth="1"/>
    <col min="10187" max="10187" width="8.42578125" style="591" customWidth="1"/>
    <col min="10188" max="10198" width="7.28515625" style="591"/>
    <col min="10199" max="10199" width="8.7109375" style="591" customWidth="1"/>
    <col min="10200" max="10239" width="7.28515625" style="591"/>
    <col min="10240" max="10240" width="4.85546875" style="591" customWidth="1"/>
    <col min="10241" max="10241" width="38.42578125" style="591" customWidth="1"/>
    <col min="10242" max="10242" width="6.5703125" style="591" customWidth="1"/>
    <col min="10243" max="10244" width="11.7109375" style="591" customWidth="1"/>
    <col min="10245" max="10245" width="15" style="591" customWidth="1"/>
    <col min="10246" max="10246" width="11.7109375" style="591" customWidth="1"/>
    <col min="10247" max="10247" width="27.5703125" style="591" bestFit="1" customWidth="1"/>
    <col min="10248" max="10435" width="6.85546875" style="591" customWidth="1"/>
    <col min="10436" max="10436" width="4.85546875" style="591" customWidth="1"/>
    <col min="10437" max="10437" width="37.5703125" style="591" bestFit="1" customWidth="1"/>
    <col min="10438" max="10438" width="5.28515625" style="591" customWidth="1"/>
    <col min="10439" max="10439" width="9.85546875" style="591" customWidth="1"/>
    <col min="10440" max="10440" width="12.42578125" style="591" customWidth="1"/>
    <col min="10441" max="10441" width="7.7109375" style="591" customWidth="1"/>
    <col min="10442" max="10442" width="6.42578125" style="591" customWidth="1"/>
    <col min="10443" max="10443" width="8.42578125" style="591" customWidth="1"/>
    <col min="10444" max="10454" width="7.28515625" style="591"/>
    <col min="10455" max="10455" width="8.7109375" style="591" customWidth="1"/>
    <col min="10456" max="10495" width="7.28515625" style="591"/>
    <col min="10496" max="10496" width="4.85546875" style="591" customWidth="1"/>
    <col min="10497" max="10497" width="38.42578125" style="591" customWidth="1"/>
    <col min="10498" max="10498" width="6.5703125" style="591" customWidth="1"/>
    <col min="10499" max="10500" width="11.7109375" style="591" customWidth="1"/>
    <col min="10501" max="10501" width="15" style="591" customWidth="1"/>
    <col min="10502" max="10502" width="11.7109375" style="591" customWidth="1"/>
    <col min="10503" max="10503" width="27.5703125" style="591" bestFit="1" customWidth="1"/>
    <col min="10504" max="10691" width="6.85546875" style="591" customWidth="1"/>
    <col min="10692" max="10692" width="4.85546875" style="591" customWidth="1"/>
    <col min="10693" max="10693" width="37.5703125" style="591" bestFit="1" customWidth="1"/>
    <col min="10694" max="10694" width="5.28515625" style="591" customWidth="1"/>
    <col min="10695" max="10695" width="9.85546875" style="591" customWidth="1"/>
    <col min="10696" max="10696" width="12.42578125" style="591" customWidth="1"/>
    <col min="10697" max="10697" width="7.7109375" style="591" customWidth="1"/>
    <col min="10698" max="10698" width="6.42578125" style="591" customWidth="1"/>
    <col min="10699" max="10699" width="8.42578125" style="591" customWidth="1"/>
    <col min="10700" max="10710" width="7.28515625" style="591"/>
    <col min="10711" max="10711" width="8.7109375" style="591" customWidth="1"/>
    <col min="10712" max="10751" width="7.28515625" style="591"/>
    <col min="10752" max="10752" width="4.85546875" style="591" customWidth="1"/>
    <col min="10753" max="10753" width="38.42578125" style="591" customWidth="1"/>
    <col min="10754" max="10754" width="6.5703125" style="591" customWidth="1"/>
    <col min="10755" max="10756" width="11.7109375" style="591" customWidth="1"/>
    <col min="10757" max="10757" width="15" style="591" customWidth="1"/>
    <col min="10758" max="10758" width="11.7109375" style="591" customWidth="1"/>
    <col min="10759" max="10759" width="27.5703125" style="591" bestFit="1" customWidth="1"/>
    <col min="10760" max="10947" width="6.85546875" style="591" customWidth="1"/>
    <col min="10948" max="10948" width="4.85546875" style="591" customWidth="1"/>
    <col min="10949" max="10949" width="37.5703125" style="591" bestFit="1" customWidth="1"/>
    <col min="10950" max="10950" width="5.28515625" style="591" customWidth="1"/>
    <col min="10951" max="10951" width="9.85546875" style="591" customWidth="1"/>
    <col min="10952" max="10952" width="12.42578125" style="591" customWidth="1"/>
    <col min="10953" max="10953" width="7.7109375" style="591" customWidth="1"/>
    <col min="10954" max="10954" width="6.42578125" style="591" customWidth="1"/>
    <col min="10955" max="10955" width="8.42578125" style="591" customWidth="1"/>
    <col min="10956" max="10966" width="7.28515625" style="591"/>
    <col min="10967" max="10967" width="8.7109375" style="591" customWidth="1"/>
    <col min="10968" max="11007" width="7.28515625" style="591"/>
    <col min="11008" max="11008" width="4.85546875" style="591" customWidth="1"/>
    <col min="11009" max="11009" width="38.42578125" style="591" customWidth="1"/>
    <col min="11010" max="11010" width="6.5703125" style="591" customWidth="1"/>
    <col min="11011" max="11012" width="11.7109375" style="591" customWidth="1"/>
    <col min="11013" max="11013" width="15" style="591" customWidth="1"/>
    <col min="11014" max="11014" width="11.7109375" style="591" customWidth="1"/>
    <col min="11015" max="11015" width="27.5703125" style="591" bestFit="1" customWidth="1"/>
    <col min="11016" max="11203" width="6.85546875" style="591" customWidth="1"/>
    <col min="11204" max="11204" width="4.85546875" style="591" customWidth="1"/>
    <col min="11205" max="11205" width="37.5703125" style="591" bestFit="1" customWidth="1"/>
    <col min="11206" max="11206" width="5.28515625" style="591" customWidth="1"/>
    <col min="11207" max="11207" width="9.85546875" style="591" customWidth="1"/>
    <col min="11208" max="11208" width="12.42578125" style="591" customWidth="1"/>
    <col min="11209" max="11209" width="7.7109375" style="591" customWidth="1"/>
    <col min="11210" max="11210" width="6.42578125" style="591" customWidth="1"/>
    <col min="11211" max="11211" width="8.42578125" style="591" customWidth="1"/>
    <col min="11212" max="11222" width="7.28515625" style="591"/>
    <col min="11223" max="11223" width="8.7109375" style="591" customWidth="1"/>
    <col min="11224" max="11263" width="7.28515625" style="591"/>
    <col min="11264" max="11264" width="4.85546875" style="591" customWidth="1"/>
    <col min="11265" max="11265" width="38.42578125" style="591" customWidth="1"/>
    <col min="11266" max="11266" width="6.5703125" style="591" customWidth="1"/>
    <col min="11267" max="11268" width="11.7109375" style="591" customWidth="1"/>
    <col min="11269" max="11269" width="15" style="591" customWidth="1"/>
    <col min="11270" max="11270" width="11.7109375" style="591" customWidth="1"/>
    <col min="11271" max="11271" width="27.5703125" style="591" bestFit="1" customWidth="1"/>
    <col min="11272" max="11459" width="6.85546875" style="591" customWidth="1"/>
    <col min="11460" max="11460" width="4.85546875" style="591" customWidth="1"/>
    <col min="11461" max="11461" width="37.5703125" style="591" bestFit="1" customWidth="1"/>
    <col min="11462" max="11462" width="5.28515625" style="591" customWidth="1"/>
    <col min="11463" max="11463" width="9.85546875" style="591" customWidth="1"/>
    <col min="11464" max="11464" width="12.42578125" style="591" customWidth="1"/>
    <col min="11465" max="11465" width="7.7109375" style="591" customWidth="1"/>
    <col min="11466" max="11466" width="6.42578125" style="591" customWidth="1"/>
    <col min="11467" max="11467" width="8.42578125" style="591" customWidth="1"/>
    <col min="11468" max="11478" width="7.28515625" style="591"/>
    <col min="11479" max="11479" width="8.7109375" style="591" customWidth="1"/>
    <col min="11480" max="11519" width="7.28515625" style="591"/>
    <col min="11520" max="11520" width="4.85546875" style="591" customWidth="1"/>
    <col min="11521" max="11521" width="38.42578125" style="591" customWidth="1"/>
    <col min="11522" max="11522" width="6.5703125" style="591" customWidth="1"/>
    <col min="11523" max="11524" width="11.7109375" style="591" customWidth="1"/>
    <col min="11525" max="11525" width="15" style="591" customWidth="1"/>
    <col min="11526" max="11526" width="11.7109375" style="591" customWidth="1"/>
    <col min="11527" max="11527" width="27.5703125" style="591" bestFit="1" customWidth="1"/>
    <col min="11528" max="11715" width="6.85546875" style="591" customWidth="1"/>
    <col min="11716" max="11716" width="4.85546875" style="591" customWidth="1"/>
    <col min="11717" max="11717" width="37.5703125" style="591" bestFit="1" customWidth="1"/>
    <col min="11718" max="11718" width="5.28515625" style="591" customWidth="1"/>
    <col min="11719" max="11719" width="9.85546875" style="591" customWidth="1"/>
    <col min="11720" max="11720" width="12.42578125" style="591" customWidth="1"/>
    <col min="11721" max="11721" width="7.7109375" style="591" customWidth="1"/>
    <col min="11722" max="11722" width="6.42578125" style="591" customWidth="1"/>
    <col min="11723" max="11723" width="8.42578125" style="591" customWidth="1"/>
    <col min="11724" max="11734" width="7.28515625" style="591"/>
    <col min="11735" max="11735" width="8.7109375" style="591" customWidth="1"/>
    <col min="11736" max="11775" width="7.28515625" style="591"/>
    <col min="11776" max="11776" width="4.85546875" style="591" customWidth="1"/>
    <col min="11777" max="11777" width="38.42578125" style="591" customWidth="1"/>
    <col min="11778" max="11778" width="6.5703125" style="591" customWidth="1"/>
    <col min="11779" max="11780" width="11.7109375" style="591" customWidth="1"/>
    <col min="11781" max="11781" width="15" style="591" customWidth="1"/>
    <col min="11782" max="11782" width="11.7109375" style="591" customWidth="1"/>
    <col min="11783" max="11783" width="27.5703125" style="591" bestFit="1" customWidth="1"/>
    <col min="11784" max="11971" width="6.85546875" style="591" customWidth="1"/>
    <col min="11972" max="11972" width="4.85546875" style="591" customWidth="1"/>
    <col min="11973" max="11973" width="37.5703125" style="591" bestFit="1" customWidth="1"/>
    <col min="11974" max="11974" width="5.28515625" style="591" customWidth="1"/>
    <col min="11975" max="11975" width="9.85546875" style="591" customWidth="1"/>
    <col min="11976" max="11976" width="12.42578125" style="591" customWidth="1"/>
    <col min="11977" max="11977" width="7.7109375" style="591" customWidth="1"/>
    <col min="11978" max="11978" width="6.42578125" style="591" customWidth="1"/>
    <col min="11979" max="11979" width="8.42578125" style="591" customWidth="1"/>
    <col min="11980" max="11990" width="7.28515625" style="591"/>
    <col min="11991" max="11991" width="8.7109375" style="591" customWidth="1"/>
    <col min="11992" max="12031" width="7.28515625" style="591"/>
    <col min="12032" max="12032" width="4.85546875" style="591" customWidth="1"/>
    <col min="12033" max="12033" width="38.42578125" style="591" customWidth="1"/>
    <col min="12034" max="12034" width="6.5703125" style="591" customWidth="1"/>
    <col min="12035" max="12036" width="11.7109375" style="591" customWidth="1"/>
    <col min="12037" max="12037" width="15" style="591" customWidth="1"/>
    <col min="12038" max="12038" width="11.7109375" style="591" customWidth="1"/>
    <col min="12039" max="12039" width="27.5703125" style="591" bestFit="1" customWidth="1"/>
    <col min="12040" max="12227" width="6.85546875" style="591" customWidth="1"/>
    <col min="12228" max="12228" width="4.85546875" style="591" customWidth="1"/>
    <col min="12229" max="12229" width="37.5703125" style="591" bestFit="1" customWidth="1"/>
    <col min="12230" max="12230" width="5.28515625" style="591" customWidth="1"/>
    <col min="12231" max="12231" width="9.85546875" style="591" customWidth="1"/>
    <col min="12232" max="12232" width="12.42578125" style="591" customWidth="1"/>
    <col min="12233" max="12233" width="7.7109375" style="591" customWidth="1"/>
    <col min="12234" max="12234" width="6.42578125" style="591" customWidth="1"/>
    <col min="12235" max="12235" width="8.42578125" style="591" customWidth="1"/>
    <col min="12236" max="12246" width="7.28515625" style="591"/>
    <col min="12247" max="12247" width="8.7109375" style="591" customWidth="1"/>
    <col min="12248" max="12287" width="7.28515625" style="591"/>
    <col min="12288" max="12288" width="4.85546875" style="591" customWidth="1"/>
    <col min="12289" max="12289" width="38.42578125" style="591" customWidth="1"/>
    <col min="12290" max="12290" width="6.5703125" style="591" customWidth="1"/>
    <col min="12291" max="12292" width="11.7109375" style="591" customWidth="1"/>
    <col min="12293" max="12293" width="15" style="591" customWidth="1"/>
    <col min="12294" max="12294" width="11.7109375" style="591" customWidth="1"/>
    <col min="12295" max="12295" width="27.5703125" style="591" bestFit="1" customWidth="1"/>
    <col min="12296" max="12483" width="6.85546875" style="591" customWidth="1"/>
    <col min="12484" max="12484" width="4.85546875" style="591" customWidth="1"/>
    <col min="12485" max="12485" width="37.5703125" style="591" bestFit="1" customWidth="1"/>
    <col min="12486" max="12486" width="5.28515625" style="591" customWidth="1"/>
    <col min="12487" max="12487" width="9.85546875" style="591" customWidth="1"/>
    <col min="12488" max="12488" width="12.42578125" style="591" customWidth="1"/>
    <col min="12489" max="12489" width="7.7109375" style="591" customWidth="1"/>
    <col min="12490" max="12490" width="6.42578125" style="591" customWidth="1"/>
    <col min="12491" max="12491" width="8.42578125" style="591" customWidth="1"/>
    <col min="12492" max="12502" width="7.28515625" style="591"/>
    <col min="12503" max="12503" width="8.7109375" style="591" customWidth="1"/>
    <col min="12504" max="12543" width="7.28515625" style="591"/>
    <col min="12544" max="12544" width="4.85546875" style="591" customWidth="1"/>
    <col min="12545" max="12545" width="38.42578125" style="591" customWidth="1"/>
    <col min="12546" max="12546" width="6.5703125" style="591" customWidth="1"/>
    <col min="12547" max="12548" width="11.7109375" style="591" customWidth="1"/>
    <col min="12549" max="12549" width="15" style="591" customWidth="1"/>
    <col min="12550" max="12550" width="11.7109375" style="591" customWidth="1"/>
    <col min="12551" max="12551" width="27.5703125" style="591" bestFit="1" customWidth="1"/>
    <col min="12552" max="12739" width="6.85546875" style="591" customWidth="1"/>
    <col min="12740" max="12740" width="4.85546875" style="591" customWidth="1"/>
    <col min="12741" max="12741" width="37.5703125" style="591" bestFit="1" customWidth="1"/>
    <col min="12742" max="12742" width="5.28515625" style="591" customWidth="1"/>
    <col min="12743" max="12743" width="9.85546875" style="591" customWidth="1"/>
    <col min="12744" max="12744" width="12.42578125" style="591" customWidth="1"/>
    <col min="12745" max="12745" width="7.7109375" style="591" customWidth="1"/>
    <col min="12746" max="12746" width="6.42578125" style="591" customWidth="1"/>
    <col min="12747" max="12747" width="8.42578125" style="591" customWidth="1"/>
    <col min="12748" max="12758" width="7.28515625" style="591"/>
    <col min="12759" max="12759" width="8.7109375" style="591" customWidth="1"/>
    <col min="12760" max="12799" width="7.28515625" style="591"/>
    <col min="12800" max="12800" width="4.85546875" style="591" customWidth="1"/>
    <col min="12801" max="12801" width="38.42578125" style="591" customWidth="1"/>
    <col min="12802" max="12802" width="6.5703125" style="591" customWidth="1"/>
    <col min="12803" max="12804" width="11.7109375" style="591" customWidth="1"/>
    <col min="12805" max="12805" width="15" style="591" customWidth="1"/>
    <col min="12806" max="12806" width="11.7109375" style="591" customWidth="1"/>
    <col min="12807" max="12807" width="27.5703125" style="591" bestFit="1" customWidth="1"/>
    <col min="12808" max="12995" width="6.85546875" style="591" customWidth="1"/>
    <col min="12996" max="12996" width="4.85546875" style="591" customWidth="1"/>
    <col min="12997" max="12997" width="37.5703125" style="591" bestFit="1" customWidth="1"/>
    <col min="12998" max="12998" width="5.28515625" style="591" customWidth="1"/>
    <col min="12999" max="12999" width="9.85546875" style="591" customWidth="1"/>
    <col min="13000" max="13000" width="12.42578125" style="591" customWidth="1"/>
    <col min="13001" max="13001" width="7.7109375" style="591" customWidth="1"/>
    <col min="13002" max="13002" width="6.42578125" style="591" customWidth="1"/>
    <col min="13003" max="13003" width="8.42578125" style="591" customWidth="1"/>
    <col min="13004" max="13014" width="7.28515625" style="591"/>
    <col min="13015" max="13015" width="8.7109375" style="591" customWidth="1"/>
    <col min="13016" max="13055" width="7.28515625" style="591"/>
    <col min="13056" max="13056" width="4.85546875" style="591" customWidth="1"/>
    <col min="13057" max="13057" width="38.42578125" style="591" customWidth="1"/>
    <col min="13058" max="13058" width="6.5703125" style="591" customWidth="1"/>
    <col min="13059" max="13060" width="11.7109375" style="591" customWidth="1"/>
    <col min="13061" max="13061" width="15" style="591" customWidth="1"/>
    <col min="13062" max="13062" width="11.7109375" style="591" customWidth="1"/>
    <col min="13063" max="13063" width="27.5703125" style="591" bestFit="1" customWidth="1"/>
    <col min="13064" max="13251" width="6.85546875" style="591" customWidth="1"/>
    <col min="13252" max="13252" width="4.85546875" style="591" customWidth="1"/>
    <col min="13253" max="13253" width="37.5703125" style="591" bestFit="1" customWidth="1"/>
    <col min="13254" max="13254" width="5.28515625" style="591" customWidth="1"/>
    <col min="13255" max="13255" width="9.85546875" style="591" customWidth="1"/>
    <col min="13256" max="13256" width="12.42578125" style="591" customWidth="1"/>
    <col min="13257" max="13257" width="7.7109375" style="591" customWidth="1"/>
    <col min="13258" max="13258" width="6.42578125" style="591" customWidth="1"/>
    <col min="13259" max="13259" width="8.42578125" style="591" customWidth="1"/>
    <col min="13260" max="13270" width="7.28515625" style="591"/>
    <col min="13271" max="13271" width="8.7109375" style="591" customWidth="1"/>
    <col min="13272" max="13311" width="7.28515625" style="591"/>
    <col min="13312" max="13312" width="4.85546875" style="591" customWidth="1"/>
    <col min="13313" max="13313" width="38.42578125" style="591" customWidth="1"/>
    <col min="13314" max="13314" width="6.5703125" style="591" customWidth="1"/>
    <col min="13315" max="13316" width="11.7109375" style="591" customWidth="1"/>
    <col min="13317" max="13317" width="15" style="591" customWidth="1"/>
    <col min="13318" max="13318" width="11.7109375" style="591" customWidth="1"/>
    <col min="13319" max="13319" width="27.5703125" style="591" bestFit="1" customWidth="1"/>
    <col min="13320" max="13507" width="6.85546875" style="591" customWidth="1"/>
    <col min="13508" max="13508" width="4.85546875" style="591" customWidth="1"/>
    <col min="13509" max="13509" width="37.5703125" style="591" bestFit="1" customWidth="1"/>
    <col min="13510" max="13510" width="5.28515625" style="591" customWidth="1"/>
    <col min="13511" max="13511" width="9.85546875" style="591" customWidth="1"/>
    <col min="13512" max="13512" width="12.42578125" style="591" customWidth="1"/>
    <col min="13513" max="13513" width="7.7109375" style="591" customWidth="1"/>
    <col min="13514" max="13514" width="6.42578125" style="591" customWidth="1"/>
    <col min="13515" max="13515" width="8.42578125" style="591" customWidth="1"/>
    <col min="13516" max="13526" width="7.28515625" style="591"/>
    <col min="13527" max="13527" width="8.7109375" style="591" customWidth="1"/>
    <col min="13528" max="13567" width="7.28515625" style="591"/>
    <col min="13568" max="13568" width="4.85546875" style="591" customWidth="1"/>
    <col min="13569" max="13569" width="38.42578125" style="591" customWidth="1"/>
    <col min="13570" max="13570" width="6.5703125" style="591" customWidth="1"/>
    <col min="13571" max="13572" width="11.7109375" style="591" customWidth="1"/>
    <col min="13573" max="13573" width="15" style="591" customWidth="1"/>
    <col min="13574" max="13574" width="11.7109375" style="591" customWidth="1"/>
    <col min="13575" max="13575" width="27.5703125" style="591" bestFit="1" customWidth="1"/>
    <col min="13576" max="13763" width="6.85546875" style="591" customWidth="1"/>
    <col min="13764" max="13764" width="4.85546875" style="591" customWidth="1"/>
    <col min="13765" max="13765" width="37.5703125" style="591" bestFit="1" customWidth="1"/>
    <col min="13766" max="13766" width="5.28515625" style="591" customWidth="1"/>
    <col min="13767" max="13767" width="9.85546875" style="591" customWidth="1"/>
    <col min="13768" max="13768" width="12.42578125" style="591" customWidth="1"/>
    <col min="13769" max="13769" width="7.7109375" style="591" customWidth="1"/>
    <col min="13770" max="13770" width="6.42578125" style="591" customWidth="1"/>
    <col min="13771" max="13771" width="8.42578125" style="591" customWidth="1"/>
    <col min="13772" max="13782" width="7.28515625" style="591"/>
    <col min="13783" max="13783" width="8.7109375" style="591" customWidth="1"/>
    <col min="13784" max="13823" width="7.28515625" style="591"/>
    <col min="13824" max="13824" width="4.85546875" style="591" customWidth="1"/>
    <col min="13825" max="13825" width="38.42578125" style="591" customWidth="1"/>
    <col min="13826" max="13826" width="6.5703125" style="591" customWidth="1"/>
    <col min="13827" max="13828" width="11.7109375" style="591" customWidth="1"/>
    <col min="13829" max="13829" width="15" style="591" customWidth="1"/>
    <col min="13830" max="13830" width="11.7109375" style="591" customWidth="1"/>
    <col min="13831" max="13831" width="27.5703125" style="591" bestFit="1" customWidth="1"/>
    <col min="13832" max="14019" width="6.85546875" style="591" customWidth="1"/>
    <col min="14020" max="14020" width="4.85546875" style="591" customWidth="1"/>
    <col min="14021" max="14021" width="37.5703125" style="591" bestFit="1" customWidth="1"/>
    <col min="14022" max="14022" width="5.28515625" style="591" customWidth="1"/>
    <col min="14023" max="14023" width="9.85546875" style="591" customWidth="1"/>
    <col min="14024" max="14024" width="12.42578125" style="591" customWidth="1"/>
    <col min="14025" max="14025" width="7.7109375" style="591" customWidth="1"/>
    <col min="14026" max="14026" width="6.42578125" style="591" customWidth="1"/>
    <col min="14027" max="14027" width="8.42578125" style="591" customWidth="1"/>
    <col min="14028" max="14038" width="7.28515625" style="591"/>
    <col min="14039" max="14039" width="8.7109375" style="591" customWidth="1"/>
    <col min="14040" max="14079" width="7.28515625" style="591"/>
    <col min="14080" max="14080" width="4.85546875" style="591" customWidth="1"/>
    <col min="14081" max="14081" width="38.42578125" style="591" customWidth="1"/>
    <col min="14082" max="14082" width="6.5703125" style="591" customWidth="1"/>
    <col min="14083" max="14084" width="11.7109375" style="591" customWidth="1"/>
    <col min="14085" max="14085" width="15" style="591" customWidth="1"/>
    <col min="14086" max="14086" width="11.7109375" style="591" customWidth="1"/>
    <col min="14087" max="14087" width="27.5703125" style="591" bestFit="1" customWidth="1"/>
    <col min="14088" max="14275" width="6.85546875" style="591" customWidth="1"/>
    <col min="14276" max="14276" width="4.85546875" style="591" customWidth="1"/>
    <col min="14277" max="14277" width="37.5703125" style="591" bestFit="1" customWidth="1"/>
    <col min="14278" max="14278" width="5.28515625" style="591" customWidth="1"/>
    <col min="14279" max="14279" width="9.85546875" style="591" customWidth="1"/>
    <col min="14280" max="14280" width="12.42578125" style="591" customWidth="1"/>
    <col min="14281" max="14281" width="7.7109375" style="591" customWidth="1"/>
    <col min="14282" max="14282" width="6.42578125" style="591" customWidth="1"/>
    <col min="14283" max="14283" width="8.42578125" style="591" customWidth="1"/>
    <col min="14284" max="14294" width="7.28515625" style="591"/>
    <col min="14295" max="14295" width="8.7109375" style="591" customWidth="1"/>
    <col min="14296" max="14335" width="7.28515625" style="591"/>
    <col min="14336" max="14336" width="4.85546875" style="591" customWidth="1"/>
    <col min="14337" max="14337" width="38.42578125" style="591" customWidth="1"/>
    <col min="14338" max="14338" width="6.5703125" style="591" customWidth="1"/>
    <col min="14339" max="14340" width="11.7109375" style="591" customWidth="1"/>
    <col min="14341" max="14341" width="15" style="591" customWidth="1"/>
    <col min="14342" max="14342" width="11.7109375" style="591" customWidth="1"/>
    <col min="14343" max="14343" width="27.5703125" style="591" bestFit="1" customWidth="1"/>
    <col min="14344" max="14531" width="6.85546875" style="591" customWidth="1"/>
    <col min="14532" max="14532" width="4.85546875" style="591" customWidth="1"/>
    <col min="14533" max="14533" width="37.5703125" style="591" bestFit="1" customWidth="1"/>
    <col min="14534" max="14534" width="5.28515625" style="591" customWidth="1"/>
    <col min="14535" max="14535" width="9.85546875" style="591" customWidth="1"/>
    <col min="14536" max="14536" width="12.42578125" style="591" customWidth="1"/>
    <col min="14537" max="14537" width="7.7109375" style="591" customWidth="1"/>
    <col min="14538" max="14538" width="6.42578125" style="591" customWidth="1"/>
    <col min="14539" max="14539" width="8.42578125" style="591" customWidth="1"/>
    <col min="14540" max="14550" width="7.28515625" style="591"/>
    <col min="14551" max="14551" width="8.7109375" style="591" customWidth="1"/>
    <col min="14552" max="14591" width="7.28515625" style="591"/>
    <col min="14592" max="14592" width="4.85546875" style="591" customWidth="1"/>
    <col min="14593" max="14593" width="38.42578125" style="591" customWidth="1"/>
    <col min="14594" max="14594" width="6.5703125" style="591" customWidth="1"/>
    <col min="14595" max="14596" width="11.7109375" style="591" customWidth="1"/>
    <col min="14597" max="14597" width="15" style="591" customWidth="1"/>
    <col min="14598" max="14598" width="11.7109375" style="591" customWidth="1"/>
    <col min="14599" max="14599" width="27.5703125" style="591" bestFit="1" customWidth="1"/>
    <col min="14600" max="14787" width="6.85546875" style="591" customWidth="1"/>
    <col min="14788" max="14788" width="4.85546875" style="591" customWidth="1"/>
    <col min="14789" max="14789" width="37.5703125" style="591" bestFit="1" customWidth="1"/>
    <col min="14790" max="14790" width="5.28515625" style="591" customWidth="1"/>
    <col min="14791" max="14791" width="9.85546875" style="591" customWidth="1"/>
    <col min="14792" max="14792" width="12.42578125" style="591" customWidth="1"/>
    <col min="14793" max="14793" width="7.7109375" style="591" customWidth="1"/>
    <col min="14794" max="14794" width="6.42578125" style="591" customWidth="1"/>
    <col min="14795" max="14795" width="8.42578125" style="591" customWidth="1"/>
    <col min="14796" max="14806" width="7.28515625" style="591"/>
    <col min="14807" max="14807" width="8.7109375" style="591" customWidth="1"/>
    <col min="14808" max="14847" width="7.28515625" style="591"/>
    <col min="14848" max="14848" width="4.85546875" style="591" customWidth="1"/>
    <col min="14849" max="14849" width="38.42578125" style="591" customWidth="1"/>
    <col min="14850" max="14850" width="6.5703125" style="591" customWidth="1"/>
    <col min="14851" max="14852" width="11.7109375" style="591" customWidth="1"/>
    <col min="14853" max="14853" width="15" style="591" customWidth="1"/>
    <col min="14854" max="14854" width="11.7109375" style="591" customWidth="1"/>
    <col min="14855" max="14855" width="27.5703125" style="591" bestFit="1" customWidth="1"/>
    <col min="14856" max="15043" width="6.85546875" style="591" customWidth="1"/>
    <col min="15044" max="15044" width="4.85546875" style="591" customWidth="1"/>
    <col min="15045" max="15045" width="37.5703125" style="591" bestFit="1" customWidth="1"/>
    <col min="15046" max="15046" width="5.28515625" style="591" customWidth="1"/>
    <col min="15047" max="15047" width="9.85546875" style="591" customWidth="1"/>
    <col min="15048" max="15048" width="12.42578125" style="591" customWidth="1"/>
    <col min="15049" max="15049" width="7.7109375" style="591" customWidth="1"/>
    <col min="15050" max="15050" width="6.42578125" style="591" customWidth="1"/>
    <col min="15051" max="15051" width="8.42578125" style="591" customWidth="1"/>
    <col min="15052" max="15062" width="7.28515625" style="591"/>
    <col min="15063" max="15063" width="8.7109375" style="591" customWidth="1"/>
    <col min="15064" max="15103" width="7.28515625" style="591"/>
    <col min="15104" max="15104" width="4.85546875" style="591" customWidth="1"/>
    <col min="15105" max="15105" width="38.42578125" style="591" customWidth="1"/>
    <col min="15106" max="15106" width="6.5703125" style="591" customWidth="1"/>
    <col min="15107" max="15108" width="11.7109375" style="591" customWidth="1"/>
    <col min="15109" max="15109" width="15" style="591" customWidth="1"/>
    <col min="15110" max="15110" width="11.7109375" style="591" customWidth="1"/>
    <col min="15111" max="15111" width="27.5703125" style="591" bestFit="1" customWidth="1"/>
    <col min="15112" max="15299" width="6.85546875" style="591" customWidth="1"/>
    <col min="15300" max="15300" width="4.85546875" style="591" customWidth="1"/>
    <col min="15301" max="15301" width="37.5703125" style="591" bestFit="1" customWidth="1"/>
    <col min="15302" max="15302" width="5.28515625" style="591" customWidth="1"/>
    <col min="15303" max="15303" width="9.85546875" style="591" customWidth="1"/>
    <col min="15304" max="15304" width="12.42578125" style="591" customWidth="1"/>
    <col min="15305" max="15305" width="7.7109375" style="591" customWidth="1"/>
    <col min="15306" max="15306" width="6.42578125" style="591" customWidth="1"/>
    <col min="15307" max="15307" width="8.42578125" style="591" customWidth="1"/>
    <col min="15308" max="15318" width="7.28515625" style="591"/>
    <col min="15319" max="15319" width="8.7109375" style="591" customWidth="1"/>
    <col min="15320" max="15359" width="7.28515625" style="591"/>
    <col min="15360" max="15360" width="4.85546875" style="591" customWidth="1"/>
    <col min="15361" max="15361" width="38.42578125" style="591" customWidth="1"/>
    <col min="15362" max="15362" width="6.5703125" style="591" customWidth="1"/>
    <col min="15363" max="15364" width="11.7109375" style="591" customWidth="1"/>
    <col min="15365" max="15365" width="15" style="591" customWidth="1"/>
    <col min="15366" max="15366" width="11.7109375" style="591" customWidth="1"/>
    <col min="15367" max="15367" width="27.5703125" style="591" bestFit="1" customWidth="1"/>
    <col min="15368" max="15555" width="6.85546875" style="591" customWidth="1"/>
    <col min="15556" max="15556" width="4.85546875" style="591" customWidth="1"/>
    <col min="15557" max="15557" width="37.5703125" style="591" bestFit="1" customWidth="1"/>
    <col min="15558" max="15558" width="5.28515625" style="591" customWidth="1"/>
    <col min="15559" max="15559" width="9.85546875" style="591" customWidth="1"/>
    <col min="15560" max="15560" width="12.42578125" style="591" customWidth="1"/>
    <col min="15561" max="15561" width="7.7109375" style="591" customWidth="1"/>
    <col min="15562" max="15562" width="6.42578125" style="591" customWidth="1"/>
    <col min="15563" max="15563" width="8.42578125" style="591" customWidth="1"/>
    <col min="15564" max="15574" width="7.28515625" style="591"/>
    <col min="15575" max="15575" width="8.7109375" style="591" customWidth="1"/>
    <col min="15576" max="15615" width="7.28515625" style="591"/>
    <col min="15616" max="15616" width="4.85546875" style="591" customWidth="1"/>
    <col min="15617" max="15617" width="38.42578125" style="591" customWidth="1"/>
    <col min="15618" max="15618" width="6.5703125" style="591" customWidth="1"/>
    <col min="15619" max="15620" width="11.7109375" style="591" customWidth="1"/>
    <col min="15621" max="15621" width="15" style="591" customWidth="1"/>
    <col min="15622" max="15622" width="11.7109375" style="591" customWidth="1"/>
    <col min="15623" max="15623" width="27.5703125" style="591" bestFit="1" customWidth="1"/>
    <col min="15624" max="15811" width="6.85546875" style="591" customWidth="1"/>
    <col min="15812" max="15812" width="4.85546875" style="591" customWidth="1"/>
    <col min="15813" max="15813" width="37.5703125" style="591" bestFit="1" customWidth="1"/>
    <col min="15814" max="15814" width="5.28515625" style="591" customWidth="1"/>
    <col min="15815" max="15815" width="9.85546875" style="591" customWidth="1"/>
    <col min="15816" max="15816" width="12.42578125" style="591" customWidth="1"/>
    <col min="15817" max="15817" width="7.7109375" style="591" customWidth="1"/>
    <col min="15818" max="15818" width="6.42578125" style="591" customWidth="1"/>
    <col min="15819" max="15819" width="8.42578125" style="591" customWidth="1"/>
    <col min="15820" max="15830" width="7.28515625" style="591"/>
    <col min="15831" max="15831" width="8.7109375" style="591" customWidth="1"/>
    <col min="15832" max="15871" width="7.28515625" style="591"/>
    <col min="15872" max="15872" width="4.85546875" style="591" customWidth="1"/>
    <col min="15873" max="15873" width="38.42578125" style="591" customWidth="1"/>
    <col min="15874" max="15874" width="6.5703125" style="591" customWidth="1"/>
    <col min="15875" max="15876" width="11.7109375" style="591" customWidth="1"/>
    <col min="15877" max="15877" width="15" style="591" customWidth="1"/>
    <col min="15878" max="15878" width="11.7109375" style="591" customWidth="1"/>
    <col min="15879" max="15879" width="27.5703125" style="591" bestFit="1" customWidth="1"/>
    <col min="15880" max="16067" width="6.85546875" style="591" customWidth="1"/>
    <col min="16068" max="16068" width="4.85546875" style="591" customWidth="1"/>
    <col min="16069" max="16069" width="37.5703125" style="591" bestFit="1" customWidth="1"/>
    <col min="16070" max="16070" width="5.28515625" style="591" customWidth="1"/>
    <col min="16071" max="16071" width="9.85546875" style="591" customWidth="1"/>
    <col min="16072" max="16072" width="12.42578125" style="591" customWidth="1"/>
    <col min="16073" max="16073" width="7.7109375" style="591" customWidth="1"/>
    <col min="16074" max="16074" width="6.42578125" style="591" customWidth="1"/>
    <col min="16075" max="16075" width="8.42578125" style="591" customWidth="1"/>
    <col min="16076" max="16086" width="7.28515625" style="591"/>
    <col min="16087" max="16087" width="8.7109375" style="591" customWidth="1"/>
    <col min="16088" max="16127" width="7.28515625" style="591"/>
    <col min="16128" max="16128" width="4.85546875" style="591" customWidth="1"/>
    <col min="16129" max="16129" width="38.42578125" style="591" customWidth="1"/>
    <col min="16130" max="16130" width="6.5703125" style="591" customWidth="1"/>
    <col min="16131" max="16132" width="11.7109375" style="591" customWidth="1"/>
    <col min="16133" max="16133" width="15" style="591" customWidth="1"/>
    <col min="16134" max="16134" width="11.7109375" style="591" customWidth="1"/>
    <col min="16135" max="16135" width="27.5703125" style="591" bestFit="1" customWidth="1"/>
    <col min="16136" max="16323" width="6.85546875" style="591" customWidth="1"/>
    <col min="16324" max="16324" width="4.85546875" style="591" customWidth="1"/>
    <col min="16325" max="16325" width="37.5703125" style="591" bestFit="1" customWidth="1"/>
    <col min="16326" max="16326" width="5.28515625" style="591" customWidth="1"/>
    <col min="16327" max="16327" width="9.85546875" style="591" customWidth="1"/>
    <col min="16328" max="16328" width="12.42578125" style="591" customWidth="1"/>
    <col min="16329" max="16329" width="7.7109375" style="591" customWidth="1"/>
    <col min="16330" max="16330" width="6.42578125" style="591" customWidth="1"/>
    <col min="16331" max="16331" width="8.42578125" style="591" customWidth="1"/>
    <col min="16332" max="16342" width="7.28515625" style="591"/>
    <col min="16343" max="16343" width="8.7109375" style="591" customWidth="1"/>
    <col min="16344" max="16384" width="7.28515625" style="591"/>
  </cols>
  <sheetData>
    <row r="1" spans="1:246" ht="46.5" customHeight="1">
      <c r="A1" s="1575" t="s">
        <v>380</v>
      </c>
      <c r="B1" s="1575"/>
      <c r="C1" s="1575"/>
      <c r="D1" s="1575"/>
      <c r="E1" s="1575"/>
      <c r="F1" s="1575"/>
      <c r="G1" s="1575"/>
      <c r="H1" s="1575"/>
      <c r="I1" s="1575"/>
      <c r="J1" s="1575"/>
      <c r="K1" s="1575"/>
      <c r="L1" s="1575"/>
      <c r="M1" s="1575"/>
      <c r="R1" s="590"/>
    </row>
    <row r="2" spans="1:246" s="779" customFormat="1" ht="17.25" customHeight="1">
      <c r="A2" s="1583" t="s">
        <v>2</v>
      </c>
      <c r="B2" s="1584" t="s">
        <v>178</v>
      </c>
      <c r="C2" s="1584" t="s">
        <v>3</v>
      </c>
      <c r="D2" s="1584" t="s">
        <v>302</v>
      </c>
      <c r="E2" s="1585" t="s">
        <v>381</v>
      </c>
      <c r="F2" s="1585" t="s">
        <v>382</v>
      </c>
      <c r="G2" s="1587" t="s">
        <v>383</v>
      </c>
      <c r="H2" s="1588"/>
      <c r="I2" s="1589"/>
      <c r="J2" s="1584" t="s">
        <v>384</v>
      </c>
      <c r="K2" s="1584"/>
      <c r="L2" s="1584"/>
      <c r="M2" s="777"/>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778"/>
      <c r="BD2" s="778"/>
      <c r="BE2" s="778"/>
      <c r="BF2" s="778"/>
      <c r="BG2" s="778"/>
      <c r="BH2" s="778"/>
      <c r="BI2" s="778"/>
      <c r="BJ2" s="778"/>
      <c r="BK2" s="778"/>
      <c r="BL2" s="778"/>
      <c r="BM2" s="778"/>
      <c r="BN2" s="778"/>
      <c r="BO2" s="778"/>
      <c r="BP2" s="778"/>
      <c r="BQ2" s="778"/>
      <c r="BR2" s="778"/>
      <c r="BS2" s="778"/>
      <c r="BT2" s="778"/>
      <c r="BU2" s="778"/>
      <c r="BV2" s="778"/>
      <c r="BW2" s="778"/>
      <c r="BX2" s="778"/>
      <c r="BY2" s="778"/>
      <c r="BZ2" s="778"/>
      <c r="CA2" s="778"/>
      <c r="CB2" s="778"/>
      <c r="CC2" s="778"/>
      <c r="CD2" s="778"/>
      <c r="CE2" s="778"/>
      <c r="CF2" s="778"/>
      <c r="CG2" s="778"/>
      <c r="CH2" s="778"/>
      <c r="CI2" s="778"/>
      <c r="CJ2" s="778"/>
      <c r="CK2" s="778"/>
      <c r="CL2" s="778"/>
      <c r="CM2" s="778"/>
      <c r="CN2" s="778"/>
      <c r="CO2" s="778"/>
      <c r="CP2" s="778"/>
      <c r="CQ2" s="778"/>
      <c r="CR2" s="778"/>
      <c r="CS2" s="778"/>
      <c r="CT2" s="778"/>
      <c r="CU2" s="778"/>
      <c r="CV2" s="778"/>
      <c r="CW2" s="778"/>
      <c r="CX2" s="778"/>
      <c r="CY2" s="778"/>
      <c r="CZ2" s="778"/>
      <c r="DA2" s="778"/>
      <c r="DB2" s="778"/>
      <c r="DC2" s="778"/>
      <c r="DD2" s="778"/>
      <c r="DE2" s="778"/>
      <c r="DF2" s="778"/>
      <c r="DG2" s="778"/>
      <c r="DH2" s="778"/>
      <c r="DI2" s="778"/>
      <c r="DJ2" s="778"/>
      <c r="DK2" s="778"/>
      <c r="DL2" s="778"/>
      <c r="DM2" s="778"/>
      <c r="DN2" s="778"/>
      <c r="DO2" s="778"/>
      <c r="DP2" s="778"/>
      <c r="DQ2" s="778"/>
      <c r="DR2" s="778"/>
      <c r="DS2" s="778"/>
      <c r="DT2" s="778"/>
      <c r="DU2" s="778"/>
      <c r="DV2" s="778"/>
      <c r="DW2" s="778"/>
      <c r="DX2" s="778"/>
      <c r="DY2" s="778"/>
      <c r="DZ2" s="778"/>
      <c r="EA2" s="778"/>
      <c r="EB2" s="778"/>
      <c r="EC2" s="778"/>
      <c r="ED2" s="778"/>
      <c r="EE2" s="778"/>
      <c r="EF2" s="778"/>
      <c r="EG2" s="778"/>
      <c r="EH2" s="778"/>
      <c r="EI2" s="778"/>
      <c r="EJ2" s="778"/>
      <c r="EK2" s="778"/>
      <c r="EL2" s="778"/>
      <c r="EM2" s="778"/>
      <c r="EN2" s="778"/>
      <c r="EO2" s="778"/>
      <c r="EP2" s="778"/>
      <c r="EQ2" s="778"/>
      <c r="ER2" s="778"/>
      <c r="ES2" s="778"/>
      <c r="ET2" s="778"/>
      <c r="EU2" s="778"/>
      <c r="EV2" s="778"/>
      <c r="EW2" s="778"/>
      <c r="EX2" s="778"/>
      <c r="EY2" s="778"/>
      <c r="EZ2" s="778"/>
      <c r="FA2" s="778"/>
      <c r="FB2" s="778"/>
      <c r="FC2" s="778"/>
      <c r="FD2" s="778"/>
      <c r="FE2" s="778"/>
      <c r="FF2" s="778"/>
      <c r="FG2" s="778"/>
      <c r="FH2" s="778"/>
      <c r="FI2" s="778"/>
      <c r="FJ2" s="778"/>
      <c r="FK2" s="778"/>
      <c r="FL2" s="778"/>
      <c r="FM2" s="778"/>
      <c r="FN2" s="778"/>
      <c r="FO2" s="778"/>
      <c r="FP2" s="778"/>
      <c r="FQ2" s="778"/>
      <c r="FR2" s="778"/>
      <c r="FS2" s="778"/>
      <c r="FT2" s="778"/>
      <c r="FU2" s="778"/>
      <c r="FV2" s="778"/>
      <c r="FW2" s="778"/>
      <c r="FX2" s="778"/>
      <c r="FY2" s="778"/>
      <c r="FZ2" s="778"/>
      <c r="GA2" s="778"/>
      <c r="GB2" s="778"/>
      <c r="GC2" s="778"/>
      <c r="GD2" s="778"/>
      <c r="GE2" s="778"/>
      <c r="GF2" s="778"/>
      <c r="GG2" s="778"/>
      <c r="GH2" s="778"/>
      <c r="GI2" s="778"/>
      <c r="GJ2" s="778"/>
      <c r="GK2" s="778"/>
      <c r="GL2" s="778"/>
      <c r="GM2" s="778"/>
      <c r="GN2" s="778"/>
      <c r="GO2" s="778"/>
      <c r="GP2" s="778"/>
      <c r="GQ2" s="778"/>
      <c r="GR2" s="778"/>
      <c r="GS2" s="778"/>
      <c r="GT2" s="778"/>
      <c r="GU2" s="778"/>
      <c r="GV2" s="778"/>
      <c r="GW2" s="778"/>
      <c r="GX2" s="778"/>
      <c r="GY2" s="778"/>
      <c r="GZ2" s="778"/>
      <c r="HA2" s="778"/>
      <c r="HB2" s="778"/>
      <c r="HC2" s="778"/>
      <c r="HD2" s="778"/>
      <c r="HE2" s="778"/>
      <c r="HF2" s="778"/>
      <c r="HG2" s="778"/>
      <c r="HH2" s="778"/>
      <c r="HI2" s="778"/>
      <c r="HJ2" s="778"/>
      <c r="HK2" s="778"/>
      <c r="HL2" s="778"/>
      <c r="HM2" s="778"/>
      <c r="HN2" s="778"/>
      <c r="HO2" s="778"/>
      <c r="HP2" s="778"/>
      <c r="HQ2" s="778"/>
      <c r="HR2" s="778"/>
    </row>
    <row r="3" spans="1:246" s="779" customFormat="1" ht="32.25" customHeight="1">
      <c r="A3" s="1583"/>
      <c r="B3" s="1584"/>
      <c r="C3" s="1584"/>
      <c r="D3" s="1584"/>
      <c r="E3" s="1586"/>
      <c r="F3" s="1586"/>
      <c r="G3" s="776" t="s">
        <v>303</v>
      </c>
      <c r="H3" s="776" t="s">
        <v>304</v>
      </c>
      <c r="I3" s="782" t="s">
        <v>385</v>
      </c>
      <c r="J3" s="776" t="s">
        <v>303</v>
      </c>
      <c r="K3" s="776" t="s">
        <v>304</v>
      </c>
      <c r="L3" s="794" t="s">
        <v>386</v>
      </c>
      <c r="M3" s="780" t="s">
        <v>427</v>
      </c>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781"/>
      <c r="BO3" s="781"/>
      <c r="BP3" s="781"/>
      <c r="BQ3" s="781"/>
      <c r="BR3" s="781"/>
      <c r="BS3" s="781"/>
      <c r="BT3" s="781"/>
      <c r="BU3" s="781"/>
      <c r="BV3" s="781"/>
      <c r="BW3" s="781"/>
      <c r="BX3" s="781"/>
      <c r="BY3" s="781"/>
      <c r="BZ3" s="781"/>
      <c r="CA3" s="781"/>
      <c r="CB3" s="781"/>
      <c r="CC3" s="781"/>
      <c r="CD3" s="781"/>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1"/>
      <c r="ED3" s="781"/>
      <c r="EE3" s="781"/>
      <c r="EF3" s="781"/>
      <c r="EG3" s="781"/>
      <c r="EH3" s="781"/>
      <c r="EI3" s="781"/>
      <c r="EJ3" s="781"/>
      <c r="EK3" s="781"/>
      <c r="EL3" s="781"/>
      <c r="EM3" s="781"/>
      <c r="EN3" s="781"/>
      <c r="EO3" s="781"/>
      <c r="EP3" s="781"/>
      <c r="EQ3" s="781"/>
      <c r="ER3" s="781"/>
      <c r="ES3" s="781"/>
      <c r="ET3" s="781"/>
      <c r="EU3" s="781"/>
      <c r="EV3" s="781"/>
      <c r="EW3" s="781"/>
      <c r="EX3" s="781"/>
      <c r="EY3" s="781"/>
      <c r="EZ3" s="781"/>
      <c r="FA3" s="781"/>
      <c r="FB3" s="781"/>
      <c r="FC3" s="781"/>
      <c r="FD3" s="781"/>
      <c r="FE3" s="781"/>
      <c r="FF3" s="781"/>
      <c r="FG3" s="781"/>
      <c r="FH3" s="781"/>
      <c r="FI3" s="781"/>
      <c r="FJ3" s="781"/>
      <c r="FK3" s="781"/>
      <c r="FL3" s="781"/>
      <c r="FM3" s="781"/>
      <c r="FN3" s="781"/>
      <c r="FO3" s="781"/>
      <c r="FP3" s="781"/>
      <c r="FQ3" s="781"/>
      <c r="FR3" s="781"/>
      <c r="FS3" s="781"/>
      <c r="FT3" s="781"/>
      <c r="FU3" s="781"/>
      <c r="FV3" s="781"/>
      <c r="FW3" s="781"/>
      <c r="FX3" s="781"/>
      <c r="FY3" s="781"/>
      <c r="FZ3" s="781"/>
      <c r="GA3" s="781"/>
      <c r="GB3" s="781"/>
      <c r="GC3" s="781"/>
      <c r="GD3" s="781"/>
      <c r="GE3" s="781"/>
      <c r="GF3" s="781"/>
      <c r="GG3" s="781"/>
      <c r="GH3" s="781"/>
      <c r="GI3" s="781"/>
      <c r="GJ3" s="781"/>
      <c r="GK3" s="781"/>
      <c r="GL3" s="781"/>
      <c r="GM3" s="781"/>
      <c r="GN3" s="781"/>
      <c r="GO3" s="781"/>
      <c r="GP3" s="781"/>
      <c r="GQ3" s="781"/>
      <c r="GR3" s="781"/>
      <c r="GS3" s="781"/>
      <c r="GT3" s="781"/>
      <c r="GU3" s="781"/>
      <c r="GV3" s="781"/>
      <c r="GW3" s="781"/>
      <c r="GX3" s="781"/>
      <c r="GY3" s="781"/>
      <c r="GZ3" s="781"/>
      <c r="HA3" s="781"/>
      <c r="HB3" s="781"/>
      <c r="HC3" s="781"/>
      <c r="HD3" s="781"/>
      <c r="HE3" s="781"/>
      <c r="HF3" s="781"/>
      <c r="HG3" s="781"/>
      <c r="HH3" s="781"/>
      <c r="HI3" s="781"/>
      <c r="HJ3" s="781"/>
      <c r="HK3" s="781"/>
      <c r="HL3" s="781"/>
      <c r="HM3" s="781"/>
      <c r="HN3" s="781"/>
      <c r="HO3" s="781"/>
      <c r="HP3" s="781"/>
      <c r="HQ3" s="781"/>
      <c r="HR3" s="781"/>
    </row>
    <row r="4" spans="1:246" ht="17.25" customHeight="1">
      <c r="A4" s="585">
        <v>-1</v>
      </c>
      <c r="B4" s="585">
        <v>-2</v>
      </c>
      <c r="C4" s="585">
        <v>-3</v>
      </c>
      <c r="D4" s="585">
        <v>-4</v>
      </c>
      <c r="E4" s="585"/>
      <c r="F4" s="585"/>
      <c r="G4" s="585">
        <v>-5</v>
      </c>
      <c r="H4" s="585" t="s">
        <v>184</v>
      </c>
      <c r="I4" s="783"/>
      <c r="J4" s="585"/>
      <c r="K4" s="557"/>
      <c r="L4" s="722"/>
      <c r="M4" s="587"/>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586"/>
      <c r="BP4" s="586"/>
      <c r="BQ4" s="586"/>
      <c r="BR4" s="586"/>
      <c r="BS4" s="586"/>
      <c r="BT4" s="586"/>
      <c r="BU4" s="586"/>
      <c r="BV4" s="586"/>
      <c r="BW4" s="586"/>
      <c r="BX4" s="586"/>
      <c r="BY4" s="586"/>
      <c r="BZ4" s="586"/>
      <c r="CA4" s="586"/>
      <c r="CB4" s="586"/>
      <c r="CC4" s="586"/>
      <c r="CD4" s="586"/>
      <c r="CE4" s="586"/>
      <c r="CF4" s="586"/>
      <c r="CG4" s="586"/>
      <c r="CH4" s="586"/>
      <c r="CI4" s="586"/>
      <c r="CJ4" s="586"/>
      <c r="CK4" s="586"/>
      <c r="CL4" s="586"/>
      <c r="CM4" s="586"/>
      <c r="CN4" s="586"/>
      <c r="CO4" s="586"/>
      <c r="CP4" s="586"/>
      <c r="CQ4" s="586"/>
      <c r="CR4" s="586"/>
      <c r="CS4" s="586"/>
      <c r="CT4" s="586"/>
      <c r="CU4" s="586"/>
      <c r="CV4" s="586"/>
      <c r="CW4" s="586"/>
      <c r="CX4" s="586"/>
      <c r="CY4" s="586"/>
      <c r="CZ4" s="586"/>
      <c r="DA4" s="586"/>
      <c r="DB4" s="586"/>
      <c r="DC4" s="586"/>
      <c r="DD4" s="586"/>
      <c r="DE4" s="586"/>
      <c r="DF4" s="586"/>
      <c r="DG4" s="586"/>
      <c r="DH4" s="586"/>
      <c r="DI4" s="586"/>
      <c r="DJ4" s="586"/>
      <c r="DK4" s="586"/>
      <c r="DL4" s="586"/>
      <c r="DM4" s="586"/>
      <c r="DN4" s="586"/>
      <c r="DO4" s="586"/>
      <c r="DP4" s="586"/>
      <c r="DQ4" s="586"/>
      <c r="DR4" s="586"/>
      <c r="DS4" s="586"/>
      <c r="DT4" s="586"/>
      <c r="DU4" s="586"/>
      <c r="DV4" s="586"/>
      <c r="DW4" s="586"/>
      <c r="DX4" s="586"/>
      <c r="DY4" s="586"/>
      <c r="DZ4" s="586"/>
      <c r="EA4" s="586"/>
      <c r="EB4" s="586"/>
      <c r="EC4" s="586"/>
      <c r="ED4" s="586"/>
      <c r="EE4" s="586"/>
      <c r="EF4" s="586"/>
      <c r="EG4" s="586"/>
      <c r="EH4" s="586"/>
      <c r="EI4" s="586"/>
      <c r="EJ4" s="586"/>
      <c r="EK4" s="586"/>
      <c r="EL4" s="586"/>
      <c r="EM4" s="586"/>
      <c r="EN4" s="586"/>
      <c r="EO4" s="586"/>
      <c r="EP4" s="586"/>
      <c r="EQ4" s="586"/>
      <c r="ER4" s="586"/>
      <c r="ES4" s="586"/>
      <c r="ET4" s="586"/>
      <c r="EU4" s="586"/>
      <c r="EV4" s="586"/>
      <c r="EW4" s="586"/>
      <c r="EX4" s="586"/>
      <c r="EY4" s="586"/>
      <c r="EZ4" s="586"/>
      <c r="FA4" s="586"/>
      <c r="FB4" s="586"/>
      <c r="FC4" s="586"/>
      <c r="FD4" s="586"/>
      <c r="FE4" s="586"/>
      <c r="FF4" s="586"/>
      <c r="FG4" s="586"/>
      <c r="FH4" s="586"/>
      <c r="FI4" s="586"/>
      <c r="FJ4" s="586"/>
      <c r="FK4" s="586"/>
      <c r="FL4" s="586"/>
      <c r="FM4" s="586"/>
      <c r="FN4" s="586"/>
      <c r="FO4" s="586"/>
      <c r="FP4" s="586"/>
      <c r="FQ4" s="586"/>
      <c r="FR4" s="586"/>
      <c r="FS4" s="586"/>
      <c r="FT4" s="586"/>
      <c r="FU4" s="586"/>
      <c r="FV4" s="586"/>
      <c r="FW4" s="586"/>
      <c r="FX4" s="586"/>
      <c r="FY4" s="586"/>
      <c r="FZ4" s="586"/>
      <c r="GA4" s="586"/>
      <c r="GB4" s="586"/>
      <c r="GC4" s="586"/>
      <c r="GD4" s="586"/>
      <c r="GE4" s="586"/>
      <c r="GF4" s="586"/>
      <c r="GG4" s="586"/>
      <c r="GH4" s="586"/>
      <c r="GI4" s="586"/>
      <c r="GJ4" s="586"/>
      <c r="GK4" s="586"/>
      <c r="GL4" s="586"/>
      <c r="GM4" s="586"/>
      <c r="GN4" s="586"/>
      <c r="GO4" s="586"/>
      <c r="GP4" s="586"/>
      <c r="GQ4" s="586"/>
      <c r="GR4" s="586"/>
      <c r="GS4" s="586"/>
      <c r="GT4" s="586"/>
      <c r="GU4" s="586"/>
      <c r="GV4" s="586"/>
      <c r="GW4" s="586"/>
      <c r="GX4" s="586"/>
      <c r="GY4" s="586"/>
      <c r="GZ4" s="586"/>
      <c r="HA4" s="586"/>
      <c r="HB4" s="586"/>
      <c r="HC4" s="586"/>
      <c r="HD4" s="586"/>
      <c r="HE4" s="586"/>
      <c r="HF4" s="586"/>
      <c r="HG4" s="586"/>
      <c r="HH4" s="586"/>
      <c r="HI4" s="586"/>
      <c r="HJ4" s="586"/>
      <c r="HK4" s="586"/>
      <c r="HL4" s="586"/>
      <c r="HM4" s="586"/>
      <c r="HN4" s="586"/>
      <c r="HO4" s="586"/>
      <c r="HP4" s="586"/>
      <c r="HQ4" s="586"/>
      <c r="HR4" s="586"/>
      <c r="HS4" s="597"/>
      <c r="HT4" s="597"/>
      <c r="HU4" s="597"/>
      <c r="HV4" s="597"/>
      <c r="HW4" s="597"/>
      <c r="HX4" s="597"/>
      <c r="HY4" s="597"/>
      <c r="HZ4" s="597"/>
      <c r="IA4" s="597"/>
      <c r="IB4" s="597"/>
      <c r="IC4" s="597"/>
      <c r="ID4" s="597"/>
      <c r="IE4" s="597"/>
      <c r="IF4" s="597"/>
      <c r="IG4" s="597"/>
      <c r="IH4" s="597"/>
      <c r="II4" s="597"/>
      <c r="IJ4" s="597"/>
      <c r="IK4" s="597"/>
      <c r="IL4" s="597"/>
    </row>
    <row r="5" spans="1:246" s="601" customFormat="1">
      <c r="A5" s="592"/>
      <c r="B5" s="558" t="s">
        <v>7</v>
      </c>
      <c r="C5" s="559"/>
      <c r="D5" s="559">
        <f>'01CH'!D7</f>
        <v>85387.646000000008</v>
      </c>
      <c r="E5" s="559"/>
      <c r="F5" s="559"/>
      <c r="G5" s="560" t="e">
        <f>#REF!</f>
        <v>#REF!</v>
      </c>
      <c r="H5" s="560" t="e">
        <f>G5-D5</f>
        <v>#REF!</v>
      </c>
      <c r="I5" s="784"/>
      <c r="J5" s="560">
        <f>'Bieu so 01_Na Ri'!F9</f>
        <v>85387.645999999979</v>
      </c>
      <c r="K5" s="560">
        <f>J5-D5</f>
        <v>0</v>
      </c>
      <c r="L5" s="723"/>
      <c r="M5" s="599"/>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561"/>
      <c r="DH5" s="561"/>
      <c r="DI5" s="561"/>
      <c r="DJ5" s="561"/>
      <c r="DK5" s="561"/>
      <c r="DL5" s="561"/>
      <c r="DM5" s="561"/>
      <c r="DN5" s="561"/>
      <c r="DO5" s="561"/>
      <c r="DP5" s="561"/>
      <c r="DQ5" s="561"/>
      <c r="DR5" s="561"/>
      <c r="DS5" s="561"/>
      <c r="DT5" s="561"/>
      <c r="DU5" s="561"/>
      <c r="DV5" s="561"/>
      <c r="DW5" s="561"/>
      <c r="DX5" s="561"/>
      <c r="DY5" s="561"/>
      <c r="DZ5" s="561"/>
      <c r="EA5" s="561"/>
      <c r="EB5" s="561"/>
      <c r="EC5" s="561"/>
      <c r="ED5" s="561"/>
      <c r="EE5" s="561"/>
      <c r="EF5" s="561"/>
      <c r="EG5" s="561"/>
      <c r="EH5" s="561"/>
      <c r="EI5" s="561"/>
      <c r="EJ5" s="561"/>
      <c r="EK5" s="561"/>
      <c r="EL5" s="561"/>
      <c r="EM5" s="561"/>
      <c r="EN5" s="561"/>
      <c r="EO5" s="561"/>
      <c r="EP5" s="561"/>
      <c r="EQ5" s="561"/>
      <c r="ER5" s="561"/>
      <c r="ES5" s="561"/>
      <c r="ET5" s="561"/>
      <c r="EU5" s="561"/>
      <c r="EV5" s="561"/>
      <c r="EW5" s="561"/>
      <c r="EX5" s="561"/>
      <c r="EY5" s="561"/>
      <c r="EZ5" s="561"/>
      <c r="FA5" s="561"/>
      <c r="FB5" s="561"/>
      <c r="FC5" s="561"/>
      <c r="FD5" s="561"/>
      <c r="FE5" s="561"/>
      <c r="FF5" s="561"/>
      <c r="FG5" s="561"/>
      <c r="FH5" s="561"/>
      <c r="FI5" s="561"/>
      <c r="FJ5" s="561"/>
      <c r="FK5" s="561"/>
      <c r="FL5" s="561"/>
      <c r="FM5" s="561"/>
      <c r="FN5" s="561"/>
      <c r="FO5" s="561"/>
      <c r="FP5" s="561"/>
      <c r="FQ5" s="561"/>
      <c r="FR5" s="561"/>
      <c r="FS5" s="561"/>
      <c r="FT5" s="561"/>
      <c r="FU5" s="561"/>
      <c r="FV5" s="561"/>
      <c r="FW5" s="561"/>
      <c r="FX5" s="561"/>
      <c r="FY5" s="561"/>
      <c r="FZ5" s="561"/>
      <c r="GA5" s="561"/>
      <c r="GB5" s="561"/>
      <c r="GC5" s="561"/>
      <c r="GD5" s="561"/>
      <c r="GE5" s="561"/>
      <c r="GF5" s="561"/>
      <c r="GG5" s="561"/>
      <c r="GH5" s="561"/>
      <c r="GI5" s="561"/>
      <c r="GJ5" s="561"/>
      <c r="GK5" s="561"/>
      <c r="GL5" s="561"/>
      <c r="GM5" s="561"/>
      <c r="GN5" s="561"/>
      <c r="GO5" s="561"/>
      <c r="GP5" s="561"/>
      <c r="GQ5" s="561"/>
      <c r="GR5" s="561"/>
      <c r="GS5" s="561"/>
      <c r="GT5" s="561"/>
      <c r="GU5" s="561"/>
      <c r="GV5" s="561"/>
      <c r="GW5" s="561"/>
      <c r="GX5" s="561"/>
      <c r="GY5" s="561"/>
      <c r="GZ5" s="561"/>
      <c r="HA5" s="561"/>
      <c r="HB5" s="561"/>
      <c r="HC5" s="561"/>
      <c r="HD5" s="561"/>
      <c r="HE5" s="561"/>
      <c r="HF5" s="561"/>
      <c r="HG5" s="561"/>
      <c r="HH5" s="561"/>
      <c r="HI5" s="561"/>
      <c r="HJ5" s="561"/>
      <c r="HK5" s="561"/>
      <c r="HL5" s="561"/>
      <c r="HM5" s="561"/>
      <c r="HN5" s="561"/>
      <c r="HO5" s="561"/>
      <c r="HP5" s="561"/>
      <c r="HQ5" s="561"/>
      <c r="HR5" s="561"/>
      <c r="HS5" s="600"/>
      <c r="HT5" s="600"/>
      <c r="HU5" s="600"/>
      <c r="HV5" s="600"/>
      <c r="HW5" s="600"/>
      <c r="HX5" s="600"/>
      <c r="HY5" s="600"/>
      <c r="HZ5" s="600"/>
      <c r="IA5" s="600"/>
      <c r="IB5" s="600"/>
      <c r="IC5" s="600"/>
      <c r="ID5" s="600"/>
      <c r="IE5" s="600"/>
      <c r="IF5" s="600"/>
      <c r="IG5" s="600"/>
      <c r="IH5" s="600"/>
      <c r="II5" s="600"/>
      <c r="IJ5" s="600"/>
      <c r="IK5" s="600"/>
      <c r="IL5" s="600"/>
    </row>
    <row r="6" spans="1:246" s="601" customFormat="1">
      <c r="A6" s="562" t="s">
        <v>193</v>
      </c>
      <c r="B6" s="562" t="s">
        <v>194</v>
      </c>
      <c r="C6" s="563"/>
      <c r="D6" s="559">
        <f>'01CH'!D8</f>
        <v>0</v>
      </c>
      <c r="E6" s="559"/>
      <c r="F6" s="559"/>
      <c r="G6" s="564"/>
      <c r="H6" s="560">
        <f t="shared" ref="H6:H69" si="0">G6-D6</f>
        <v>0</v>
      </c>
      <c r="I6" s="784">
        <f t="shared" ref="I6" si="1">E6-G6</f>
        <v>0</v>
      </c>
      <c r="J6" s="564"/>
      <c r="K6" s="560">
        <f t="shared" ref="K6:K69" si="2">J6-D6</f>
        <v>0</v>
      </c>
      <c r="L6" s="723">
        <f t="shared" ref="L6" si="3">F6-J6</f>
        <v>0</v>
      </c>
      <c r="M6" s="602"/>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c r="CQ6" s="565"/>
      <c r="CR6" s="565"/>
      <c r="CS6" s="565"/>
      <c r="CT6" s="565"/>
      <c r="CU6" s="565"/>
      <c r="CV6" s="565"/>
      <c r="CW6" s="565"/>
      <c r="CX6" s="565"/>
      <c r="CY6" s="565"/>
      <c r="CZ6" s="565"/>
      <c r="DA6" s="565"/>
      <c r="DB6" s="565"/>
      <c r="DC6" s="565"/>
      <c r="DD6" s="565"/>
      <c r="DE6" s="565"/>
      <c r="DF6" s="565"/>
      <c r="DG6" s="565"/>
      <c r="DH6" s="565"/>
      <c r="DI6" s="565"/>
      <c r="DJ6" s="565"/>
      <c r="DK6" s="565"/>
      <c r="DL6" s="565"/>
      <c r="DM6" s="565"/>
      <c r="DN6" s="565"/>
      <c r="DO6" s="565"/>
      <c r="DP6" s="565"/>
      <c r="DQ6" s="565"/>
      <c r="DR6" s="565"/>
      <c r="DS6" s="565"/>
      <c r="DT6" s="565"/>
      <c r="DU6" s="565"/>
      <c r="DV6" s="565"/>
      <c r="DW6" s="565"/>
      <c r="DX6" s="565"/>
      <c r="DY6" s="565"/>
      <c r="DZ6" s="565"/>
      <c r="EA6" s="565"/>
      <c r="EB6" s="565"/>
      <c r="EC6" s="565"/>
      <c r="ED6" s="565"/>
      <c r="EE6" s="565"/>
      <c r="EF6" s="565"/>
      <c r="EG6" s="565"/>
      <c r="EH6" s="565"/>
      <c r="EI6" s="565"/>
      <c r="EJ6" s="565"/>
      <c r="EK6" s="565"/>
      <c r="EL6" s="565"/>
      <c r="EM6" s="565"/>
      <c r="EN6" s="565"/>
      <c r="EO6" s="565"/>
      <c r="EP6" s="565"/>
      <c r="EQ6" s="565"/>
      <c r="ER6" s="565"/>
      <c r="ES6" s="565"/>
      <c r="ET6" s="565"/>
      <c r="EU6" s="565"/>
      <c r="EV6" s="565"/>
      <c r="EW6" s="565"/>
      <c r="EX6" s="565"/>
      <c r="EY6" s="565"/>
      <c r="EZ6" s="565"/>
      <c r="FA6" s="565"/>
      <c r="FB6" s="565"/>
      <c r="FC6" s="565"/>
      <c r="FD6" s="565"/>
      <c r="FE6" s="565"/>
      <c r="FF6" s="565"/>
      <c r="FG6" s="565"/>
      <c r="FH6" s="565"/>
      <c r="FI6" s="565"/>
      <c r="FJ6" s="565"/>
      <c r="FK6" s="565"/>
      <c r="FL6" s="565"/>
      <c r="FM6" s="565"/>
      <c r="FN6" s="565"/>
      <c r="FO6" s="565"/>
      <c r="FP6" s="565"/>
      <c r="FQ6" s="565"/>
      <c r="FR6" s="565"/>
      <c r="FS6" s="565"/>
      <c r="FT6" s="565"/>
      <c r="FU6" s="565"/>
      <c r="FV6" s="565"/>
      <c r="FW6" s="565"/>
      <c r="FX6" s="565"/>
      <c r="FY6" s="565"/>
      <c r="FZ6" s="565"/>
      <c r="GA6" s="565"/>
      <c r="GB6" s="565"/>
      <c r="GC6" s="565"/>
      <c r="GD6" s="565"/>
      <c r="GE6" s="565"/>
      <c r="GF6" s="565"/>
      <c r="GG6" s="565"/>
      <c r="GH6" s="565"/>
      <c r="GI6" s="565"/>
      <c r="GJ6" s="565"/>
      <c r="GK6" s="565"/>
      <c r="GL6" s="565"/>
      <c r="GM6" s="565"/>
      <c r="GN6" s="565"/>
      <c r="GO6" s="565"/>
      <c r="GP6" s="565"/>
      <c r="GQ6" s="565"/>
      <c r="GR6" s="565"/>
      <c r="GS6" s="565"/>
      <c r="GT6" s="565"/>
      <c r="GU6" s="565"/>
      <c r="GV6" s="565"/>
      <c r="GW6" s="565"/>
      <c r="GX6" s="565"/>
      <c r="GY6" s="565"/>
      <c r="GZ6" s="565"/>
      <c r="HA6" s="565"/>
      <c r="HB6" s="565"/>
      <c r="HC6" s="565"/>
      <c r="HD6" s="565"/>
      <c r="HE6" s="565"/>
      <c r="HF6" s="565"/>
      <c r="HG6" s="565"/>
      <c r="HH6" s="565"/>
      <c r="HI6" s="565"/>
      <c r="HJ6" s="565"/>
      <c r="HK6" s="565"/>
      <c r="HL6" s="565"/>
      <c r="HM6" s="565"/>
      <c r="HN6" s="565"/>
      <c r="HO6" s="565"/>
      <c r="HP6" s="565"/>
      <c r="HQ6" s="565"/>
      <c r="HR6" s="565"/>
      <c r="HS6" s="600"/>
      <c r="HT6" s="600"/>
      <c r="HU6" s="600"/>
      <c r="HV6" s="600"/>
      <c r="HW6" s="600"/>
      <c r="HX6" s="600"/>
      <c r="HY6" s="600"/>
      <c r="HZ6" s="600"/>
      <c r="IA6" s="600"/>
      <c r="IB6" s="600"/>
      <c r="IC6" s="600"/>
      <c r="ID6" s="600"/>
      <c r="IE6" s="600"/>
      <c r="IF6" s="600"/>
      <c r="IG6" s="600"/>
      <c r="IH6" s="600"/>
      <c r="II6" s="600"/>
      <c r="IJ6" s="600"/>
      <c r="IK6" s="600"/>
      <c r="IL6" s="600"/>
    </row>
    <row r="7" spans="1:246" s="761" customFormat="1">
      <c r="A7" s="753" t="s">
        <v>8</v>
      </c>
      <c r="B7" s="767" t="s">
        <v>9</v>
      </c>
      <c r="C7" s="754" t="s">
        <v>10</v>
      </c>
      <c r="D7" s="755">
        <f>'01CH'!D9</f>
        <v>82157.556599999996</v>
      </c>
      <c r="E7" s="762">
        <v>9204</v>
      </c>
      <c r="F7" s="762">
        <v>8505.5481149999996</v>
      </c>
      <c r="G7" s="757" t="e">
        <f>#REF!</f>
        <v>#REF!</v>
      </c>
      <c r="H7" s="757" t="e">
        <f t="shared" si="0"/>
        <v>#REF!</v>
      </c>
      <c r="I7" s="839" t="e">
        <f>G7-E7</f>
        <v>#REF!</v>
      </c>
      <c r="J7" s="757">
        <f>'Bieu so 01_Na Ri'!F10</f>
        <v>80958.773849999983</v>
      </c>
      <c r="K7" s="757">
        <f t="shared" si="2"/>
        <v>-1198.782750000013</v>
      </c>
      <c r="L7" s="803">
        <f>J7-F7</f>
        <v>72453.225734999985</v>
      </c>
      <c r="M7" s="758"/>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59"/>
      <c r="AZ7" s="759"/>
      <c r="BA7" s="759"/>
      <c r="BB7" s="759"/>
      <c r="BC7" s="759"/>
      <c r="BD7" s="759"/>
      <c r="BE7" s="759"/>
      <c r="BF7" s="759"/>
      <c r="BG7" s="759"/>
      <c r="BH7" s="759"/>
      <c r="BI7" s="759"/>
      <c r="BJ7" s="759"/>
      <c r="BK7" s="759"/>
      <c r="BL7" s="759"/>
      <c r="BM7" s="759"/>
      <c r="BN7" s="759"/>
      <c r="BO7" s="759"/>
      <c r="BP7" s="759"/>
      <c r="BQ7" s="759"/>
      <c r="BR7" s="759"/>
      <c r="BS7" s="759"/>
      <c r="BT7" s="759"/>
      <c r="BU7" s="759"/>
      <c r="BV7" s="759"/>
      <c r="BW7" s="759"/>
      <c r="BX7" s="759"/>
      <c r="BY7" s="759"/>
      <c r="BZ7" s="759"/>
      <c r="CA7" s="759"/>
      <c r="CB7" s="759"/>
      <c r="CC7" s="759"/>
      <c r="CD7" s="759"/>
      <c r="CE7" s="759"/>
      <c r="CF7" s="759"/>
      <c r="CG7" s="759"/>
      <c r="CH7" s="759"/>
      <c r="CI7" s="759"/>
      <c r="CJ7" s="759"/>
      <c r="CK7" s="759"/>
      <c r="CL7" s="759"/>
      <c r="CM7" s="759"/>
      <c r="CN7" s="759"/>
      <c r="CO7" s="759"/>
      <c r="CP7" s="759"/>
      <c r="CQ7" s="759"/>
      <c r="CR7" s="759"/>
      <c r="CS7" s="759"/>
      <c r="CT7" s="759"/>
      <c r="CU7" s="759"/>
      <c r="CV7" s="759"/>
      <c r="CW7" s="759"/>
      <c r="CX7" s="759"/>
      <c r="CY7" s="759"/>
      <c r="CZ7" s="759"/>
      <c r="DA7" s="759"/>
      <c r="DB7" s="759"/>
      <c r="DC7" s="759"/>
      <c r="DD7" s="759"/>
      <c r="DE7" s="759"/>
      <c r="DF7" s="759"/>
      <c r="DG7" s="759"/>
      <c r="DH7" s="759"/>
      <c r="DI7" s="759"/>
      <c r="DJ7" s="759"/>
      <c r="DK7" s="759"/>
      <c r="DL7" s="759"/>
      <c r="DM7" s="759"/>
      <c r="DN7" s="759"/>
      <c r="DO7" s="759"/>
      <c r="DP7" s="759"/>
      <c r="DQ7" s="759"/>
      <c r="DR7" s="759"/>
      <c r="DS7" s="759"/>
      <c r="DT7" s="759"/>
      <c r="DU7" s="759"/>
      <c r="DV7" s="759"/>
      <c r="DW7" s="759"/>
      <c r="DX7" s="759"/>
      <c r="DY7" s="759"/>
      <c r="DZ7" s="759"/>
      <c r="EA7" s="759"/>
      <c r="EB7" s="759"/>
      <c r="EC7" s="759"/>
      <c r="ED7" s="759"/>
      <c r="EE7" s="759"/>
      <c r="EF7" s="759"/>
      <c r="EG7" s="759"/>
      <c r="EH7" s="759"/>
      <c r="EI7" s="759"/>
      <c r="EJ7" s="759"/>
      <c r="EK7" s="759"/>
      <c r="EL7" s="759"/>
      <c r="EM7" s="759"/>
      <c r="EN7" s="759"/>
      <c r="EO7" s="759"/>
      <c r="EP7" s="759"/>
      <c r="EQ7" s="759"/>
      <c r="ER7" s="759"/>
      <c r="ES7" s="759"/>
      <c r="ET7" s="759"/>
      <c r="EU7" s="759"/>
      <c r="EV7" s="759"/>
      <c r="EW7" s="759"/>
      <c r="EX7" s="759"/>
      <c r="EY7" s="759"/>
      <c r="EZ7" s="759"/>
      <c r="FA7" s="759"/>
      <c r="FB7" s="759"/>
      <c r="FC7" s="759"/>
      <c r="FD7" s="759"/>
      <c r="FE7" s="759"/>
      <c r="FF7" s="759"/>
      <c r="FG7" s="759"/>
      <c r="FH7" s="759"/>
      <c r="FI7" s="759"/>
      <c r="FJ7" s="759"/>
      <c r="FK7" s="759"/>
      <c r="FL7" s="759"/>
      <c r="FM7" s="759"/>
      <c r="FN7" s="759"/>
      <c r="FO7" s="759"/>
      <c r="FP7" s="759"/>
      <c r="FQ7" s="759"/>
      <c r="FR7" s="759"/>
      <c r="FS7" s="759"/>
      <c r="FT7" s="759"/>
      <c r="FU7" s="759"/>
      <c r="FV7" s="759"/>
      <c r="FW7" s="759"/>
      <c r="FX7" s="759"/>
      <c r="FY7" s="759"/>
      <c r="FZ7" s="759"/>
      <c r="GA7" s="759"/>
      <c r="GB7" s="759"/>
      <c r="GC7" s="759"/>
      <c r="GD7" s="759"/>
      <c r="GE7" s="759"/>
      <c r="GF7" s="759"/>
      <c r="GG7" s="759"/>
      <c r="GH7" s="759"/>
      <c r="GI7" s="759"/>
      <c r="GJ7" s="759"/>
      <c r="GK7" s="759"/>
      <c r="GL7" s="759"/>
      <c r="GM7" s="759"/>
      <c r="GN7" s="759"/>
      <c r="GO7" s="759"/>
      <c r="GP7" s="759"/>
      <c r="GQ7" s="759"/>
      <c r="GR7" s="759"/>
      <c r="GS7" s="759"/>
      <c r="GT7" s="759"/>
      <c r="GU7" s="759"/>
      <c r="GV7" s="759"/>
      <c r="GW7" s="759"/>
      <c r="GX7" s="759"/>
      <c r="GY7" s="759"/>
      <c r="GZ7" s="759"/>
      <c r="HA7" s="759"/>
      <c r="HB7" s="759"/>
      <c r="HC7" s="759"/>
      <c r="HD7" s="759"/>
      <c r="HE7" s="759"/>
      <c r="HF7" s="759"/>
      <c r="HG7" s="759"/>
      <c r="HH7" s="759"/>
      <c r="HI7" s="759"/>
      <c r="HJ7" s="759"/>
      <c r="HK7" s="759"/>
      <c r="HL7" s="759"/>
      <c r="HM7" s="759"/>
      <c r="HN7" s="759"/>
      <c r="HO7" s="759"/>
      <c r="HP7" s="759"/>
      <c r="HQ7" s="759"/>
      <c r="HR7" s="759"/>
      <c r="HS7" s="760"/>
      <c r="HT7" s="760"/>
      <c r="HU7" s="760"/>
      <c r="HV7" s="760"/>
      <c r="HW7" s="760"/>
      <c r="HX7" s="760"/>
      <c r="HY7" s="760"/>
      <c r="HZ7" s="760"/>
      <c r="IA7" s="760"/>
      <c r="IB7" s="760"/>
      <c r="IC7" s="760"/>
      <c r="ID7" s="760"/>
      <c r="IE7" s="760"/>
      <c r="IF7" s="760"/>
      <c r="IG7" s="760"/>
      <c r="IH7" s="760"/>
      <c r="II7" s="760"/>
      <c r="IJ7" s="760"/>
      <c r="IK7" s="760"/>
      <c r="IL7" s="760"/>
    </row>
    <row r="8" spans="1:246">
      <c r="A8" s="603"/>
      <c r="B8" s="566" t="s">
        <v>188</v>
      </c>
      <c r="C8" s="567"/>
      <c r="D8" s="568">
        <f>'01CH'!D10</f>
        <v>0</v>
      </c>
      <c r="E8" s="568"/>
      <c r="F8" s="568"/>
      <c r="G8" s="569" t="e">
        <f>#REF!</f>
        <v>#REF!</v>
      </c>
      <c r="H8" s="570" t="e">
        <f t="shared" si="0"/>
        <v>#REF!</v>
      </c>
      <c r="I8" s="647" t="e">
        <f t="shared" ref="I8:I62" si="4">G8-E8</f>
        <v>#REF!</v>
      </c>
      <c r="J8" s="569">
        <f>'Bieu so 01_Na Ri'!F11</f>
        <v>0</v>
      </c>
      <c r="K8" s="570">
        <f t="shared" si="2"/>
        <v>0</v>
      </c>
      <c r="L8" s="804">
        <f t="shared" ref="L8:L63" si="5">J8-F8</f>
        <v>0</v>
      </c>
      <c r="M8" s="604"/>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A8" s="571"/>
      <c r="CB8" s="571"/>
      <c r="CC8" s="571"/>
      <c r="CD8" s="571"/>
      <c r="CE8" s="571"/>
      <c r="CF8" s="571"/>
      <c r="CG8" s="571"/>
      <c r="CH8" s="571"/>
      <c r="CI8" s="571"/>
      <c r="CJ8" s="571"/>
      <c r="CK8" s="571"/>
      <c r="CL8" s="571"/>
      <c r="CM8" s="571"/>
      <c r="CN8" s="571"/>
      <c r="CO8" s="571"/>
      <c r="CP8" s="571"/>
      <c r="CQ8" s="571"/>
      <c r="CR8" s="571"/>
      <c r="CS8" s="571"/>
      <c r="CT8" s="571"/>
      <c r="CU8" s="571"/>
      <c r="CV8" s="571"/>
      <c r="CW8" s="571"/>
      <c r="CX8" s="571"/>
      <c r="CY8" s="571"/>
      <c r="CZ8" s="571"/>
      <c r="DA8" s="571"/>
      <c r="DB8" s="571"/>
      <c r="DC8" s="571"/>
      <c r="DD8" s="571"/>
      <c r="DE8" s="571"/>
      <c r="DF8" s="571"/>
      <c r="DG8" s="571"/>
      <c r="DH8" s="571"/>
      <c r="DI8" s="571"/>
      <c r="DJ8" s="571"/>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H8" s="571"/>
      <c r="EI8" s="571"/>
      <c r="EJ8" s="571"/>
      <c r="EK8" s="571"/>
      <c r="EL8" s="571"/>
      <c r="EM8" s="571"/>
      <c r="EN8" s="571"/>
      <c r="EO8" s="571"/>
      <c r="EP8" s="571"/>
      <c r="EQ8" s="571"/>
      <c r="ER8" s="571"/>
      <c r="ES8" s="571"/>
      <c r="ET8" s="571"/>
      <c r="EU8" s="571"/>
      <c r="EV8" s="571"/>
      <c r="EW8" s="571"/>
      <c r="EX8" s="571"/>
      <c r="EY8" s="571"/>
      <c r="EZ8" s="571"/>
      <c r="FA8" s="571"/>
      <c r="FB8" s="571"/>
      <c r="FC8" s="571"/>
      <c r="FD8" s="571"/>
      <c r="FE8" s="571"/>
      <c r="FF8" s="571"/>
      <c r="FG8" s="571"/>
      <c r="FH8" s="571"/>
      <c r="FI8" s="571"/>
      <c r="FJ8" s="571"/>
      <c r="FK8" s="571"/>
      <c r="FL8" s="571"/>
      <c r="FM8" s="571"/>
      <c r="FN8" s="571"/>
      <c r="FO8" s="571"/>
      <c r="FP8" s="571"/>
      <c r="FQ8" s="571"/>
      <c r="FR8" s="571"/>
      <c r="FS8" s="571"/>
      <c r="FT8" s="571"/>
      <c r="FU8" s="571"/>
      <c r="FV8" s="571"/>
      <c r="FW8" s="571"/>
      <c r="FX8" s="571"/>
      <c r="FY8" s="571"/>
      <c r="FZ8" s="571"/>
      <c r="GA8" s="571"/>
      <c r="GB8" s="571"/>
      <c r="GC8" s="571"/>
      <c r="GD8" s="571"/>
      <c r="GE8" s="571"/>
      <c r="GF8" s="571"/>
      <c r="GG8" s="571"/>
      <c r="GH8" s="571"/>
      <c r="GI8" s="571"/>
      <c r="GJ8" s="571"/>
      <c r="GK8" s="571"/>
      <c r="GL8" s="571"/>
      <c r="GM8" s="571"/>
      <c r="GN8" s="571"/>
      <c r="GO8" s="571"/>
      <c r="GP8" s="571"/>
      <c r="GQ8" s="571"/>
      <c r="GR8" s="571"/>
      <c r="GS8" s="571"/>
      <c r="GT8" s="571"/>
      <c r="GU8" s="571"/>
      <c r="GV8" s="571"/>
      <c r="GW8" s="571"/>
      <c r="GX8" s="571"/>
      <c r="GY8" s="571"/>
      <c r="GZ8" s="571"/>
      <c r="HA8" s="571"/>
      <c r="HB8" s="571"/>
      <c r="HC8" s="571"/>
      <c r="HD8" s="571"/>
      <c r="HE8" s="571"/>
      <c r="HF8" s="571"/>
      <c r="HG8" s="571"/>
      <c r="HH8" s="571"/>
      <c r="HI8" s="571"/>
      <c r="HJ8" s="571"/>
      <c r="HK8" s="571"/>
      <c r="HL8" s="571"/>
      <c r="HM8" s="571"/>
      <c r="HN8" s="571"/>
      <c r="HO8" s="571"/>
      <c r="HP8" s="571"/>
      <c r="HQ8" s="571"/>
      <c r="HR8" s="571"/>
      <c r="HS8" s="605"/>
      <c r="HT8" s="605"/>
      <c r="HU8" s="605"/>
      <c r="HV8" s="605"/>
      <c r="HW8" s="605"/>
      <c r="HX8" s="605"/>
      <c r="HY8" s="605"/>
      <c r="HZ8" s="605"/>
      <c r="IA8" s="605"/>
      <c r="IB8" s="605"/>
      <c r="IC8" s="605"/>
      <c r="ID8" s="605"/>
      <c r="IE8" s="605"/>
      <c r="IF8" s="605"/>
      <c r="IG8" s="605"/>
      <c r="IH8" s="605"/>
      <c r="II8" s="605"/>
      <c r="IJ8" s="605"/>
      <c r="IK8" s="605"/>
      <c r="IL8" s="605"/>
    </row>
    <row r="9" spans="1:246" s="739" customFormat="1">
      <c r="A9" s="730" t="s">
        <v>11</v>
      </c>
      <c r="B9" s="736" t="s">
        <v>12</v>
      </c>
      <c r="C9" s="732" t="s">
        <v>13</v>
      </c>
      <c r="D9" s="733">
        <f>'01CH'!D11</f>
        <v>2932.5295999999998</v>
      </c>
      <c r="E9" s="744">
        <v>5389</v>
      </c>
      <c r="F9" s="744">
        <v>4958</v>
      </c>
      <c r="G9" s="745" t="e">
        <f>#REF!</f>
        <v>#REF!</v>
      </c>
      <c r="H9" s="735" t="e">
        <f t="shared" si="0"/>
        <v>#REF!</v>
      </c>
      <c r="I9" s="840" t="e">
        <f t="shared" si="4"/>
        <v>#REF!</v>
      </c>
      <c r="J9" s="745">
        <f>'Bieu so 01_Na Ri'!F12</f>
        <v>2720.9981099999995</v>
      </c>
      <c r="K9" s="735">
        <f t="shared" si="2"/>
        <v>-211.5314900000003</v>
      </c>
      <c r="L9" s="805">
        <f t="shared" si="5"/>
        <v>-2237.0018900000005</v>
      </c>
      <c r="M9" s="736"/>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7"/>
      <c r="AZ9" s="737"/>
      <c r="BA9" s="737"/>
      <c r="BB9" s="737"/>
      <c r="BC9" s="737"/>
      <c r="BD9" s="737"/>
      <c r="BE9" s="737"/>
      <c r="BF9" s="737"/>
      <c r="BG9" s="737"/>
      <c r="BH9" s="737"/>
      <c r="BI9" s="737"/>
      <c r="BJ9" s="737"/>
      <c r="BK9" s="737"/>
      <c r="BL9" s="737"/>
      <c r="BM9" s="737"/>
      <c r="BN9" s="737"/>
      <c r="BO9" s="737"/>
      <c r="BP9" s="737"/>
      <c r="BQ9" s="737"/>
      <c r="BR9" s="737"/>
      <c r="BS9" s="737"/>
      <c r="BT9" s="737"/>
      <c r="BU9" s="737"/>
      <c r="BV9" s="737"/>
      <c r="BW9" s="737"/>
      <c r="BX9" s="737"/>
      <c r="BY9" s="737"/>
      <c r="BZ9" s="737"/>
      <c r="CA9" s="737"/>
      <c r="CB9" s="737"/>
      <c r="CC9" s="737"/>
      <c r="CD9" s="737"/>
      <c r="CE9" s="737"/>
      <c r="CF9" s="737"/>
      <c r="CG9" s="737"/>
      <c r="CH9" s="737"/>
      <c r="CI9" s="737"/>
      <c r="CJ9" s="737"/>
      <c r="CK9" s="737"/>
      <c r="CL9" s="737"/>
      <c r="CM9" s="737"/>
      <c r="CN9" s="737"/>
      <c r="CO9" s="737"/>
      <c r="CP9" s="737"/>
      <c r="CQ9" s="737"/>
      <c r="CR9" s="737"/>
      <c r="CS9" s="737"/>
      <c r="CT9" s="737"/>
      <c r="CU9" s="737"/>
      <c r="CV9" s="737"/>
      <c r="CW9" s="737"/>
      <c r="CX9" s="737"/>
      <c r="CY9" s="737"/>
      <c r="CZ9" s="737"/>
      <c r="DA9" s="737"/>
      <c r="DB9" s="737"/>
      <c r="DC9" s="737"/>
      <c r="DD9" s="737"/>
      <c r="DE9" s="737"/>
      <c r="DF9" s="737"/>
      <c r="DG9" s="737"/>
      <c r="DH9" s="737"/>
      <c r="DI9" s="737"/>
      <c r="DJ9" s="737"/>
      <c r="DK9" s="737"/>
      <c r="DL9" s="737"/>
      <c r="DM9" s="737"/>
      <c r="DN9" s="737"/>
      <c r="DO9" s="737"/>
      <c r="DP9" s="737"/>
      <c r="DQ9" s="737"/>
      <c r="DR9" s="737"/>
      <c r="DS9" s="737"/>
      <c r="DT9" s="737"/>
      <c r="DU9" s="737"/>
      <c r="DV9" s="737"/>
      <c r="DW9" s="737"/>
      <c r="DX9" s="737"/>
      <c r="DY9" s="737"/>
      <c r="DZ9" s="737"/>
      <c r="EA9" s="737"/>
      <c r="EB9" s="737"/>
      <c r="EC9" s="737"/>
      <c r="ED9" s="737"/>
      <c r="EE9" s="737"/>
      <c r="EF9" s="737"/>
      <c r="EG9" s="737"/>
      <c r="EH9" s="737"/>
      <c r="EI9" s="737"/>
      <c r="EJ9" s="737"/>
      <c r="EK9" s="737"/>
      <c r="EL9" s="737"/>
      <c r="EM9" s="737"/>
      <c r="EN9" s="737"/>
      <c r="EO9" s="737"/>
      <c r="EP9" s="737"/>
      <c r="EQ9" s="737"/>
      <c r="ER9" s="737"/>
      <c r="ES9" s="737"/>
      <c r="ET9" s="737"/>
      <c r="EU9" s="737"/>
      <c r="EV9" s="737"/>
      <c r="EW9" s="737"/>
      <c r="EX9" s="737"/>
      <c r="EY9" s="737"/>
      <c r="EZ9" s="737"/>
      <c r="FA9" s="737"/>
      <c r="FB9" s="737"/>
      <c r="FC9" s="737"/>
      <c r="FD9" s="737"/>
      <c r="FE9" s="737"/>
      <c r="FF9" s="737"/>
      <c r="FG9" s="737"/>
      <c r="FH9" s="737"/>
      <c r="FI9" s="737"/>
      <c r="FJ9" s="737"/>
      <c r="FK9" s="737"/>
      <c r="FL9" s="737"/>
      <c r="FM9" s="737"/>
      <c r="FN9" s="737"/>
      <c r="FO9" s="737"/>
      <c r="FP9" s="737"/>
      <c r="FQ9" s="737"/>
      <c r="FR9" s="737"/>
      <c r="FS9" s="737"/>
      <c r="FT9" s="737"/>
      <c r="FU9" s="737"/>
      <c r="FV9" s="737"/>
      <c r="FW9" s="737"/>
      <c r="FX9" s="737"/>
      <c r="FY9" s="737"/>
      <c r="FZ9" s="737"/>
      <c r="GA9" s="737"/>
      <c r="GB9" s="737"/>
      <c r="GC9" s="737"/>
      <c r="GD9" s="737"/>
      <c r="GE9" s="737"/>
      <c r="GF9" s="737"/>
      <c r="GG9" s="737"/>
      <c r="GH9" s="737"/>
      <c r="GI9" s="737"/>
      <c r="GJ9" s="737"/>
      <c r="GK9" s="737"/>
      <c r="GL9" s="737"/>
      <c r="GM9" s="737"/>
      <c r="GN9" s="737"/>
      <c r="GO9" s="737"/>
      <c r="GP9" s="737"/>
      <c r="GQ9" s="737"/>
      <c r="GR9" s="737"/>
      <c r="GS9" s="737"/>
      <c r="GT9" s="737"/>
      <c r="GU9" s="737"/>
      <c r="GV9" s="737"/>
      <c r="GW9" s="737"/>
      <c r="GX9" s="737"/>
      <c r="GY9" s="737"/>
      <c r="GZ9" s="737"/>
      <c r="HA9" s="737"/>
      <c r="HB9" s="737"/>
      <c r="HC9" s="737"/>
      <c r="HD9" s="737"/>
      <c r="HE9" s="737"/>
      <c r="HF9" s="737"/>
      <c r="HG9" s="737"/>
      <c r="HH9" s="737"/>
      <c r="HI9" s="737"/>
      <c r="HJ9" s="737"/>
      <c r="HK9" s="737"/>
      <c r="HL9" s="737"/>
      <c r="HM9" s="737"/>
      <c r="HN9" s="737"/>
      <c r="HO9" s="737"/>
      <c r="HP9" s="737"/>
      <c r="HQ9" s="737"/>
      <c r="HR9" s="737"/>
      <c r="HS9" s="738"/>
      <c r="HT9" s="738"/>
      <c r="HU9" s="738"/>
      <c r="HV9" s="738"/>
      <c r="HW9" s="738"/>
      <c r="HX9" s="738"/>
      <c r="HY9" s="738"/>
      <c r="HZ9" s="738"/>
      <c r="IA9" s="738"/>
      <c r="IB9" s="738"/>
      <c r="IC9" s="738"/>
      <c r="ID9" s="738"/>
      <c r="IE9" s="738"/>
      <c r="IF9" s="738"/>
      <c r="IG9" s="738"/>
      <c r="IH9" s="738"/>
      <c r="II9" s="738"/>
      <c r="IJ9" s="738"/>
      <c r="IK9" s="738"/>
      <c r="IL9" s="738"/>
    </row>
    <row r="10" spans="1:246" s="766" customFormat="1" ht="16.5" customHeight="1">
      <c r="A10" s="750"/>
      <c r="B10" s="763" t="s">
        <v>14</v>
      </c>
      <c r="C10" s="743" t="s">
        <v>15</v>
      </c>
      <c r="D10" s="741">
        <f>'01CH'!D12</f>
        <v>1693.1194999999998</v>
      </c>
      <c r="E10" s="764">
        <v>5324</v>
      </c>
      <c r="F10" s="764">
        <v>4893</v>
      </c>
      <c r="G10" s="745" t="e">
        <f>#REF!</f>
        <v>#REF!</v>
      </c>
      <c r="H10" s="745" t="e">
        <f t="shared" si="0"/>
        <v>#REF!</v>
      </c>
      <c r="I10" s="841" t="e">
        <f t="shared" si="4"/>
        <v>#REF!</v>
      </c>
      <c r="J10" s="745">
        <f>'Bieu so 01_Na Ri'!F13</f>
        <v>1688.9994799999997</v>
      </c>
      <c r="K10" s="745">
        <f t="shared" si="2"/>
        <v>-4.1200200000000677</v>
      </c>
      <c r="L10" s="806">
        <f t="shared" si="5"/>
        <v>-3204.0005200000005</v>
      </c>
      <c r="M10" s="746"/>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747"/>
      <c r="BW10" s="747"/>
      <c r="BX10" s="747"/>
      <c r="BY10" s="747"/>
      <c r="BZ10" s="747"/>
      <c r="CA10" s="747"/>
      <c r="CB10" s="747"/>
      <c r="CC10" s="747"/>
      <c r="CD10" s="747"/>
      <c r="CE10" s="747"/>
      <c r="CF10" s="747"/>
      <c r="CG10" s="747"/>
      <c r="CH10" s="747"/>
      <c r="CI10" s="747"/>
      <c r="CJ10" s="747"/>
      <c r="CK10" s="747"/>
      <c r="CL10" s="747"/>
      <c r="CM10" s="747"/>
      <c r="CN10" s="747"/>
      <c r="CO10" s="747"/>
      <c r="CP10" s="747"/>
      <c r="CQ10" s="747"/>
      <c r="CR10" s="747"/>
      <c r="CS10" s="747"/>
      <c r="CT10" s="747"/>
      <c r="CU10" s="747"/>
      <c r="CV10" s="747"/>
      <c r="CW10" s="747"/>
      <c r="CX10" s="747"/>
      <c r="CY10" s="747"/>
      <c r="CZ10" s="747"/>
      <c r="DA10" s="747"/>
      <c r="DB10" s="747"/>
      <c r="DC10" s="747"/>
      <c r="DD10" s="747"/>
      <c r="DE10" s="747"/>
      <c r="DF10" s="747"/>
      <c r="DG10" s="747"/>
      <c r="DH10" s="747"/>
      <c r="DI10" s="747"/>
      <c r="DJ10" s="747"/>
      <c r="DK10" s="747"/>
      <c r="DL10" s="747"/>
      <c r="DM10" s="747"/>
      <c r="DN10" s="747"/>
      <c r="DO10" s="747"/>
      <c r="DP10" s="747"/>
      <c r="DQ10" s="747"/>
      <c r="DR10" s="747"/>
      <c r="DS10" s="747"/>
      <c r="DT10" s="747"/>
      <c r="DU10" s="747"/>
      <c r="DV10" s="747"/>
      <c r="DW10" s="747"/>
      <c r="DX10" s="747"/>
      <c r="DY10" s="747"/>
      <c r="DZ10" s="747"/>
      <c r="EA10" s="747"/>
      <c r="EB10" s="747"/>
      <c r="EC10" s="747"/>
      <c r="ED10" s="747"/>
      <c r="EE10" s="747"/>
      <c r="EF10" s="747"/>
      <c r="EG10" s="747"/>
      <c r="EH10" s="747"/>
      <c r="EI10" s="747"/>
      <c r="EJ10" s="747"/>
      <c r="EK10" s="747"/>
      <c r="EL10" s="747"/>
      <c r="EM10" s="747"/>
      <c r="EN10" s="747"/>
      <c r="EO10" s="747"/>
      <c r="EP10" s="747"/>
      <c r="EQ10" s="747"/>
      <c r="ER10" s="747"/>
      <c r="ES10" s="747"/>
      <c r="ET10" s="747"/>
      <c r="EU10" s="747"/>
      <c r="EV10" s="747"/>
      <c r="EW10" s="747"/>
      <c r="EX10" s="747"/>
      <c r="EY10" s="747"/>
      <c r="EZ10" s="747"/>
      <c r="FA10" s="747"/>
      <c r="FB10" s="747"/>
      <c r="FC10" s="747"/>
      <c r="FD10" s="747"/>
      <c r="FE10" s="747"/>
      <c r="FF10" s="747"/>
      <c r="FG10" s="747"/>
      <c r="FH10" s="747"/>
      <c r="FI10" s="747"/>
      <c r="FJ10" s="747"/>
      <c r="FK10" s="747"/>
      <c r="FL10" s="747"/>
      <c r="FM10" s="747"/>
      <c r="FN10" s="747"/>
      <c r="FO10" s="747"/>
      <c r="FP10" s="747"/>
      <c r="FQ10" s="747"/>
      <c r="FR10" s="747"/>
      <c r="FS10" s="747"/>
      <c r="FT10" s="747"/>
      <c r="FU10" s="747"/>
      <c r="FV10" s="747"/>
      <c r="FW10" s="747"/>
      <c r="FX10" s="747"/>
      <c r="FY10" s="747"/>
      <c r="FZ10" s="747"/>
      <c r="GA10" s="747"/>
      <c r="GB10" s="747"/>
      <c r="GC10" s="747"/>
      <c r="GD10" s="747"/>
      <c r="GE10" s="747"/>
      <c r="GF10" s="747"/>
      <c r="GG10" s="747"/>
      <c r="GH10" s="747"/>
      <c r="GI10" s="747"/>
      <c r="GJ10" s="747"/>
      <c r="GK10" s="747"/>
      <c r="GL10" s="747"/>
      <c r="GM10" s="747"/>
      <c r="GN10" s="747"/>
      <c r="GO10" s="747"/>
      <c r="GP10" s="747"/>
      <c r="GQ10" s="747"/>
      <c r="GR10" s="747"/>
      <c r="GS10" s="747"/>
      <c r="GT10" s="747"/>
      <c r="GU10" s="747"/>
      <c r="GV10" s="747"/>
      <c r="GW10" s="747"/>
      <c r="GX10" s="747"/>
      <c r="GY10" s="747"/>
      <c r="GZ10" s="747"/>
      <c r="HA10" s="747"/>
      <c r="HB10" s="747"/>
      <c r="HC10" s="747"/>
      <c r="HD10" s="747"/>
      <c r="HE10" s="747"/>
      <c r="HF10" s="747"/>
      <c r="HG10" s="747"/>
      <c r="HH10" s="747"/>
      <c r="HI10" s="747"/>
      <c r="HJ10" s="747"/>
      <c r="HK10" s="747"/>
      <c r="HL10" s="747"/>
      <c r="HM10" s="747"/>
      <c r="HN10" s="747"/>
      <c r="HO10" s="747"/>
      <c r="HP10" s="747"/>
      <c r="HQ10" s="747"/>
      <c r="HR10" s="747"/>
      <c r="HS10" s="765"/>
      <c r="HT10" s="765"/>
      <c r="HU10" s="765"/>
      <c r="HV10" s="765"/>
      <c r="HW10" s="765"/>
      <c r="HX10" s="765"/>
      <c r="HY10" s="765"/>
      <c r="HZ10" s="765"/>
      <c r="IA10" s="765"/>
      <c r="IB10" s="765"/>
      <c r="IC10" s="765"/>
      <c r="ID10" s="765"/>
      <c r="IE10" s="765"/>
      <c r="IF10" s="765"/>
      <c r="IG10" s="765"/>
      <c r="IH10" s="765"/>
      <c r="II10" s="765"/>
      <c r="IJ10" s="765"/>
      <c r="IK10" s="765"/>
      <c r="IL10" s="765"/>
    </row>
    <row r="11" spans="1:246" s="608" customFormat="1" hidden="1">
      <c r="A11" s="603"/>
      <c r="B11" s="604" t="s">
        <v>16</v>
      </c>
      <c r="C11" s="567" t="s">
        <v>17</v>
      </c>
      <c r="D11" s="568">
        <f>'01CH'!D13</f>
        <v>1239.4101000000001</v>
      </c>
      <c r="E11" s="568"/>
      <c r="F11" s="568"/>
      <c r="G11" s="569" t="e">
        <f>#REF!</f>
        <v>#REF!</v>
      </c>
      <c r="H11" s="570" t="e">
        <f t="shared" si="0"/>
        <v>#REF!</v>
      </c>
      <c r="I11" s="842" t="e">
        <f t="shared" si="4"/>
        <v>#REF!</v>
      </c>
      <c r="J11" s="569">
        <f>'Bieu so 01_Na Ri'!F14</f>
        <v>1031.99863</v>
      </c>
      <c r="K11" s="570">
        <f t="shared" si="2"/>
        <v>-207.41147000000001</v>
      </c>
      <c r="L11" s="804">
        <f t="shared" si="5"/>
        <v>1031.99863</v>
      </c>
      <c r="M11" s="604"/>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71"/>
      <c r="ER11" s="571"/>
      <c r="ES11" s="571"/>
      <c r="ET11" s="571"/>
      <c r="EU11" s="571"/>
      <c r="EV11" s="571"/>
      <c r="EW11" s="571"/>
      <c r="EX11" s="571"/>
      <c r="EY11" s="571"/>
      <c r="EZ11" s="571"/>
      <c r="FA11" s="571"/>
      <c r="FB11" s="571"/>
      <c r="FC11" s="571"/>
      <c r="FD11" s="571"/>
      <c r="FE11" s="571"/>
      <c r="FF11" s="571"/>
      <c r="FG11" s="571"/>
      <c r="FH11" s="571"/>
      <c r="FI11" s="571"/>
      <c r="FJ11" s="571"/>
      <c r="FK11" s="571"/>
      <c r="FL11" s="571"/>
      <c r="FM11" s="571"/>
      <c r="FN11" s="571"/>
      <c r="FO11" s="571"/>
      <c r="FP11" s="571"/>
      <c r="FQ11" s="571"/>
      <c r="FR11" s="571"/>
      <c r="FS11" s="571"/>
      <c r="FT11" s="571"/>
      <c r="FU11" s="571"/>
      <c r="FV11" s="571"/>
      <c r="FW11" s="571"/>
      <c r="FX11" s="571"/>
      <c r="FY11" s="571"/>
      <c r="FZ11" s="571"/>
      <c r="GA11" s="571"/>
      <c r="GB11" s="571"/>
      <c r="GC11" s="571"/>
      <c r="GD11" s="571"/>
      <c r="GE11" s="571"/>
      <c r="GF11" s="571"/>
      <c r="GG11" s="571"/>
      <c r="GH11" s="571"/>
      <c r="GI11" s="571"/>
      <c r="GJ11" s="571"/>
      <c r="GK11" s="571"/>
      <c r="GL11" s="571"/>
      <c r="GM11" s="571"/>
      <c r="GN11" s="571"/>
      <c r="GO11" s="571"/>
      <c r="GP11" s="571"/>
      <c r="GQ11" s="571"/>
      <c r="GR11" s="571"/>
      <c r="GS11" s="571"/>
      <c r="GT11" s="571"/>
      <c r="GU11" s="571"/>
      <c r="GV11" s="571"/>
      <c r="GW11" s="571"/>
      <c r="GX11" s="571"/>
      <c r="GY11" s="571"/>
      <c r="GZ11" s="571"/>
      <c r="HA11" s="571"/>
      <c r="HB11" s="571"/>
      <c r="HC11" s="571"/>
      <c r="HD11" s="571"/>
      <c r="HE11" s="571"/>
      <c r="HF11" s="571"/>
      <c r="HG11" s="571"/>
      <c r="HH11" s="571"/>
      <c r="HI11" s="571"/>
      <c r="HJ11" s="571"/>
      <c r="HK11" s="571"/>
      <c r="HL11" s="571"/>
      <c r="HM11" s="571"/>
      <c r="HN11" s="571"/>
      <c r="HO11" s="571"/>
      <c r="HP11" s="571"/>
      <c r="HQ11" s="571"/>
      <c r="HR11" s="571"/>
      <c r="HS11" s="607"/>
      <c r="HT11" s="607"/>
      <c r="HU11" s="607"/>
      <c r="HV11" s="607"/>
      <c r="HW11" s="607"/>
      <c r="HX11" s="607"/>
      <c r="HY11" s="607"/>
      <c r="HZ11" s="607"/>
      <c r="IA11" s="607"/>
      <c r="IB11" s="607"/>
      <c r="IC11" s="607"/>
      <c r="ID11" s="607"/>
      <c r="IE11" s="607"/>
      <c r="IF11" s="607"/>
      <c r="IG11" s="607"/>
      <c r="IH11" s="607"/>
      <c r="II11" s="607"/>
      <c r="IJ11" s="607"/>
      <c r="IK11" s="607"/>
      <c r="IL11" s="607"/>
    </row>
    <row r="12" spans="1:246" s="608" customFormat="1" hidden="1">
      <c r="A12" s="603"/>
      <c r="B12" s="603" t="s">
        <v>18</v>
      </c>
      <c r="C12" s="567" t="s">
        <v>19</v>
      </c>
      <c r="D12" s="568">
        <f>'01CH'!D14</f>
        <v>0</v>
      </c>
      <c r="E12" s="568"/>
      <c r="F12" s="568"/>
      <c r="G12" s="569" t="e">
        <f>#REF!</f>
        <v>#REF!</v>
      </c>
      <c r="H12" s="570" t="e">
        <f t="shared" si="0"/>
        <v>#REF!</v>
      </c>
      <c r="I12" s="842" t="e">
        <f t="shared" si="4"/>
        <v>#REF!</v>
      </c>
      <c r="J12" s="569">
        <f>'Bieu so 01_Na Ri'!F15</f>
        <v>0</v>
      </c>
      <c r="K12" s="570">
        <f t="shared" si="2"/>
        <v>0</v>
      </c>
      <c r="L12" s="804">
        <f t="shared" si="5"/>
        <v>0</v>
      </c>
      <c r="M12" s="604"/>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c r="FA12" s="571"/>
      <c r="FB12" s="571"/>
      <c r="FC12" s="571"/>
      <c r="FD12" s="571"/>
      <c r="FE12" s="571"/>
      <c r="FF12" s="571"/>
      <c r="FG12" s="571"/>
      <c r="FH12" s="571"/>
      <c r="FI12" s="571"/>
      <c r="FJ12" s="571"/>
      <c r="FK12" s="571"/>
      <c r="FL12" s="571"/>
      <c r="FM12" s="571"/>
      <c r="FN12" s="571"/>
      <c r="FO12" s="571"/>
      <c r="FP12" s="571"/>
      <c r="FQ12" s="571"/>
      <c r="FR12" s="571"/>
      <c r="FS12" s="571"/>
      <c r="FT12" s="571"/>
      <c r="FU12" s="571"/>
      <c r="FV12" s="571"/>
      <c r="FW12" s="571"/>
      <c r="FX12" s="571"/>
      <c r="FY12" s="571"/>
      <c r="FZ12" s="571"/>
      <c r="GA12" s="571"/>
      <c r="GB12" s="571"/>
      <c r="GC12" s="571"/>
      <c r="GD12" s="571"/>
      <c r="GE12" s="571"/>
      <c r="GF12" s="571"/>
      <c r="GG12" s="571"/>
      <c r="GH12" s="571"/>
      <c r="GI12" s="571"/>
      <c r="GJ12" s="571"/>
      <c r="GK12" s="571"/>
      <c r="GL12" s="571"/>
      <c r="GM12" s="571"/>
      <c r="GN12" s="571"/>
      <c r="GO12" s="571"/>
      <c r="GP12" s="571"/>
      <c r="GQ12" s="571"/>
      <c r="GR12" s="571"/>
      <c r="GS12" s="571"/>
      <c r="GT12" s="571"/>
      <c r="GU12" s="571"/>
      <c r="GV12" s="571"/>
      <c r="GW12" s="571"/>
      <c r="GX12" s="571"/>
      <c r="GY12" s="571"/>
      <c r="GZ12" s="571"/>
      <c r="HA12" s="571"/>
      <c r="HB12" s="571"/>
      <c r="HC12" s="571"/>
      <c r="HD12" s="571"/>
      <c r="HE12" s="571"/>
      <c r="HF12" s="571"/>
      <c r="HG12" s="571"/>
      <c r="HH12" s="571"/>
      <c r="HI12" s="571"/>
      <c r="HJ12" s="571"/>
      <c r="HK12" s="571"/>
      <c r="HL12" s="571"/>
      <c r="HM12" s="571"/>
      <c r="HN12" s="571"/>
      <c r="HO12" s="571"/>
      <c r="HP12" s="571"/>
      <c r="HQ12" s="571"/>
      <c r="HR12" s="571"/>
      <c r="HS12" s="607"/>
      <c r="HT12" s="607"/>
      <c r="HU12" s="607"/>
      <c r="HV12" s="607"/>
      <c r="HW12" s="607"/>
      <c r="HX12" s="607"/>
      <c r="HY12" s="607"/>
      <c r="HZ12" s="607"/>
      <c r="IA12" s="607"/>
      <c r="IB12" s="607"/>
      <c r="IC12" s="607"/>
      <c r="ID12" s="607"/>
      <c r="IE12" s="607"/>
      <c r="IF12" s="607"/>
      <c r="IG12" s="607"/>
      <c r="IH12" s="607"/>
      <c r="II12" s="607"/>
      <c r="IJ12" s="607"/>
      <c r="IK12" s="607"/>
      <c r="IL12" s="607"/>
    </row>
    <row r="13" spans="1:246">
      <c r="A13" s="606" t="s">
        <v>20</v>
      </c>
      <c r="B13" s="606" t="s">
        <v>21</v>
      </c>
      <c r="C13" s="557" t="s">
        <v>22</v>
      </c>
      <c r="D13" s="568">
        <f>'01CH'!D15</f>
        <v>3320.3932</v>
      </c>
      <c r="E13" s="568"/>
      <c r="F13" s="568"/>
      <c r="G13" s="569" t="e">
        <f>#REF!</f>
        <v>#REF!</v>
      </c>
      <c r="H13" s="570" t="e">
        <f t="shared" si="0"/>
        <v>#REF!</v>
      </c>
      <c r="I13" s="842"/>
      <c r="J13" s="569">
        <f>'Bieu so 01_Na Ri'!F16</f>
        <v>3120.4808999999996</v>
      </c>
      <c r="K13" s="570">
        <f t="shared" si="2"/>
        <v>-199.91230000000041</v>
      </c>
      <c r="L13" s="804"/>
      <c r="M13" s="598"/>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c r="CV13" s="572"/>
      <c r="CW13" s="572"/>
      <c r="CX13" s="572"/>
      <c r="CY13" s="572"/>
      <c r="CZ13" s="572"/>
      <c r="DA13" s="572"/>
      <c r="DB13" s="572"/>
      <c r="DC13" s="572"/>
      <c r="DD13" s="572"/>
      <c r="DE13" s="572"/>
      <c r="DF13" s="572"/>
      <c r="DG13" s="572"/>
      <c r="DH13" s="572"/>
      <c r="DI13" s="572"/>
      <c r="DJ13" s="572"/>
      <c r="DK13" s="572"/>
      <c r="DL13" s="572"/>
      <c r="DM13" s="572"/>
      <c r="DN13" s="572"/>
      <c r="DO13" s="572"/>
      <c r="DP13" s="572"/>
      <c r="DQ13" s="572"/>
      <c r="DR13" s="572"/>
      <c r="DS13" s="572"/>
      <c r="DT13" s="572"/>
      <c r="DU13" s="572"/>
      <c r="DV13" s="572"/>
      <c r="DW13" s="572"/>
      <c r="DX13" s="572"/>
      <c r="DY13" s="572"/>
      <c r="DZ13" s="572"/>
      <c r="EA13" s="572"/>
      <c r="EB13" s="572"/>
      <c r="EC13" s="572"/>
      <c r="ED13" s="572"/>
      <c r="EE13" s="572"/>
      <c r="EF13" s="572"/>
      <c r="EG13" s="572"/>
      <c r="EH13" s="572"/>
      <c r="EI13" s="572"/>
      <c r="EJ13" s="572"/>
      <c r="EK13" s="572"/>
      <c r="EL13" s="572"/>
      <c r="EM13" s="572"/>
      <c r="EN13" s="572"/>
      <c r="EO13" s="572"/>
      <c r="EP13" s="572"/>
      <c r="EQ13" s="572"/>
      <c r="ER13" s="572"/>
      <c r="ES13" s="572"/>
      <c r="ET13" s="572"/>
      <c r="EU13" s="572"/>
      <c r="EV13" s="572"/>
      <c r="EW13" s="572"/>
      <c r="EX13" s="572"/>
      <c r="EY13" s="572"/>
      <c r="EZ13" s="572"/>
      <c r="FA13" s="572"/>
      <c r="FB13" s="572"/>
      <c r="FC13" s="572"/>
      <c r="FD13" s="572"/>
      <c r="FE13" s="572"/>
      <c r="FF13" s="572"/>
      <c r="FG13" s="572"/>
      <c r="FH13" s="572"/>
      <c r="FI13" s="572"/>
      <c r="FJ13" s="572"/>
      <c r="FK13" s="572"/>
      <c r="FL13" s="572"/>
      <c r="FM13" s="572"/>
      <c r="FN13" s="572"/>
      <c r="FO13" s="572"/>
      <c r="FP13" s="572"/>
      <c r="FQ13" s="572"/>
      <c r="FR13" s="572"/>
      <c r="FS13" s="572"/>
      <c r="FT13" s="572"/>
      <c r="FU13" s="572"/>
      <c r="FV13" s="572"/>
      <c r="FW13" s="572"/>
      <c r="FX13" s="572"/>
      <c r="FY13" s="572"/>
      <c r="FZ13" s="572"/>
      <c r="GA13" s="572"/>
      <c r="GB13" s="572"/>
      <c r="GC13" s="572"/>
      <c r="GD13" s="572"/>
      <c r="GE13" s="572"/>
      <c r="GF13" s="572"/>
      <c r="GG13" s="572"/>
      <c r="GH13" s="572"/>
      <c r="GI13" s="572"/>
      <c r="GJ13" s="572"/>
      <c r="GK13" s="572"/>
      <c r="GL13" s="572"/>
      <c r="GM13" s="572"/>
      <c r="GN13" s="572"/>
      <c r="GO13" s="572"/>
      <c r="GP13" s="572"/>
      <c r="GQ13" s="572"/>
      <c r="GR13" s="572"/>
      <c r="GS13" s="572"/>
      <c r="GT13" s="572"/>
      <c r="GU13" s="572"/>
      <c r="GV13" s="572"/>
      <c r="GW13" s="572"/>
      <c r="GX13" s="572"/>
      <c r="GY13" s="572"/>
      <c r="GZ13" s="572"/>
      <c r="HA13" s="572"/>
      <c r="HB13" s="572"/>
      <c r="HC13" s="572"/>
      <c r="HD13" s="572"/>
      <c r="HE13" s="572"/>
      <c r="HF13" s="572"/>
      <c r="HG13" s="572"/>
      <c r="HH13" s="572"/>
      <c r="HI13" s="572"/>
      <c r="HJ13" s="572"/>
      <c r="HK13" s="572"/>
      <c r="HL13" s="572"/>
      <c r="HM13" s="572"/>
      <c r="HN13" s="572"/>
      <c r="HO13" s="572"/>
      <c r="HP13" s="572"/>
      <c r="HQ13" s="572"/>
      <c r="HR13" s="572"/>
      <c r="HS13" s="605"/>
      <c r="HT13" s="605"/>
      <c r="HU13" s="605"/>
      <c r="HV13" s="605"/>
      <c r="HW13" s="605"/>
      <c r="HX13" s="605"/>
      <c r="HY13" s="605"/>
      <c r="HZ13" s="605"/>
      <c r="IA13" s="605"/>
      <c r="IB13" s="605"/>
      <c r="IC13" s="605"/>
      <c r="ID13" s="605"/>
      <c r="IE13" s="605"/>
      <c r="IF13" s="605"/>
      <c r="IG13" s="605"/>
      <c r="IH13" s="605"/>
      <c r="II13" s="605"/>
      <c r="IJ13" s="605"/>
      <c r="IK13" s="605"/>
      <c r="IL13" s="605"/>
    </row>
    <row r="14" spans="1:246">
      <c r="A14" s="606" t="s">
        <v>23</v>
      </c>
      <c r="B14" s="606" t="s">
        <v>24</v>
      </c>
      <c r="C14" s="557" t="s">
        <v>25</v>
      </c>
      <c r="D14" s="568">
        <f>'01CH'!D16</f>
        <v>1497.9554000000001</v>
      </c>
      <c r="E14" s="568"/>
      <c r="F14" s="568"/>
      <c r="G14" s="569" t="e">
        <f>#REF!</f>
        <v>#REF!</v>
      </c>
      <c r="H14" s="570" t="e">
        <f t="shared" si="0"/>
        <v>#REF!</v>
      </c>
      <c r="I14" s="842"/>
      <c r="J14" s="569">
        <f>'Bieu so 01_Na Ri'!F17</f>
        <v>1520.9996599999997</v>
      </c>
      <c r="K14" s="570">
        <f t="shared" si="2"/>
        <v>23.044259999999667</v>
      </c>
      <c r="L14" s="804"/>
      <c r="M14" s="598"/>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c r="CE14" s="572"/>
      <c r="CF14" s="572"/>
      <c r="CG14" s="572"/>
      <c r="CH14" s="572"/>
      <c r="CI14" s="572"/>
      <c r="CJ14" s="572"/>
      <c r="CK14" s="572"/>
      <c r="CL14" s="572"/>
      <c r="CM14" s="572"/>
      <c r="CN14" s="572"/>
      <c r="CO14" s="572"/>
      <c r="CP14" s="572"/>
      <c r="CQ14" s="572"/>
      <c r="CR14" s="572"/>
      <c r="CS14" s="572"/>
      <c r="CT14" s="572"/>
      <c r="CU14" s="572"/>
      <c r="CV14" s="572"/>
      <c r="CW14" s="572"/>
      <c r="CX14" s="572"/>
      <c r="CY14" s="572"/>
      <c r="CZ14" s="572"/>
      <c r="DA14" s="572"/>
      <c r="DB14" s="572"/>
      <c r="DC14" s="572"/>
      <c r="DD14" s="572"/>
      <c r="DE14" s="572"/>
      <c r="DF14" s="572"/>
      <c r="DG14" s="572"/>
      <c r="DH14" s="572"/>
      <c r="DI14" s="572"/>
      <c r="DJ14" s="572"/>
      <c r="DK14" s="572"/>
      <c r="DL14" s="572"/>
      <c r="DM14" s="572"/>
      <c r="DN14" s="572"/>
      <c r="DO14" s="572"/>
      <c r="DP14" s="572"/>
      <c r="DQ14" s="572"/>
      <c r="DR14" s="572"/>
      <c r="DS14" s="572"/>
      <c r="DT14" s="572"/>
      <c r="DU14" s="572"/>
      <c r="DV14" s="572"/>
      <c r="DW14" s="572"/>
      <c r="DX14" s="572"/>
      <c r="DY14" s="572"/>
      <c r="DZ14" s="572"/>
      <c r="EA14" s="572"/>
      <c r="EB14" s="572"/>
      <c r="EC14" s="572"/>
      <c r="ED14" s="572"/>
      <c r="EE14" s="572"/>
      <c r="EF14" s="572"/>
      <c r="EG14" s="572"/>
      <c r="EH14" s="572"/>
      <c r="EI14" s="572"/>
      <c r="EJ14" s="572"/>
      <c r="EK14" s="572"/>
      <c r="EL14" s="572"/>
      <c r="EM14" s="572"/>
      <c r="EN14" s="572"/>
      <c r="EO14" s="572"/>
      <c r="EP14" s="572"/>
      <c r="EQ14" s="572"/>
      <c r="ER14" s="572"/>
      <c r="ES14" s="572"/>
      <c r="ET14" s="572"/>
      <c r="EU14" s="572"/>
      <c r="EV14" s="572"/>
      <c r="EW14" s="572"/>
      <c r="EX14" s="572"/>
      <c r="EY14" s="572"/>
      <c r="EZ14" s="572"/>
      <c r="FA14" s="572"/>
      <c r="FB14" s="572"/>
      <c r="FC14" s="572"/>
      <c r="FD14" s="572"/>
      <c r="FE14" s="572"/>
      <c r="FF14" s="572"/>
      <c r="FG14" s="572"/>
      <c r="FH14" s="572"/>
      <c r="FI14" s="572"/>
      <c r="FJ14" s="572"/>
      <c r="FK14" s="572"/>
      <c r="FL14" s="572"/>
      <c r="FM14" s="572"/>
      <c r="FN14" s="572"/>
      <c r="FO14" s="572"/>
      <c r="FP14" s="572"/>
      <c r="FQ14" s="572"/>
      <c r="FR14" s="572"/>
      <c r="FS14" s="572"/>
      <c r="FT14" s="572"/>
      <c r="FU14" s="572"/>
      <c r="FV14" s="572"/>
      <c r="FW14" s="572"/>
      <c r="FX14" s="572"/>
      <c r="FY14" s="572"/>
      <c r="FZ14" s="572"/>
      <c r="GA14" s="572"/>
      <c r="GB14" s="572"/>
      <c r="GC14" s="572"/>
      <c r="GD14" s="572"/>
      <c r="GE14" s="572"/>
      <c r="GF14" s="572"/>
      <c r="GG14" s="572"/>
      <c r="GH14" s="572"/>
      <c r="GI14" s="572"/>
      <c r="GJ14" s="572"/>
      <c r="GK14" s="572"/>
      <c r="GL14" s="572"/>
      <c r="GM14" s="572"/>
      <c r="GN14" s="572"/>
      <c r="GO14" s="572"/>
      <c r="GP14" s="572"/>
      <c r="GQ14" s="572"/>
      <c r="GR14" s="572"/>
      <c r="GS14" s="572"/>
      <c r="GT14" s="572"/>
      <c r="GU14" s="572"/>
      <c r="GV14" s="572"/>
      <c r="GW14" s="572"/>
      <c r="GX14" s="572"/>
      <c r="GY14" s="572"/>
      <c r="GZ14" s="572"/>
      <c r="HA14" s="572"/>
      <c r="HB14" s="572"/>
      <c r="HC14" s="572"/>
      <c r="HD14" s="572"/>
      <c r="HE14" s="572"/>
      <c r="HF14" s="572"/>
      <c r="HG14" s="572"/>
      <c r="HH14" s="572"/>
      <c r="HI14" s="572"/>
      <c r="HJ14" s="572"/>
      <c r="HK14" s="572"/>
      <c r="HL14" s="572"/>
      <c r="HM14" s="572"/>
      <c r="HN14" s="572"/>
      <c r="HO14" s="572"/>
      <c r="HP14" s="572"/>
      <c r="HQ14" s="572"/>
      <c r="HR14" s="572"/>
      <c r="HS14" s="605"/>
      <c r="HT14" s="605"/>
      <c r="HU14" s="605"/>
      <c r="HV14" s="605"/>
      <c r="HW14" s="605"/>
      <c r="HX14" s="605"/>
      <c r="HY14" s="605"/>
      <c r="HZ14" s="605"/>
      <c r="IA14" s="605"/>
      <c r="IB14" s="605"/>
      <c r="IC14" s="605"/>
      <c r="ID14" s="605"/>
      <c r="IE14" s="605"/>
      <c r="IF14" s="605"/>
      <c r="IG14" s="605"/>
      <c r="IH14" s="605"/>
      <c r="II14" s="605"/>
      <c r="IJ14" s="605"/>
      <c r="IK14" s="605"/>
      <c r="IL14" s="605"/>
    </row>
    <row r="15" spans="1:246" s="739" customFormat="1">
      <c r="A15" s="730" t="s">
        <v>26</v>
      </c>
      <c r="B15" s="736" t="s">
        <v>27</v>
      </c>
      <c r="C15" s="732" t="s">
        <v>28</v>
      </c>
      <c r="D15" s="733">
        <f>'01CH'!D17</f>
        <v>6983.9299999999994</v>
      </c>
      <c r="E15" s="744">
        <v>519</v>
      </c>
      <c r="F15" s="744">
        <v>496</v>
      </c>
      <c r="G15" s="745" t="e">
        <f>#REF!</f>
        <v>#REF!</v>
      </c>
      <c r="H15" s="735" t="e">
        <f t="shared" si="0"/>
        <v>#REF!</v>
      </c>
      <c r="I15" s="840" t="e">
        <f t="shared" si="4"/>
        <v>#REF!</v>
      </c>
      <c r="J15" s="745">
        <f>'Bieu so 01_Na Ri'!F18</f>
        <v>6475</v>
      </c>
      <c r="K15" s="735">
        <f t="shared" si="2"/>
        <v>-508.92999999999938</v>
      </c>
      <c r="L15" s="805">
        <f t="shared" si="5"/>
        <v>5979</v>
      </c>
      <c r="M15" s="736"/>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7"/>
      <c r="EF15" s="737"/>
      <c r="EG15" s="737"/>
      <c r="EH15" s="737"/>
      <c r="EI15" s="737"/>
      <c r="EJ15" s="737"/>
      <c r="EK15" s="737"/>
      <c r="EL15" s="737"/>
      <c r="EM15" s="737"/>
      <c r="EN15" s="737"/>
      <c r="EO15" s="737"/>
      <c r="EP15" s="737"/>
      <c r="EQ15" s="737"/>
      <c r="ER15" s="737"/>
      <c r="ES15" s="737"/>
      <c r="ET15" s="737"/>
      <c r="EU15" s="737"/>
      <c r="EV15" s="737"/>
      <c r="EW15" s="737"/>
      <c r="EX15" s="737"/>
      <c r="EY15" s="737"/>
      <c r="EZ15" s="737"/>
      <c r="FA15" s="737"/>
      <c r="FB15" s="737"/>
      <c r="FC15" s="737"/>
      <c r="FD15" s="737"/>
      <c r="FE15" s="737"/>
      <c r="FF15" s="737"/>
      <c r="FG15" s="737"/>
      <c r="FH15" s="737"/>
      <c r="FI15" s="737"/>
      <c r="FJ15" s="737"/>
      <c r="FK15" s="737"/>
      <c r="FL15" s="737"/>
      <c r="FM15" s="737"/>
      <c r="FN15" s="737"/>
      <c r="FO15" s="737"/>
      <c r="FP15" s="737"/>
      <c r="FQ15" s="737"/>
      <c r="FR15" s="737"/>
      <c r="FS15" s="737"/>
      <c r="FT15" s="737"/>
      <c r="FU15" s="737"/>
      <c r="FV15" s="737"/>
      <c r="FW15" s="737"/>
      <c r="FX15" s="737"/>
      <c r="FY15" s="737"/>
      <c r="FZ15" s="737"/>
      <c r="GA15" s="737"/>
      <c r="GB15" s="737"/>
      <c r="GC15" s="737"/>
      <c r="GD15" s="737"/>
      <c r="GE15" s="737"/>
      <c r="GF15" s="737"/>
      <c r="GG15" s="737"/>
      <c r="GH15" s="737"/>
      <c r="GI15" s="737"/>
      <c r="GJ15" s="737"/>
      <c r="GK15" s="737"/>
      <c r="GL15" s="737"/>
      <c r="GM15" s="737"/>
      <c r="GN15" s="737"/>
      <c r="GO15" s="737"/>
      <c r="GP15" s="737"/>
      <c r="GQ15" s="737"/>
      <c r="GR15" s="737"/>
      <c r="GS15" s="737"/>
      <c r="GT15" s="737"/>
      <c r="GU15" s="737"/>
      <c r="GV15" s="737"/>
      <c r="GW15" s="737"/>
      <c r="GX15" s="737"/>
      <c r="GY15" s="737"/>
      <c r="GZ15" s="737"/>
      <c r="HA15" s="737"/>
      <c r="HB15" s="737"/>
      <c r="HC15" s="737"/>
      <c r="HD15" s="737"/>
      <c r="HE15" s="737"/>
      <c r="HF15" s="737"/>
      <c r="HG15" s="737"/>
      <c r="HH15" s="737"/>
      <c r="HI15" s="737"/>
      <c r="HJ15" s="737"/>
      <c r="HK15" s="737"/>
      <c r="HL15" s="737"/>
      <c r="HM15" s="737"/>
      <c r="HN15" s="737"/>
      <c r="HO15" s="737"/>
      <c r="HP15" s="737"/>
      <c r="HQ15" s="737"/>
      <c r="HR15" s="737"/>
      <c r="HS15" s="738"/>
      <c r="HT15" s="738"/>
      <c r="HU15" s="738"/>
      <c r="HV15" s="738"/>
      <c r="HW15" s="738"/>
      <c r="HX15" s="738"/>
      <c r="HY15" s="738"/>
      <c r="HZ15" s="738"/>
      <c r="IA15" s="738"/>
      <c r="IB15" s="738"/>
      <c r="IC15" s="738"/>
      <c r="ID15" s="738"/>
      <c r="IE15" s="738"/>
      <c r="IF15" s="738"/>
      <c r="IG15" s="738"/>
      <c r="IH15" s="738"/>
      <c r="II15" s="738"/>
      <c r="IJ15" s="738"/>
      <c r="IK15" s="738"/>
      <c r="IL15" s="738"/>
    </row>
    <row r="16" spans="1:246" s="739" customFormat="1" hidden="1">
      <c r="A16" s="750"/>
      <c r="B16" s="750" t="s">
        <v>29</v>
      </c>
      <c r="C16" s="743" t="s">
        <v>30</v>
      </c>
      <c r="D16" s="733">
        <f>'01CH'!D18</f>
        <v>6433.1999999999989</v>
      </c>
      <c r="E16" s="733"/>
      <c r="F16" s="733"/>
      <c r="G16" s="745" t="e">
        <f>#REF!</f>
        <v>#REF!</v>
      </c>
      <c r="H16" s="735" t="e">
        <f t="shared" si="0"/>
        <v>#REF!</v>
      </c>
      <c r="I16" s="840" t="e">
        <f t="shared" si="4"/>
        <v>#REF!</v>
      </c>
      <c r="J16" s="745">
        <f>'Bieu so 01_Na Ri'!F19</f>
        <v>6148.0499999999993</v>
      </c>
      <c r="K16" s="735">
        <f t="shared" si="2"/>
        <v>-285.14999999999964</v>
      </c>
      <c r="L16" s="805">
        <f t="shared" si="5"/>
        <v>6148.0499999999993</v>
      </c>
      <c r="M16" s="746"/>
      <c r="N16" s="747"/>
      <c r="O16" s="747"/>
      <c r="P16" s="747"/>
      <c r="Q16" s="747"/>
      <c r="R16" s="73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7"/>
      <c r="BW16" s="747"/>
      <c r="BX16" s="747"/>
      <c r="BY16" s="747"/>
      <c r="BZ16" s="747"/>
      <c r="CA16" s="747"/>
      <c r="CB16" s="747"/>
      <c r="CC16" s="747"/>
      <c r="CD16" s="747"/>
      <c r="CE16" s="747"/>
      <c r="CF16" s="747"/>
      <c r="CG16" s="747"/>
      <c r="CH16" s="747"/>
      <c r="CI16" s="747"/>
      <c r="CJ16" s="747"/>
      <c r="CK16" s="747"/>
      <c r="CL16" s="747"/>
      <c r="CM16" s="747"/>
      <c r="CN16" s="747"/>
      <c r="CO16" s="747"/>
      <c r="CP16" s="747"/>
      <c r="CQ16" s="747"/>
      <c r="CR16" s="747"/>
      <c r="CS16" s="747"/>
      <c r="CT16" s="747"/>
      <c r="CU16" s="747"/>
      <c r="CV16" s="747"/>
      <c r="CW16" s="747"/>
      <c r="CX16" s="747"/>
      <c r="CY16" s="747"/>
      <c r="CZ16" s="747"/>
      <c r="DA16" s="747"/>
      <c r="DB16" s="747"/>
      <c r="DC16" s="747"/>
      <c r="DD16" s="747"/>
      <c r="DE16" s="747"/>
      <c r="DF16" s="747"/>
      <c r="DG16" s="747"/>
      <c r="DH16" s="747"/>
      <c r="DI16" s="747"/>
      <c r="DJ16" s="747"/>
      <c r="DK16" s="747"/>
      <c r="DL16" s="747"/>
      <c r="DM16" s="747"/>
      <c r="DN16" s="747"/>
      <c r="DO16" s="747"/>
      <c r="DP16" s="747"/>
      <c r="DQ16" s="747"/>
      <c r="DR16" s="747"/>
      <c r="DS16" s="747"/>
      <c r="DT16" s="747"/>
      <c r="DU16" s="747"/>
      <c r="DV16" s="747"/>
      <c r="DW16" s="747"/>
      <c r="DX16" s="747"/>
      <c r="DY16" s="747"/>
      <c r="DZ16" s="747"/>
      <c r="EA16" s="747"/>
      <c r="EB16" s="747"/>
      <c r="EC16" s="747"/>
      <c r="ED16" s="747"/>
      <c r="EE16" s="747"/>
      <c r="EF16" s="747"/>
      <c r="EG16" s="747"/>
      <c r="EH16" s="747"/>
      <c r="EI16" s="747"/>
      <c r="EJ16" s="747"/>
      <c r="EK16" s="747"/>
      <c r="EL16" s="747"/>
      <c r="EM16" s="747"/>
      <c r="EN16" s="747"/>
      <c r="EO16" s="747"/>
      <c r="EP16" s="747"/>
      <c r="EQ16" s="747"/>
      <c r="ER16" s="747"/>
      <c r="ES16" s="747"/>
      <c r="ET16" s="747"/>
      <c r="EU16" s="747"/>
      <c r="EV16" s="747"/>
      <c r="EW16" s="747"/>
      <c r="EX16" s="747"/>
      <c r="EY16" s="747"/>
      <c r="EZ16" s="747"/>
      <c r="FA16" s="747"/>
      <c r="FB16" s="747"/>
      <c r="FC16" s="747"/>
      <c r="FD16" s="747"/>
      <c r="FE16" s="747"/>
      <c r="FF16" s="747"/>
      <c r="FG16" s="747"/>
      <c r="FH16" s="747"/>
      <c r="FI16" s="747"/>
      <c r="FJ16" s="747"/>
      <c r="FK16" s="747"/>
      <c r="FL16" s="747"/>
      <c r="FM16" s="747"/>
      <c r="FN16" s="747"/>
      <c r="FO16" s="747"/>
      <c r="FP16" s="747"/>
      <c r="FQ16" s="747"/>
      <c r="FR16" s="747"/>
      <c r="FS16" s="747"/>
      <c r="FT16" s="747"/>
      <c r="FU16" s="747"/>
      <c r="FV16" s="747"/>
      <c r="FW16" s="747"/>
      <c r="FX16" s="747"/>
      <c r="FY16" s="747"/>
      <c r="FZ16" s="747"/>
      <c r="GA16" s="747"/>
      <c r="GB16" s="747"/>
      <c r="GC16" s="747"/>
      <c r="GD16" s="747"/>
      <c r="GE16" s="747"/>
      <c r="GF16" s="747"/>
      <c r="GG16" s="747"/>
      <c r="GH16" s="747"/>
      <c r="GI16" s="747"/>
      <c r="GJ16" s="747"/>
      <c r="GK16" s="747"/>
      <c r="GL16" s="747"/>
      <c r="GM16" s="747"/>
      <c r="GN16" s="747"/>
      <c r="GO16" s="747"/>
      <c r="GP16" s="747"/>
      <c r="GQ16" s="747"/>
      <c r="GR16" s="747"/>
      <c r="GS16" s="747"/>
      <c r="GT16" s="747"/>
      <c r="GU16" s="747"/>
      <c r="GV16" s="747"/>
      <c r="GW16" s="747"/>
      <c r="GX16" s="747"/>
      <c r="GY16" s="747"/>
      <c r="GZ16" s="747"/>
      <c r="HA16" s="747"/>
      <c r="HB16" s="747"/>
      <c r="HC16" s="747"/>
      <c r="HD16" s="747"/>
      <c r="HE16" s="747"/>
      <c r="HF16" s="747"/>
      <c r="HG16" s="747"/>
      <c r="HH16" s="747"/>
      <c r="HI16" s="747"/>
      <c r="HJ16" s="747"/>
      <c r="HK16" s="747"/>
      <c r="HL16" s="747"/>
      <c r="HM16" s="747"/>
      <c r="HN16" s="747"/>
      <c r="HO16" s="747"/>
      <c r="HP16" s="747"/>
      <c r="HQ16" s="747"/>
      <c r="HR16" s="747"/>
      <c r="HS16" s="738"/>
      <c r="HT16" s="738"/>
      <c r="HU16" s="738"/>
      <c r="HV16" s="738"/>
      <c r="HW16" s="738"/>
      <c r="HX16" s="738"/>
      <c r="HY16" s="738"/>
      <c r="HZ16" s="738"/>
      <c r="IA16" s="738"/>
      <c r="IB16" s="738"/>
      <c r="IC16" s="738"/>
      <c r="ID16" s="738"/>
      <c r="IE16" s="738"/>
      <c r="IF16" s="738"/>
      <c r="IG16" s="738"/>
      <c r="IH16" s="738"/>
      <c r="II16" s="738"/>
      <c r="IJ16" s="738"/>
      <c r="IK16" s="738"/>
      <c r="IL16" s="738"/>
    </row>
    <row r="17" spans="1:246" s="739" customFormat="1" hidden="1">
      <c r="A17" s="750"/>
      <c r="B17" s="750" t="s">
        <v>31</v>
      </c>
      <c r="C17" s="743" t="s">
        <v>32</v>
      </c>
      <c r="D17" s="733">
        <f>'01CH'!D19</f>
        <v>115.67999999999999</v>
      </c>
      <c r="E17" s="733"/>
      <c r="F17" s="733"/>
      <c r="G17" s="745" t="e">
        <f>#REF!</f>
        <v>#REF!</v>
      </c>
      <c r="H17" s="735" t="e">
        <f t="shared" si="0"/>
        <v>#REF!</v>
      </c>
      <c r="I17" s="840" t="e">
        <f t="shared" si="4"/>
        <v>#REF!</v>
      </c>
      <c r="J17" s="745">
        <f>'Bieu so 01_Na Ri'!F20</f>
        <v>38.680000000000007</v>
      </c>
      <c r="K17" s="735">
        <f t="shared" si="2"/>
        <v>-76.999999999999986</v>
      </c>
      <c r="L17" s="805">
        <f t="shared" si="5"/>
        <v>38.680000000000007</v>
      </c>
      <c r="M17" s="746"/>
      <c r="N17" s="747"/>
      <c r="O17" s="747"/>
      <c r="P17" s="747"/>
      <c r="Q17" s="747"/>
      <c r="R17" s="73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c r="CQ17" s="747"/>
      <c r="CR17" s="747"/>
      <c r="CS17" s="747"/>
      <c r="CT17" s="747"/>
      <c r="CU17" s="747"/>
      <c r="CV17" s="747"/>
      <c r="CW17" s="747"/>
      <c r="CX17" s="747"/>
      <c r="CY17" s="747"/>
      <c r="CZ17" s="747"/>
      <c r="DA17" s="747"/>
      <c r="DB17" s="747"/>
      <c r="DC17" s="747"/>
      <c r="DD17" s="747"/>
      <c r="DE17" s="747"/>
      <c r="DF17" s="747"/>
      <c r="DG17" s="747"/>
      <c r="DH17" s="747"/>
      <c r="DI17" s="747"/>
      <c r="DJ17" s="747"/>
      <c r="DK17" s="747"/>
      <c r="DL17" s="747"/>
      <c r="DM17" s="747"/>
      <c r="DN17" s="747"/>
      <c r="DO17" s="747"/>
      <c r="DP17" s="747"/>
      <c r="DQ17" s="747"/>
      <c r="DR17" s="747"/>
      <c r="DS17" s="747"/>
      <c r="DT17" s="747"/>
      <c r="DU17" s="747"/>
      <c r="DV17" s="747"/>
      <c r="DW17" s="747"/>
      <c r="DX17" s="747"/>
      <c r="DY17" s="747"/>
      <c r="DZ17" s="747"/>
      <c r="EA17" s="747"/>
      <c r="EB17" s="747"/>
      <c r="EC17" s="747"/>
      <c r="ED17" s="747"/>
      <c r="EE17" s="747"/>
      <c r="EF17" s="747"/>
      <c r="EG17" s="747"/>
      <c r="EH17" s="747"/>
      <c r="EI17" s="747"/>
      <c r="EJ17" s="747"/>
      <c r="EK17" s="747"/>
      <c r="EL17" s="747"/>
      <c r="EM17" s="747"/>
      <c r="EN17" s="747"/>
      <c r="EO17" s="747"/>
      <c r="EP17" s="747"/>
      <c r="EQ17" s="747"/>
      <c r="ER17" s="747"/>
      <c r="ES17" s="747"/>
      <c r="ET17" s="747"/>
      <c r="EU17" s="747"/>
      <c r="EV17" s="747"/>
      <c r="EW17" s="747"/>
      <c r="EX17" s="747"/>
      <c r="EY17" s="747"/>
      <c r="EZ17" s="747"/>
      <c r="FA17" s="747"/>
      <c r="FB17" s="747"/>
      <c r="FC17" s="747"/>
      <c r="FD17" s="747"/>
      <c r="FE17" s="747"/>
      <c r="FF17" s="747"/>
      <c r="FG17" s="747"/>
      <c r="FH17" s="747"/>
      <c r="FI17" s="747"/>
      <c r="FJ17" s="747"/>
      <c r="FK17" s="747"/>
      <c r="FL17" s="747"/>
      <c r="FM17" s="747"/>
      <c r="FN17" s="747"/>
      <c r="FO17" s="747"/>
      <c r="FP17" s="747"/>
      <c r="FQ17" s="747"/>
      <c r="FR17" s="747"/>
      <c r="FS17" s="747"/>
      <c r="FT17" s="747"/>
      <c r="FU17" s="747"/>
      <c r="FV17" s="747"/>
      <c r="FW17" s="747"/>
      <c r="FX17" s="747"/>
      <c r="FY17" s="747"/>
      <c r="FZ17" s="747"/>
      <c r="GA17" s="747"/>
      <c r="GB17" s="747"/>
      <c r="GC17" s="747"/>
      <c r="GD17" s="747"/>
      <c r="GE17" s="747"/>
      <c r="GF17" s="747"/>
      <c r="GG17" s="747"/>
      <c r="GH17" s="747"/>
      <c r="GI17" s="747"/>
      <c r="GJ17" s="747"/>
      <c r="GK17" s="747"/>
      <c r="GL17" s="747"/>
      <c r="GM17" s="747"/>
      <c r="GN17" s="747"/>
      <c r="GO17" s="747"/>
      <c r="GP17" s="747"/>
      <c r="GQ17" s="747"/>
      <c r="GR17" s="747"/>
      <c r="GS17" s="747"/>
      <c r="GT17" s="747"/>
      <c r="GU17" s="747"/>
      <c r="GV17" s="747"/>
      <c r="GW17" s="747"/>
      <c r="GX17" s="747"/>
      <c r="GY17" s="747"/>
      <c r="GZ17" s="747"/>
      <c r="HA17" s="747"/>
      <c r="HB17" s="747"/>
      <c r="HC17" s="747"/>
      <c r="HD17" s="747"/>
      <c r="HE17" s="747"/>
      <c r="HF17" s="747"/>
      <c r="HG17" s="747"/>
      <c r="HH17" s="747"/>
      <c r="HI17" s="747"/>
      <c r="HJ17" s="747"/>
      <c r="HK17" s="747"/>
      <c r="HL17" s="747"/>
      <c r="HM17" s="747"/>
      <c r="HN17" s="747"/>
      <c r="HO17" s="747"/>
      <c r="HP17" s="747"/>
      <c r="HQ17" s="747"/>
      <c r="HR17" s="747"/>
      <c r="HS17" s="738"/>
      <c r="HT17" s="738"/>
      <c r="HU17" s="738"/>
      <c r="HV17" s="738"/>
      <c r="HW17" s="738"/>
      <c r="HX17" s="738"/>
      <c r="HY17" s="738"/>
      <c r="HZ17" s="738"/>
      <c r="IA17" s="738"/>
      <c r="IB17" s="738"/>
      <c r="IC17" s="738"/>
      <c r="ID17" s="738"/>
      <c r="IE17" s="738"/>
      <c r="IF17" s="738"/>
      <c r="IG17" s="738"/>
      <c r="IH17" s="738"/>
      <c r="II17" s="738"/>
      <c r="IJ17" s="738"/>
      <c r="IK17" s="738"/>
      <c r="IL17" s="738"/>
    </row>
    <row r="18" spans="1:246" s="739" customFormat="1" hidden="1">
      <c r="A18" s="750"/>
      <c r="B18" s="750" t="s">
        <v>33</v>
      </c>
      <c r="C18" s="743" t="s">
        <v>34</v>
      </c>
      <c r="D18" s="733">
        <f>'01CH'!D20</f>
        <v>435.05</v>
      </c>
      <c r="E18" s="733"/>
      <c r="F18" s="733"/>
      <c r="G18" s="745" t="e">
        <f>#REF!</f>
        <v>#REF!</v>
      </c>
      <c r="H18" s="735" t="e">
        <f t="shared" si="0"/>
        <v>#REF!</v>
      </c>
      <c r="I18" s="840" t="e">
        <f t="shared" si="4"/>
        <v>#REF!</v>
      </c>
      <c r="J18" s="745">
        <f>'Bieu so 01_Na Ri'!F21</f>
        <v>288.27</v>
      </c>
      <c r="K18" s="735">
        <f t="shared" si="2"/>
        <v>-146.78000000000003</v>
      </c>
      <c r="L18" s="805">
        <f t="shared" si="5"/>
        <v>288.27</v>
      </c>
      <c r="M18" s="746"/>
      <c r="N18" s="747"/>
      <c r="O18" s="747"/>
      <c r="P18" s="747"/>
      <c r="Q18" s="747"/>
      <c r="R18" s="73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c r="CK18" s="747"/>
      <c r="CL18" s="747"/>
      <c r="CM18" s="747"/>
      <c r="CN18" s="747"/>
      <c r="CO18" s="747"/>
      <c r="CP18" s="747"/>
      <c r="CQ18" s="747"/>
      <c r="CR18" s="747"/>
      <c r="CS18" s="747"/>
      <c r="CT18" s="747"/>
      <c r="CU18" s="747"/>
      <c r="CV18" s="747"/>
      <c r="CW18" s="747"/>
      <c r="CX18" s="747"/>
      <c r="CY18" s="747"/>
      <c r="CZ18" s="747"/>
      <c r="DA18" s="747"/>
      <c r="DB18" s="747"/>
      <c r="DC18" s="747"/>
      <c r="DD18" s="747"/>
      <c r="DE18" s="747"/>
      <c r="DF18" s="747"/>
      <c r="DG18" s="747"/>
      <c r="DH18" s="747"/>
      <c r="DI18" s="747"/>
      <c r="DJ18" s="747"/>
      <c r="DK18" s="747"/>
      <c r="DL18" s="747"/>
      <c r="DM18" s="747"/>
      <c r="DN18" s="747"/>
      <c r="DO18" s="747"/>
      <c r="DP18" s="747"/>
      <c r="DQ18" s="747"/>
      <c r="DR18" s="747"/>
      <c r="DS18" s="747"/>
      <c r="DT18" s="747"/>
      <c r="DU18" s="747"/>
      <c r="DV18" s="747"/>
      <c r="DW18" s="747"/>
      <c r="DX18" s="747"/>
      <c r="DY18" s="747"/>
      <c r="DZ18" s="747"/>
      <c r="EA18" s="747"/>
      <c r="EB18" s="747"/>
      <c r="EC18" s="747"/>
      <c r="ED18" s="747"/>
      <c r="EE18" s="747"/>
      <c r="EF18" s="747"/>
      <c r="EG18" s="747"/>
      <c r="EH18" s="747"/>
      <c r="EI18" s="747"/>
      <c r="EJ18" s="747"/>
      <c r="EK18" s="747"/>
      <c r="EL18" s="747"/>
      <c r="EM18" s="747"/>
      <c r="EN18" s="747"/>
      <c r="EO18" s="747"/>
      <c r="EP18" s="747"/>
      <c r="EQ18" s="747"/>
      <c r="ER18" s="747"/>
      <c r="ES18" s="747"/>
      <c r="ET18" s="747"/>
      <c r="EU18" s="747"/>
      <c r="EV18" s="747"/>
      <c r="EW18" s="747"/>
      <c r="EX18" s="747"/>
      <c r="EY18" s="747"/>
      <c r="EZ18" s="747"/>
      <c r="FA18" s="747"/>
      <c r="FB18" s="747"/>
      <c r="FC18" s="747"/>
      <c r="FD18" s="747"/>
      <c r="FE18" s="747"/>
      <c r="FF18" s="747"/>
      <c r="FG18" s="747"/>
      <c r="FH18" s="747"/>
      <c r="FI18" s="747"/>
      <c r="FJ18" s="747"/>
      <c r="FK18" s="747"/>
      <c r="FL18" s="747"/>
      <c r="FM18" s="747"/>
      <c r="FN18" s="747"/>
      <c r="FO18" s="747"/>
      <c r="FP18" s="747"/>
      <c r="FQ18" s="747"/>
      <c r="FR18" s="747"/>
      <c r="FS18" s="747"/>
      <c r="FT18" s="747"/>
      <c r="FU18" s="747"/>
      <c r="FV18" s="747"/>
      <c r="FW18" s="747"/>
      <c r="FX18" s="747"/>
      <c r="FY18" s="747"/>
      <c r="FZ18" s="747"/>
      <c r="GA18" s="747"/>
      <c r="GB18" s="747"/>
      <c r="GC18" s="747"/>
      <c r="GD18" s="747"/>
      <c r="GE18" s="747"/>
      <c r="GF18" s="747"/>
      <c r="GG18" s="747"/>
      <c r="GH18" s="747"/>
      <c r="GI18" s="747"/>
      <c r="GJ18" s="747"/>
      <c r="GK18" s="747"/>
      <c r="GL18" s="747"/>
      <c r="GM18" s="747"/>
      <c r="GN18" s="747"/>
      <c r="GO18" s="747"/>
      <c r="GP18" s="747"/>
      <c r="GQ18" s="747"/>
      <c r="GR18" s="747"/>
      <c r="GS18" s="747"/>
      <c r="GT18" s="747"/>
      <c r="GU18" s="747"/>
      <c r="GV18" s="747"/>
      <c r="GW18" s="747"/>
      <c r="GX18" s="747"/>
      <c r="GY18" s="747"/>
      <c r="GZ18" s="747"/>
      <c r="HA18" s="747"/>
      <c r="HB18" s="747"/>
      <c r="HC18" s="747"/>
      <c r="HD18" s="747"/>
      <c r="HE18" s="747"/>
      <c r="HF18" s="747"/>
      <c r="HG18" s="747"/>
      <c r="HH18" s="747"/>
      <c r="HI18" s="747"/>
      <c r="HJ18" s="747"/>
      <c r="HK18" s="747"/>
      <c r="HL18" s="747"/>
      <c r="HM18" s="747"/>
      <c r="HN18" s="747"/>
      <c r="HO18" s="747"/>
      <c r="HP18" s="747"/>
      <c r="HQ18" s="747"/>
      <c r="HR18" s="747"/>
      <c r="HS18" s="738"/>
      <c r="HT18" s="738"/>
      <c r="HU18" s="738"/>
      <c r="HV18" s="738"/>
      <c r="HW18" s="738"/>
      <c r="HX18" s="738"/>
      <c r="HY18" s="738"/>
      <c r="HZ18" s="738"/>
      <c r="IA18" s="738"/>
      <c r="IB18" s="738"/>
      <c r="IC18" s="738"/>
      <c r="ID18" s="738"/>
      <c r="IE18" s="738"/>
      <c r="IF18" s="738"/>
      <c r="IG18" s="738"/>
      <c r="IH18" s="738"/>
      <c r="II18" s="738"/>
      <c r="IJ18" s="738"/>
      <c r="IK18" s="738"/>
      <c r="IL18" s="738"/>
    </row>
    <row r="19" spans="1:246" s="739" customFormat="1">
      <c r="A19" s="730" t="s">
        <v>35</v>
      </c>
      <c r="B19" s="736" t="s">
        <v>36</v>
      </c>
      <c r="C19" s="732" t="s">
        <v>37</v>
      </c>
      <c r="D19" s="733">
        <f>'01CH'!D21</f>
        <v>10492.949999999999</v>
      </c>
      <c r="E19" s="744">
        <v>309</v>
      </c>
      <c r="F19" s="744">
        <v>310</v>
      </c>
      <c r="G19" s="745" t="e">
        <f>#REF!</f>
        <v>#REF!</v>
      </c>
      <c r="H19" s="735" t="e">
        <f t="shared" si="0"/>
        <v>#REF!</v>
      </c>
      <c r="I19" s="840" t="e">
        <f t="shared" si="4"/>
        <v>#REF!</v>
      </c>
      <c r="J19" s="745">
        <f>'Bieu so 01_Na Ri'!F22</f>
        <v>9660</v>
      </c>
      <c r="K19" s="735">
        <f t="shared" si="2"/>
        <v>-832.94999999999891</v>
      </c>
      <c r="L19" s="805">
        <f t="shared" si="5"/>
        <v>9350</v>
      </c>
      <c r="M19" s="736"/>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7"/>
      <c r="AY19" s="737"/>
      <c r="AZ19" s="737"/>
      <c r="BA19" s="737"/>
      <c r="BB19" s="737"/>
      <c r="BC19" s="737"/>
      <c r="BD19" s="737"/>
      <c r="BE19" s="737"/>
      <c r="BF19" s="737"/>
      <c r="BG19" s="737"/>
      <c r="BH19" s="737"/>
      <c r="BI19" s="737"/>
      <c r="BJ19" s="737"/>
      <c r="BK19" s="737"/>
      <c r="BL19" s="737"/>
      <c r="BM19" s="737"/>
      <c r="BN19" s="737"/>
      <c r="BO19" s="737"/>
      <c r="BP19" s="737"/>
      <c r="BQ19" s="737"/>
      <c r="BR19" s="737"/>
      <c r="BS19" s="737"/>
      <c r="BT19" s="737"/>
      <c r="BU19" s="737"/>
      <c r="BV19" s="737"/>
      <c r="BW19" s="737"/>
      <c r="BX19" s="737"/>
      <c r="BY19" s="737"/>
      <c r="BZ19" s="737"/>
      <c r="CA19" s="737"/>
      <c r="CB19" s="737"/>
      <c r="CC19" s="737"/>
      <c r="CD19" s="737"/>
      <c r="CE19" s="737"/>
      <c r="CF19" s="737"/>
      <c r="CG19" s="737"/>
      <c r="CH19" s="737"/>
      <c r="CI19" s="737"/>
      <c r="CJ19" s="737"/>
      <c r="CK19" s="737"/>
      <c r="CL19" s="737"/>
      <c r="CM19" s="737"/>
      <c r="CN19" s="737"/>
      <c r="CO19" s="737"/>
      <c r="CP19" s="737"/>
      <c r="CQ19" s="737"/>
      <c r="CR19" s="737"/>
      <c r="CS19" s="737"/>
      <c r="CT19" s="737"/>
      <c r="CU19" s="737"/>
      <c r="CV19" s="737"/>
      <c r="CW19" s="737"/>
      <c r="CX19" s="737"/>
      <c r="CY19" s="737"/>
      <c r="CZ19" s="737"/>
      <c r="DA19" s="737"/>
      <c r="DB19" s="737"/>
      <c r="DC19" s="737"/>
      <c r="DD19" s="737"/>
      <c r="DE19" s="737"/>
      <c r="DF19" s="737"/>
      <c r="DG19" s="737"/>
      <c r="DH19" s="737"/>
      <c r="DI19" s="737"/>
      <c r="DJ19" s="737"/>
      <c r="DK19" s="737"/>
      <c r="DL19" s="737"/>
      <c r="DM19" s="737"/>
      <c r="DN19" s="737"/>
      <c r="DO19" s="737"/>
      <c r="DP19" s="737"/>
      <c r="DQ19" s="737"/>
      <c r="DR19" s="737"/>
      <c r="DS19" s="737"/>
      <c r="DT19" s="737"/>
      <c r="DU19" s="737"/>
      <c r="DV19" s="737"/>
      <c r="DW19" s="737"/>
      <c r="DX19" s="737"/>
      <c r="DY19" s="737"/>
      <c r="DZ19" s="737"/>
      <c r="EA19" s="737"/>
      <c r="EB19" s="737"/>
      <c r="EC19" s="737"/>
      <c r="ED19" s="737"/>
      <c r="EE19" s="737"/>
      <c r="EF19" s="737"/>
      <c r="EG19" s="737"/>
      <c r="EH19" s="737"/>
      <c r="EI19" s="737"/>
      <c r="EJ19" s="737"/>
      <c r="EK19" s="737"/>
      <c r="EL19" s="737"/>
      <c r="EM19" s="737"/>
      <c r="EN19" s="737"/>
      <c r="EO19" s="737"/>
      <c r="EP19" s="737"/>
      <c r="EQ19" s="737"/>
      <c r="ER19" s="737"/>
      <c r="ES19" s="737"/>
      <c r="ET19" s="737"/>
      <c r="EU19" s="737"/>
      <c r="EV19" s="737"/>
      <c r="EW19" s="737"/>
      <c r="EX19" s="737"/>
      <c r="EY19" s="737"/>
      <c r="EZ19" s="737"/>
      <c r="FA19" s="737"/>
      <c r="FB19" s="737"/>
      <c r="FC19" s="737"/>
      <c r="FD19" s="737"/>
      <c r="FE19" s="737"/>
      <c r="FF19" s="737"/>
      <c r="FG19" s="737"/>
      <c r="FH19" s="737"/>
      <c r="FI19" s="737"/>
      <c r="FJ19" s="737"/>
      <c r="FK19" s="737"/>
      <c r="FL19" s="737"/>
      <c r="FM19" s="737"/>
      <c r="FN19" s="737"/>
      <c r="FO19" s="737"/>
      <c r="FP19" s="737"/>
      <c r="FQ19" s="737"/>
      <c r="FR19" s="737"/>
      <c r="FS19" s="737"/>
      <c r="FT19" s="737"/>
      <c r="FU19" s="737"/>
      <c r="FV19" s="737"/>
      <c r="FW19" s="737"/>
      <c r="FX19" s="737"/>
      <c r="FY19" s="737"/>
      <c r="FZ19" s="737"/>
      <c r="GA19" s="737"/>
      <c r="GB19" s="737"/>
      <c r="GC19" s="737"/>
      <c r="GD19" s="737"/>
      <c r="GE19" s="737"/>
      <c r="GF19" s="737"/>
      <c r="GG19" s="737"/>
      <c r="GH19" s="737"/>
      <c r="GI19" s="737"/>
      <c r="GJ19" s="737"/>
      <c r="GK19" s="737"/>
      <c r="GL19" s="737"/>
      <c r="GM19" s="737"/>
      <c r="GN19" s="737"/>
      <c r="GO19" s="737"/>
      <c r="GP19" s="737"/>
      <c r="GQ19" s="737"/>
      <c r="GR19" s="737"/>
      <c r="GS19" s="737"/>
      <c r="GT19" s="737"/>
      <c r="GU19" s="737"/>
      <c r="GV19" s="737"/>
      <c r="GW19" s="737"/>
      <c r="GX19" s="737"/>
      <c r="GY19" s="737"/>
      <c r="GZ19" s="737"/>
      <c r="HA19" s="737"/>
      <c r="HB19" s="737"/>
      <c r="HC19" s="737"/>
      <c r="HD19" s="737"/>
      <c r="HE19" s="737"/>
      <c r="HF19" s="737"/>
      <c r="HG19" s="737"/>
      <c r="HH19" s="737"/>
      <c r="HI19" s="737"/>
      <c r="HJ19" s="737"/>
      <c r="HK19" s="737"/>
      <c r="HL19" s="737"/>
      <c r="HM19" s="737"/>
      <c r="HN19" s="737"/>
      <c r="HO19" s="737"/>
      <c r="HP19" s="737"/>
      <c r="HQ19" s="737"/>
      <c r="HR19" s="737"/>
      <c r="HS19" s="738"/>
      <c r="HT19" s="738"/>
      <c r="HU19" s="738"/>
      <c r="HV19" s="738"/>
      <c r="HW19" s="738"/>
      <c r="HX19" s="738"/>
      <c r="HY19" s="738"/>
      <c r="HZ19" s="738"/>
      <c r="IA19" s="738"/>
      <c r="IB19" s="738"/>
      <c r="IC19" s="738"/>
      <c r="ID19" s="738"/>
      <c r="IE19" s="738"/>
      <c r="IF19" s="738"/>
      <c r="IG19" s="738"/>
      <c r="IH19" s="738"/>
      <c r="II19" s="738"/>
      <c r="IJ19" s="738"/>
      <c r="IK19" s="738"/>
      <c r="IL19" s="738"/>
    </row>
    <row r="20" spans="1:246" s="739" customFormat="1" hidden="1">
      <c r="A20" s="750"/>
      <c r="B20" s="750" t="s">
        <v>38</v>
      </c>
      <c r="C20" s="743" t="s">
        <v>39</v>
      </c>
      <c r="D20" s="733">
        <f>'01CH'!D22</f>
        <v>9619.98</v>
      </c>
      <c r="E20" s="733"/>
      <c r="F20" s="733"/>
      <c r="G20" s="745" t="e">
        <f>#REF!</f>
        <v>#REF!</v>
      </c>
      <c r="H20" s="735" t="e">
        <f t="shared" si="0"/>
        <v>#REF!</v>
      </c>
      <c r="I20" s="840" t="e">
        <f t="shared" si="4"/>
        <v>#REF!</v>
      </c>
      <c r="J20" s="745">
        <f>'Bieu so 01_Na Ri'!F23</f>
        <v>9119.98</v>
      </c>
      <c r="K20" s="735">
        <f t="shared" si="2"/>
        <v>-500</v>
      </c>
      <c r="L20" s="805">
        <f t="shared" si="5"/>
        <v>9119.98</v>
      </c>
      <c r="M20" s="746"/>
      <c r="N20" s="747"/>
      <c r="O20" s="747"/>
      <c r="P20" s="747"/>
      <c r="Q20" s="747"/>
      <c r="R20" s="73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7"/>
      <c r="BT20" s="747"/>
      <c r="BU20" s="747"/>
      <c r="BV20" s="747"/>
      <c r="BW20" s="747"/>
      <c r="BX20" s="747"/>
      <c r="BY20" s="747"/>
      <c r="BZ20" s="747"/>
      <c r="CA20" s="747"/>
      <c r="CB20" s="747"/>
      <c r="CC20" s="747"/>
      <c r="CD20" s="747"/>
      <c r="CE20" s="747"/>
      <c r="CF20" s="747"/>
      <c r="CG20" s="747"/>
      <c r="CH20" s="747"/>
      <c r="CI20" s="747"/>
      <c r="CJ20" s="747"/>
      <c r="CK20" s="747"/>
      <c r="CL20" s="747"/>
      <c r="CM20" s="747"/>
      <c r="CN20" s="747"/>
      <c r="CO20" s="747"/>
      <c r="CP20" s="747"/>
      <c r="CQ20" s="747"/>
      <c r="CR20" s="747"/>
      <c r="CS20" s="747"/>
      <c r="CT20" s="747"/>
      <c r="CU20" s="747"/>
      <c r="CV20" s="747"/>
      <c r="CW20" s="747"/>
      <c r="CX20" s="747"/>
      <c r="CY20" s="747"/>
      <c r="CZ20" s="747"/>
      <c r="DA20" s="747"/>
      <c r="DB20" s="747"/>
      <c r="DC20" s="747"/>
      <c r="DD20" s="747"/>
      <c r="DE20" s="747"/>
      <c r="DF20" s="747"/>
      <c r="DG20" s="747"/>
      <c r="DH20" s="747"/>
      <c r="DI20" s="747"/>
      <c r="DJ20" s="747"/>
      <c r="DK20" s="747"/>
      <c r="DL20" s="747"/>
      <c r="DM20" s="747"/>
      <c r="DN20" s="747"/>
      <c r="DO20" s="747"/>
      <c r="DP20" s="747"/>
      <c r="DQ20" s="747"/>
      <c r="DR20" s="747"/>
      <c r="DS20" s="747"/>
      <c r="DT20" s="747"/>
      <c r="DU20" s="747"/>
      <c r="DV20" s="747"/>
      <c r="DW20" s="747"/>
      <c r="DX20" s="747"/>
      <c r="DY20" s="747"/>
      <c r="DZ20" s="747"/>
      <c r="EA20" s="747"/>
      <c r="EB20" s="747"/>
      <c r="EC20" s="747"/>
      <c r="ED20" s="747"/>
      <c r="EE20" s="747"/>
      <c r="EF20" s="747"/>
      <c r="EG20" s="747"/>
      <c r="EH20" s="747"/>
      <c r="EI20" s="747"/>
      <c r="EJ20" s="747"/>
      <c r="EK20" s="747"/>
      <c r="EL20" s="747"/>
      <c r="EM20" s="747"/>
      <c r="EN20" s="747"/>
      <c r="EO20" s="747"/>
      <c r="EP20" s="747"/>
      <c r="EQ20" s="747"/>
      <c r="ER20" s="747"/>
      <c r="ES20" s="747"/>
      <c r="ET20" s="747"/>
      <c r="EU20" s="747"/>
      <c r="EV20" s="747"/>
      <c r="EW20" s="747"/>
      <c r="EX20" s="747"/>
      <c r="EY20" s="747"/>
      <c r="EZ20" s="747"/>
      <c r="FA20" s="747"/>
      <c r="FB20" s="747"/>
      <c r="FC20" s="747"/>
      <c r="FD20" s="747"/>
      <c r="FE20" s="747"/>
      <c r="FF20" s="747"/>
      <c r="FG20" s="747"/>
      <c r="FH20" s="747"/>
      <c r="FI20" s="747"/>
      <c r="FJ20" s="747"/>
      <c r="FK20" s="747"/>
      <c r="FL20" s="747"/>
      <c r="FM20" s="747"/>
      <c r="FN20" s="747"/>
      <c r="FO20" s="747"/>
      <c r="FP20" s="747"/>
      <c r="FQ20" s="747"/>
      <c r="FR20" s="747"/>
      <c r="FS20" s="747"/>
      <c r="FT20" s="747"/>
      <c r="FU20" s="747"/>
      <c r="FV20" s="747"/>
      <c r="FW20" s="747"/>
      <c r="FX20" s="747"/>
      <c r="FY20" s="747"/>
      <c r="FZ20" s="747"/>
      <c r="GA20" s="747"/>
      <c r="GB20" s="747"/>
      <c r="GC20" s="747"/>
      <c r="GD20" s="747"/>
      <c r="GE20" s="747"/>
      <c r="GF20" s="747"/>
      <c r="GG20" s="747"/>
      <c r="GH20" s="747"/>
      <c r="GI20" s="747"/>
      <c r="GJ20" s="747"/>
      <c r="GK20" s="747"/>
      <c r="GL20" s="747"/>
      <c r="GM20" s="747"/>
      <c r="GN20" s="747"/>
      <c r="GO20" s="747"/>
      <c r="GP20" s="747"/>
      <c r="GQ20" s="747"/>
      <c r="GR20" s="747"/>
      <c r="GS20" s="747"/>
      <c r="GT20" s="747"/>
      <c r="GU20" s="747"/>
      <c r="GV20" s="747"/>
      <c r="GW20" s="747"/>
      <c r="GX20" s="747"/>
      <c r="GY20" s="747"/>
      <c r="GZ20" s="747"/>
      <c r="HA20" s="747"/>
      <c r="HB20" s="747"/>
      <c r="HC20" s="747"/>
      <c r="HD20" s="747"/>
      <c r="HE20" s="747"/>
      <c r="HF20" s="747"/>
      <c r="HG20" s="747"/>
      <c r="HH20" s="747"/>
      <c r="HI20" s="747"/>
      <c r="HJ20" s="747"/>
      <c r="HK20" s="747"/>
      <c r="HL20" s="747"/>
      <c r="HM20" s="747"/>
      <c r="HN20" s="747"/>
      <c r="HO20" s="747"/>
      <c r="HP20" s="747"/>
      <c r="HQ20" s="747"/>
      <c r="HR20" s="747"/>
      <c r="HS20" s="738"/>
      <c r="HT20" s="738"/>
      <c r="HU20" s="738"/>
      <c r="HV20" s="738"/>
      <c r="HW20" s="738"/>
      <c r="HX20" s="738"/>
      <c r="HY20" s="738"/>
      <c r="HZ20" s="738"/>
      <c r="IA20" s="738"/>
      <c r="IB20" s="738"/>
      <c r="IC20" s="738"/>
      <c r="ID20" s="738"/>
      <c r="IE20" s="738"/>
      <c r="IF20" s="738"/>
      <c r="IG20" s="738"/>
      <c r="IH20" s="738"/>
      <c r="II20" s="738"/>
      <c r="IJ20" s="738"/>
      <c r="IK20" s="738"/>
      <c r="IL20" s="738"/>
    </row>
    <row r="21" spans="1:246" s="739" customFormat="1" hidden="1">
      <c r="A21" s="750"/>
      <c r="B21" s="750" t="s">
        <v>40</v>
      </c>
      <c r="C21" s="743" t="s">
        <v>41</v>
      </c>
      <c r="D21" s="733">
        <f>'01CH'!D23</f>
        <v>434</v>
      </c>
      <c r="E21" s="733"/>
      <c r="F21" s="733"/>
      <c r="G21" s="745" t="e">
        <f>#REF!</f>
        <v>#REF!</v>
      </c>
      <c r="H21" s="735" t="e">
        <f t="shared" si="0"/>
        <v>#REF!</v>
      </c>
      <c r="I21" s="840" t="e">
        <f t="shared" si="4"/>
        <v>#REF!</v>
      </c>
      <c r="J21" s="745">
        <f>'Bieu so 01_Na Ri'!F24</f>
        <v>313.83999999999997</v>
      </c>
      <c r="K21" s="735">
        <f t="shared" si="2"/>
        <v>-120.16000000000003</v>
      </c>
      <c r="L21" s="805">
        <f t="shared" si="5"/>
        <v>313.83999999999997</v>
      </c>
      <c r="M21" s="746"/>
      <c r="N21" s="747"/>
      <c r="O21" s="747"/>
      <c r="P21" s="747"/>
      <c r="Q21" s="747"/>
      <c r="R21" s="73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c r="CF21" s="747"/>
      <c r="CG21" s="747"/>
      <c r="CH21" s="747"/>
      <c r="CI21" s="747"/>
      <c r="CJ21" s="747"/>
      <c r="CK21" s="747"/>
      <c r="CL21" s="747"/>
      <c r="CM21" s="747"/>
      <c r="CN21" s="747"/>
      <c r="CO21" s="747"/>
      <c r="CP21" s="747"/>
      <c r="CQ21" s="747"/>
      <c r="CR21" s="747"/>
      <c r="CS21" s="747"/>
      <c r="CT21" s="747"/>
      <c r="CU21" s="747"/>
      <c r="CV21" s="747"/>
      <c r="CW21" s="747"/>
      <c r="CX21" s="747"/>
      <c r="CY21" s="747"/>
      <c r="CZ21" s="747"/>
      <c r="DA21" s="747"/>
      <c r="DB21" s="747"/>
      <c r="DC21" s="747"/>
      <c r="DD21" s="747"/>
      <c r="DE21" s="747"/>
      <c r="DF21" s="747"/>
      <c r="DG21" s="747"/>
      <c r="DH21" s="747"/>
      <c r="DI21" s="747"/>
      <c r="DJ21" s="747"/>
      <c r="DK21" s="747"/>
      <c r="DL21" s="747"/>
      <c r="DM21" s="747"/>
      <c r="DN21" s="747"/>
      <c r="DO21" s="747"/>
      <c r="DP21" s="747"/>
      <c r="DQ21" s="747"/>
      <c r="DR21" s="747"/>
      <c r="DS21" s="747"/>
      <c r="DT21" s="747"/>
      <c r="DU21" s="747"/>
      <c r="DV21" s="747"/>
      <c r="DW21" s="747"/>
      <c r="DX21" s="747"/>
      <c r="DY21" s="747"/>
      <c r="DZ21" s="747"/>
      <c r="EA21" s="747"/>
      <c r="EB21" s="747"/>
      <c r="EC21" s="747"/>
      <c r="ED21" s="747"/>
      <c r="EE21" s="747"/>
      <c r="EF21" s="747"/>
      <c r="EG21" s="747"/>
      <c r="EH21" s="747"/>
      <c r="EI21" s="747"/>
      <c r="EJ21" s="747"/>
      <c r="EK21" s="747"/>
      <c r="EL21" s="747"/>
      <c r="EM21" s="747"/>
      <c r="EN21" s="747"/>
      <c r="EO21" s="747"/>
      <c r="EP21" s="747"/>
      <c r="EQ21" s="747"/>
      <c r="ER21" s="747"/>
      <c r="ES21" s="747"/>
      <c r="ET21" s="747"/>
      <c r="EU21" s="747"/>
      <c r="EV21" s="747"/>
      <c r="EW21" s="747"/>
      <c r="EX21" s="747"/>
      <c r="EY21" s="747"/>
      <c r="EZ21" s="747"/>
      <c r="FA21" s="747"/>
      <c r="FB21" s="747"/>
      <c r="FC21" s="747"/>
      <c r="FD21" s="747"/>
      <c r="FE21" s="747"/>
      <c r="FF21" s="747"/>
      <c r="FG21" s="747"/>
      <c r="FH21" s="747"/>
      <c r="FI21" s="747"/>
      <c r="FJ21" s="747"/>
      <c r="FK21" s="747"/>
      <c r="FL21" s="747"/>
      <c r="FM21" s="747"/>
      <c r="FN21" s="747"/>
      <c r="FO21" s="747"/>
      <c r="FP21" s="747"/>
      <c r="FQ21" s="747"/>
      <c r="FR21" s="747"/>
      <c r="FS21" s="747"/>
      <c r="FT21" s="747"/>
      <c r="FU21" s="747"/>
      <c r="FV21" s="747"/>
      <c r="FW21" s="747"/>
      <c r="FX21" s="747"/>
      <c r="FY21" s="747"/>
      <c r="FZ21" s="747"/>
      <c r="GA21" s="747"/>
      <c r="GB21" s="747"/>
      <c r="GC21" s="747"/>
      <c r="GD21" s="747"/>
      <c r="GE21" s="747"/>
      <c r="GF21" s="747"/>
      <c r="GG21" s="747"/>
      <c r="GH21" s="747"/>
      <c r="GI21" s="747"/>
      <c r="GJ21" s="747"/>
      <c r="GK21" s="747"/>
      <c r="GL21" s="747"/>
      <c r="GM21" s="747"/>
      <c r="GN21" s="747"/>
      <c r="GO21" s="747"/>
      <c r="GP21" s="747"/>
      <c r="GQ21" s="747"/>
      <c r="GR21" s="747"/>
      <c r="GS21" s="747"/>
      <c r="GT21" s="747"/>
      <c r="GU21" s="747"/>
      <c r="GV21" s="747"/>
      <c r="GW21" s="747"/>
      <c r="GX21" s="747"/>
      <c r="GY21" s="747"/>
      <c r="GZ21" s="747"/>
      <c r="HA21" s="747"/>
      <c r="HB21" s="747"/>
      <c r="HC21" s="747"/>
      <c r="HD21" s="747"/>
      <c r="HE21" s="747"/>
      <c r="HF21" s="747"/>
      <c r="HG21" s="747"/>
      <c r="HH21" s="747"/>
      <c r="HI21" s="747"/>
      <c r="HJ21" s="747"/>
      <c r="HK21" s="747"/>
      <c r="HL21" s="747"/>
      <c r="HM21" s="747"/>
      <c r="HN21" s="747"/>
      <c r="HO21" s="747"/>
      <c r="HP21" s="747"/>
      <c r="HQ21" s="747"/>
      <c r="HR21" s="747"/>
      <c r="HS21" s="738"/>
      <c r="HT21" s="738"/>
      <c r="HU21" s="738"/>
      <c r="HV21" s="738"/>
      <c r="HW21" s="738"/>
      <c r="HX21" s="738"/>
      <c r="HY21" s="738"/>
      <c r="HZ21" s="738"/>
      <c r="IA21" s="738"/>
      <c r="IB21" s="738"/>
      <c r="IC21" s="738"/>
      <c r="ID21" s="738"/>
      <c r="IE21" s="738"/>
      <c r="IF21" s="738"/>
      <c r="IG21" s="738"/>
      <c r="IH21" s="738"/>
      <c r="II21" s="738"/>
      <c r="IJ21" s="738"/>
      <c r="IK21" s="738"/>
      <c r="IL21" s="738"/>
    </row>
    <row r="22" spans="1:246" s="739" customFormat="1" hidden="1">
      <c r="A22" s="750"/>
      <c r="B22" s="750" t="s">
        <v>42</v>
      </c>
      <c r="C22" s="743" t="s">
        <v>43</v>
      </c>
      <c r="D22" s="733">
        <f>'01CH'!D24</f>
        <v>438.97</v>
      </c>
      <c r="E22" s="733"/>
      <c r="F22" s="733"/>
      <c r="G22" s="745" t="e">
        <f>#REF!</f>
        <v>#REF!</v>
      </c>
      <c r="H22" s="735" t="e">
        <f t="shared" si="0"/>
        <v>#REF!</v>
      </c>
      <c r="I22" s="840" t="e">
        <f t="shared" si="4"/>
        <v>#REF!</v>
      </c>
      <c r="J22" s="745">
        <f>'Bieu so 01_Na Ri'!F25</f>
        <v>226.17999999999998</v>
      </c>
      <c r="K22" s="735">
        <f t="shared" si="2"/>
        <v>-212.79000000000005</v>
      </c>
      <c r="L22" s="805">
        <f t="shared" si="5"/>
        <v>226.17999999999998</v>
      </c>
      <c r="M22" s="746"/>
      <c r="N22" s="747"/>
      <c r="O22" s="747"/>
      <c r="P22" s="747"/>
      <c r="Q22" s="747"/>
      <c r="R22" s="73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c r="BF22" s="747"/>
      <c r="BG22" s="747"/>
      <c r="BH22" s="747"/>
      <c r="BI22" s="747"/>
      <c r="BJ22" s="747"/>
      <c r="BK22" s="747"/>
      <c r="BL22" s="747"/>
      <c r="BM22" s="747"/>
      <c r="BN22" s="747"/>
      <c r="BO22" s="747"/>
      <c r="BP22" s="747"/>
      <c r="BQ22" s="747"/>
      <c r="BR22" s="747"/>
      <c r="BS22" s="747"/>
      <c r="BT22" s="747"/>
      <c r="BU22" s="747"/>
      <c r="BV22" s="747"/>
      <c r="BW22" s="747"/>
      <c r="BX22" s="747"/>
      <c r="BY22" s="747"/>
      <c r="BZ22" s="747"/>
      <c r="CA22" s="747"/>
      <c r="CB22" s="747"/>
      <c r="CC22" s="747"/>
      <c r="CD22" s="747"/>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7"/>
      <c r="ED22" s="747"/>
      <c r="EE22" s="747"/>
      <c r="EF22" s="747"/>
      <c r="EG22" s="747"/>
      <c r="EH22" s="747"/>
      <c r="EI22" s="747"/>
      <c r="EJ22" s="747"/>
      <c r="EK22" s="747"/>
      <c r="EL22" s="747"/>
      <c r="EM22" s="747"/>
      <c r="EN22" s="747"/>
      <c r="EO22" s="747"/>
      <c r="EP22" s="747"/>
      <c r="EQ22" s="747"/>
      <c r="ER22" s="747"/>
      <c r="ES22" s="747"/>
      <c r="ET22" s="747"/>
      <c r="EU22" s="747"/>
      <c r="EV22" s="747"/>
      <c r="EW22" s="747"/>
      <c r="EX22" s="747"/>
      <c r="EY22" s="747"/>
      <c r="EZ22" s="747"/>
      <c r="FA22" s="747"/>
      <c r="FB22" s="747"/>
      <c r="FC22" s="747"/>
      <c r="FD22" s="747"/>
      <c r="FE22" s="747"/>
      <c r="FF22" s="747"/>
      <c r="FG22" s="747"/>
      <c r="FH22" s="747"/>
      <c r="FI22" s="747"/>
      <c r="FJ22" s="747"/>
      <c r="FK22" s="747"/>
      <c r="FL22" s="747"/>
      <c r="FM22" s="747"/>
      <c r="FN22" s="747"/>
      <c r="FO22" s="747"/>
      <c r="FP22" s="747"/>
      <c r="FQ22" s="747"/>
      <c r="FR22" s="747"/>
      <c r="FS22" s="747"/>
      <c r="FT22" s="747"/>
      <c r="FU22" s="747"/>
      <c r="FV22" s="747"/>
      <c r="FW22" s="747"/>
      <c r="FX22" s="747"/>
      <c r="FY22" s="747"/>
      <c r="FZ22" s="747"/>
      <c r="GA22" s="747"/>
      <c r="GB22" s="747"/>
      <c r="GC22" s="747"/>
      <c r="GD22" s="747"/>
      <c r="GE22" s="747"/>
      <c r="GF22" s="747"/>
      <c r="GG22" s="747"/>
      <c r="GH22" s="747"/>
      <c r="GI22" s="747"/>
      <c r="GJ22" s="747"/>
      <c r="GK22" s="747"/>
      <c r="GL22" s="747"/>
      <c r="GM22" s="747"/>
      <c r="GN22" s="747"/>
      <c r="GO22" s="747"/>
      <c r="GP22" s="747"/>
      <c r="GQ22" s="747"/>
      <c r="GR22" s="747"/>
      <c r="GS22" s="747"/>
      <c r="GT22" s="747"/>
      <c r="GU22" s="747"/>
      <c r="GV22" s="747"/>
      <c r="GW22" s="747"/>
      <c r="GX22" s="747"/>
      <c r="GY22" s="747"/>
      <c r="GZ22" s="747"/>
      <c r="HA22" s="747"/>
      <c r="HB22" s="747"/>
      <c r="HC22" s="747"/>
      <c r="HD22" s="747"/>
      <c r="HE22" s="747"/>
      <c r="HF22" s="747"/>
      <c r="HG22" s="747"/>
      <c r="HH22" s="747"/>
      <c r="HI22" s="747"/>
      <c r="HJ22" s="747"/>
      <c r="HK22" s="747"/>
      <c r="HL22" s="747"/>
      <c r="HM22" s="747"/>
      <c r="HN22" s="747"/>
      <c r="HO22" s="747"/>
      <c r="HP22" s="747"/>
      <c r="HQ22" s="747"/>
      <c r="HR22" s="747"/>
      <c r="HS22" s="738"/>
      <c r="HT22" s="738"/>
      <c r="HU22" s="738"/>
      <c r="HV22" s="738"/>
      <c r="HW22" s="738"/>
      <c r="HX22" s="738"/>
      <c r="HY22" s="738"/>
      <c r="HZ22" s="738"/>
      <c r="IA22" s="738"/>
      <c r="IB22" s="738"/>
      <c r="IC22" s="738"/>
      <c r="ID22" s="738"/>
      <c r="IE22" s="738"/>
      <c r="IF22" s="738"/>
      <c r="IG22" s="738"/>
      <c r="IH22" s="738"/>
      <c r="II22" s="738"/>
      <c r="IJ22" s="738"/>
      <c r="IK22" s="738"/>
      <c r="IL22" s="738"/>
    </row>
    <row r="23" spans="1:246" s="739" customFormat="1">
      <c r="A23" s="730" t="s">
        <v>44</v>
      </c>
      <c r="B23" s="736" t="s">
        <v>45</v>
      </c>
      <c r="C23" s="732" t="s">
        <v>46</v>
      </c>
      <c r="D23" s="733">
        <f>'01CH'!D25</f>
        <v>56520.025599999994</v>
      </c>
      <c r="E23" s="744">
        <v>329</v>
      </c>
      <c r="F23" s="744">
        <v>229</v>
      </c>
      <c r="G23" s="745" t="e">
        <f>#REF!</f>
        <v>#REF!</v>
      </c>
      <c r="H23" s="735" t="e">
        <f t="shared" si="0"/>
        <v>#REF!</v>
      </c>
      <c r="I23" s="840" t="e">
        <f t="shared" si="4"/>
        <v>#REF!</v>
      </c>
      <c r="J23" s="745">
        <f>'Bieu so 01_Na Ri'!F26</f>
        <v>56681.004970000002</v>
      </c>
      <c r="K23" s="735">
        <f t="shared" si="2"/>
        <v>160.9793700000082</v>
      </c>
      <c r="L23" s="805">
        <f t="shared" si="5"/>
        <v>56452.004970000002</v>
      </c>
      <c r="M23" s="736"/>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c r="BC23" s="737"/>
      <c r="BD23" s="737"/>
      <c r="BE23" s="737"/>
      <c r="BF23" s="737"/>
      <c r="BG23" s="737"/>
      <c r="BH23" s="737"/>
      <c r="BI23" s="737"/>
      <c r="BJ23" s="737"/>
      <c r="BK23" s="737"/>
      <c r="BL23" s="737"/>
      <c r="BM23" s="737"/>
      <c r="BN23" s="737"/>
      <c r="BO23" s="737"/>
      <c r="BP23" s="737"/>
      <c r="BQ23" s="737"/>
      <c r="BR23" s="737"/>
      <c r="BS23" s="737"/>
      <c r="BT23" s="737"/>
      <c r="BU23" s="737"/>
      <c r="BV23" s="737"/>
      <c r="BW23" s="737"/>
      <c r="BX23" s="737"/>
      <c r="BY23" s="737"/>
      <c r="BZ23" s="737"/>
      <c r="CA23" s="737"/>
      <c r="CB23" s="737"/>
      <c r="CC23" s="737"/>
      <c r="CD23" s="737"/>
      <c r="CE23" s="737"/>
      <c r="CF23" s="737"/>
      <c r="CG23" s="737"/>
      <c r="CH23" s="737"/>
      <c r="CI23" s="737"/>
      <c r="CJ23" s="737"/>
      <c r="CK23" s="737"/>
      <c r="CL23" s="737"/>
      <c r="CM23" s="737"/>
      <c r="CN23" s="737"/>
      <c r="CO23" s="737"/>
      <c r="CP23" s="737"/>
      <c r="CQ23" s="737"/>
      <c r="CR23" s="737"/>
      <c r="CS23" s="737"/>
      <c r="CT23" s="737"/>
      <c r="CU23" s="737"/>
      <c r="CV23" s="737"/>
      <c r="CW23" s="737"/>
      <c r="CX23" s="737"/>
      <c r="CY23" s="737"/>
      <c r="CZ23" s="737"/>
      <c r="DA23" s="737"/>
      <c r="DB23" s="737"/>
      <c r="DC23" s="737"/>
      <c r="DD23" s="737"/>
      <c r="DE23" s="737"/>
      <c r="DF23" s="737"/>
      <c r="DG23" s="737"/>
      <c r="DH23" s="737"/>
      <c r="DI23" s="737"/>
      <c r="DJ23" s="737"/>
      <c r="DK23" s="737"/>
      <c r="DL23" s="737"/>
      <c r="DM23" s="737"/>
      <c r="DN23" s="737"/>
      <c r="DO23" s="737"/>
      <c r="DP23" s="737"/>
      <c r="DQ23" s="737"/>
      <c r="DR23" s="737"/>
      <c r="DS23" s="737"/>
      <c r="DT23" s="737"/>
      <c r="DU23" s="737"/>
      <c r="DV23" s="737"/>
      <c r="DW23" s="737"/>
      <c r="DX23" s="737"/>
      <c r="DY23" s="737"/>
      <c r="DZ23" s="737"/>
      <c r="EA23" s="737"/>
      <c r="EB23" s="737"/>
      <c r="EC23" s="737"/>
      <c r="ED23" s="737"/>
      <c r="EE23" s="737"/>
      <c r="EF23" s="737"/>
      <c r="EG23" s="737"/>
      <c r="EH23" s="737"/>
      <c r="EI23" s="737"/>
      <c r="EJ23" s="737"/>
      <c r="EK23" s="737"/>
      <c r="EL23" s="737"/>
      <c r="EM23" s="737"/>
      <c r="EN23" s="737"/>
      <c r="EO23" s="737"/>
      <c r="EP23" s="737"/>
      <c r="EQ23" s="737"/>
      <c r="ER23" s="737"/>
      <c r="ES23" s="737"/>
      <c r="ET23" s="737"/>
      <c r="EU23" s="737"/>
      <c r="EV23" s="737"/>
      <c r="EW23" s="737"/>
      <c r="EX23" s="737"/>
      <c r="EY23" s="737"/>
      <c r="EZ23" s="737"/>
      <c r="FA23" s="737"/>
      <c r="FB23" s="737"/>
      <c r="FC23" s="737"/>
      <c r="FD23" s="737"/>
      <c r="FE23" s="737"/>
      <c r="FF23" s="737"/>
      <c r="FG23" s="737"/>
      <c r="FH23" s="737"/>
      <c r="FI23" s="737"/>
      <c r="FJ23" s="737"/>
      <c r="FK23" s="737"/>
      <c r="FL23" s="737"/>
      <c r="FM23" s="737"/>
      <c r="FN23" s="737"/>
      <c r="FO23" s="737"/>
      <c r="FP23" s="737"/>
      <c r="FQ23" s="737"/>
      <c r="FR23" s="737"/>
      <c r="FS23" s="737"/>
      <c r="FT23" s="737"/>
      <c r="FU23" s="737"/>
      <c r="FV23" s="737"/>
      <c r="FW23" s="737"/>
      <c r="FX23" s="737"/>
      <c r="FY23" s="737"/>
      <c r="FZ23" s="737"/>
      <c r="GA23" s="737"/>
      <c r="GB23" s="737"/>
      <c r="GC23" s="737"/>
      <c r="GD23" s="737"/>
      <c r="GE23" s="737"/>
      <c r="GF23" s="737"/>
      <c r="GG23" s="737"/>
      <c r="GH23" s="737"/>
      <c r="GI23" s="737"/>
      <c r="GJ23" s="737"/>
      <c r="GK23" s="737"/>
      <c r="GL23" s="737"/>
      <c r="GM23" s="737"/>
      <c r="GN23" s="737"/>
      <c r="GO23" s="737"/>
      <c r="GP23" s="737"/>
      <c r="GQ23" s="737"/>
      <c r="GR23" s="737"/>
      <c r="GS23" s="737"/>
      <c r="GT23" s="737"/>
      <c r="GU23" s="737"/>
      <c r="GV23" s="737"/>
      <c r="GW23" s="737"/>
      <c r="GX23" s="737"/>
      <c r="GY23" s="737"/>
      <c r="GZ23" s="737"/>
      <c r="HA23" s="737"/>
      <c r="HB23" s="737"/>
      <c r="HC23" s="737"/>
      <c r="HD23" s="737"/>
      <c r="HE23" s="737"/>
      <c r="HF23" s="737"/>
      <c r="HG23" s="737"/>
      <c r="HH23" s="737"/>
      <c r="HI23" s="737"/>
      <c r="HJ23" s="737"/>
      <c r="HK23" s="737"/>
      <c r="HL23" s="737"/>
      <c r="HM23" s="737"/>
      <c r="HN23" s="737"/>
      <c r="HO23" s="737"/>
      <c r="HP23" s="737"/>
      <c r="HQ23" s="737"/>
      <c r="HR23" s="737"/>
      <c r="HS23" s="738"/>
      <c r="HT23" s="738"/>
      <c r="HU23" s="738"/>
      <c r="HV23" s="738"/>
      <c r="HW23" s="738"/>
      <c r="HX23" s="738"/>
      <c r="HY23" s="738"/>
      <c r="HZ23" s="738"/>
      <c r="IA23" s="738"/>
      <c r="IB23" s="738"/>
      <c r="IC23" s="738"/>
      <c r="ID23" s="738"/>
      <c r="IE23" s="738"/>
      <c r="IF23" s="738"/>
      <c r="IG23" s="738"/>
      <c r="IH23" s="738"/>
      <c r="II23" s="738"/>
      <c r="IJ23" s="738"/>
      <c r="IK23" s="738"/>
      <c r="IL23" s="738"/>
    </row>
    <row r="24" spans="1:246" ht="30">
      <c r="A24" s="603"/>
      <c r="B24" s="566" t="s">
        <v>47</v>
      </c>
      <c r="C24" s="567" t="s">
        <v>48</v>
      </c>
      <c r="D24" s="568">
        <f>'01CH'!D26</f>
        <v>34556.999999999993</v>
      </c>
      <c r="E24" s="568"/>
      <c r="F24" s="568"/>
      <c r="G24" s="569" t="e">
        <f>#REF!</f>
        <v>#REF!</v>
      </c>
      <c r="H24" s="570" t="e">
        <f t="shared" si="0"/>
        <v>#REF!</v>
      </c>
      <c r="I24" s="842" t="e">
        <f t="shared" si="4"/>
        <v>#REF!</v>
      </c>
      <c r="J24" s="569">
        <f>'Bieu so 01_Na Ri'!F27</f>
        <v>34556.999999999993</v>
      </c>
      <c r="K24" s="570">
        <f t="shared" si="2"/>
        <v>0</v>
      </c>
      <c r="L24" s="804">
        <f t="shared" si="5"/>
        <v>34556.999999999993</v>
      </c>
      <c r="M24" s="604"/>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1"/>
      <c r="BX24" s="571"/>
      <c r="BY24" s="571"/>
      <c r="BZ24" s="571"/>
      <c r="CA24" s="571"/>
      <c r="CB24" s="571"/>
      <c r="CC24" s="571"/>
      <c r="CD24" s="571"/>
      <c r="CE24" s="571"/>
      <c r="CF24" s="571"/>
      <c r="CG24" s="571"/>
      <c r="CH24" s="571"/>
      <c r="CI24" s="571"/>
      <c r="CJ24" s="571"/>
      <c r="CK24" s="571"/>
      <c r="CL24" s="571"/>
      <c r="CM24" s="571"/>
      <c r="CN24" s="571"/>
      <c r="CO24" s="571"/>
      <c r="CP24" s="571"/>
      <c r="CQ24" s="571"/>
      <c r="CR24" s="571"/>
      <c r="CS24" s="571"/>
      <c r="CT24" s="571"/>
      <c r="CU24" s="571"/>
      <c r="CV24" s="571"/>
      <c r="CW24" s="571"/>
      <c r="CX24" s="571"/>
      <c r="CY24" s="571"/>
      <c r="CZ24" s="571"/>
      <c r="DA24" s="571"/>
      <c r="DB24" s="571"/>
      <c r="DC24" s="571"/>
      <c r="DD24" s="571"/>
      <c r="DE24" s="571"/>
      <c r="DF24" s="571"/>
      <c r="DG24" s="571"/>
      <c r="DH24" s="571"/>
      <c r="DI24" s="571"/>
      <c r="DJ24" s="571"/>
      <c r="DK24" s="571"/>
      <c r="DL24" s="571"/>
      <c r="DM24" s="571"/>
      <c r="DN24" s="571"/>
      <c r="DO24" s="571"/>
      <c r="DP24" s="571"/>
      <c r="DQ24" s="571"/>
      <c r="DR24" s="571"/>
      <c r="DS24" s="571"/>
      <c r="DT24" s="571"/>
      <c r="DU24" s="571"/>
      <c r="DV24" s="571"/>
      <c r="DW24" s="571"/>
      <c r="DX24" s="571"/>
      <c r="DY24" s="571"/>
      <c r="DZ24" s="571"/>
      <c r="EA24" s="571"/>
      <c r="EB24" s="571"/>
      <c r="EC24" s="571"/>
      <c r="ED24" s="571"/>
      <c r="EE24" s="571"/>
      <c r="EF24" s="571"/>
      <c r="EG24" s="571"/>
      <c r="EH24" s="571"/>
      <c r="EI24" s="571"/>
      <c r="EJ24" s="571"/>
      <c r="EK24" s="571"/>
      <c r="EL24" s="571"/>
      <c r="EM24" s="571"/>
      <c r="EN24" s="571"/>
      <c r="EO24" s="571"/>
      <c r="EP24" s="571"/>
      <c r="EQ24" s="571"/>
      <c r="ER24" s="571"/>
      <c r="ES24" s="571"/>
      <c r="ET24" s="571"/>
      <c r="EU24" s="571"/>
      <c r="EV24" s="571"/>
      <c r="EW24" s="571"/>
      <c r="EX24" s="571"/>
      <c r="EY24" s="571"/>
      <c r="EZ24" s="571"/>
      <c r="FA24" s="571"/>
      <c r="FB24" s="571"/>
      <c r="FC24" s="571"/>
      <c r="FD24" s="571"/>
      <c r="FE24" s="571"/>
      <c r="FF24" s="571"/>
      <c r="FG24" s="571"/>
      <c r="FH24" s="571"/>
      <c r="FI24" s="571"/>
      <c r="FJ24" s="571"/>
      <c r="FK24" s="571"/>
      <c r="FL24" s="571"/>
      <c r="FM24" s="571"/>
      <c r="FN24" s="571"/>
      <c r="FO24" s="571"/>
      <c r="FP24" s="571"/>
      <c r="FQ24" s="571"/>
      <c r="FR24" s="571"/>
      <c r="FS24" s="571"/>
      <c r="FT24" s="571"/>
      <c r="FU24" s="571"/>
      <c r="FV24" s="571"/>
      <c r="FW24" s="571"/>
      <c r="FX24" s="571"/>
      <c r="FY24" s="571"/>
      <c r="FZ24" s="571"/>
      <c r="GA24" s="571"/>
      <c r="GB24" s="571"/>
      <c r="GC24" s="571"/>
      <c r="GD24" s="571"/>
      <c r="GE24" s="571"/>
      <c r="GF24" s="571"/>
      <c r="GG24" s="571"/>
      <c r="GH24" s="571"/>
      <c r="GI24" s="571"/>
      <c r="GJ24" s="571"/>
      <c r="GK24" s="571"/>
      <c r="GL24" s="571"/>
      <c r="GM24" s="571"/>
      <c r="GN24" s="571"/>
      <c r="GO24" s="571"/>
      <c r="GP24" s="571"/>
      <c r="GQ24" s="571"/>
      <c r="GR24" s="571"/>
      <c r="GS24" s="571"/>
      <c r="GT24" s="571"/>
      <c r="GU24" s="571"/>
      <c r="GV24" s="571"/>
      <c r="GW24" s="571"/>
      <c r="GX24" s="571"/>
      <c r="GY24" s="571"/>
      <c r="GZ24" s="571"/>
      <c r="HA24" s="571"/>
      <c r="HB24" s="571"/>
      <c r="HC24" s="571"/>
      <c r="HD24" s="571"/>
      <c r="HE24" s="571"/>
      <c r="HF24" s="571"/>
      <c r="HG24" s="571"/>
      <c r="HH24" s="571"/>
      <c r="HI24" s="571"/>
      <c r="HJ24" s="571"/>
      <c r="HK24" s="571"/>
      <c r="HL24" s="571"/>
      <c r="HM24" s="571"/>
      <c r="HN24" s="571"/>
      <c r="HO24" s="571"/>
      <c r="HP24" s="571"/>
      <c r="HQ24" s="571"/>
      <c r="HR24" s="571"/>
      <c r="HS24" s="605"/>
      <c r="HT24" s="605"/>
      <c r="HU24" s="605"/>
      <c r="HV24" s="605"/>
      <c r="HW24" s="605"/>
      <c r="HX24" s="605"/>
      <c r="HY24" s="605"/>
      <c r="HZ24" s="605"/>
      <c r="IA24" s="605"/>
      <c r="IB24" s="605"/>
      <c r="IC24" s="605"/>
      <c r="ID24" s="605"/>
      <c r="IE24" s="605"/>
      <c r="IF24" s="605"/>
      <c r="IG24" s="605"/>
      <c r="IH24" s="605"/>
      <c r="II24" s="605"/>
      <c r="IJ24" s="605"/>
      <c r="IK24" s="605"/>
      <c r="IL24" s="605"/>
    </row>
    <row r="25" spans="1:246" hidden="1">
      <c r="A25" s="603"/>
      <c r="B25" s="603" t="s">
        <v>49</v>
      </c>
      <c r="C25" s="567" t="s">
        <v>50</v>
      </c>
      <c r="D25" s="568">
        <f>'01CH'!D27</f>
        <v>12459.6556</v>
      </c>
      <c r="E25" s="568"/>
      <c r="F25" s="568"/>
      <c r="G25" s="569" t="e">
        <f>#REF!</f>
        <v>#REF!</v>
      </c>
      <c r="H25" s="570" t="e">
        <f t="shared" si="0"/>
        <v>#REF!</v>
      </c>
      <c r="I25" s="842" t="e">
        <f t="shared" si="4"/>
        <v>#REF!</v>
      </c>
      <c r="J25" s="569">
        <f>'Bieu so 01_Na Ri'!F28</f>
        <v>12620.634970000001</v>
      </c>
      <c r="K25" s="570">
        <f t="shared" si="2"/>
        <v>160.97937000000093</v>
      </c>
      <c r="L25" s="804">
        <f t="shared" si="5"/>
        <v>12620.634970000001</v>
      </c>
      <c r="M25" s="604"/>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605"/>
      <c r="HT25" s="605"/>
      <c r="HU25" s="605"/>
      <c r="HV25" s="605"/>
      <c r="HW25" s="605"/>
      <c r="HX25" s="605"/>
      <c r="HY25" s="605"/>
      <c r="HZ25" s="605"/>
      <c r="IA25" s="605"/>
      <c r="IB25" s="605"/>
      <c r="IC25" s="605"/>
      <c r="ID25" s="605"/>
      <c r="IE25" s="605"/>
      <c r="IF25" s="605"/>
      <c r="IG25" s="605"/>
      <c r="IH25" s="605"/>
      <c r="II25" s="605"/>
      <c r="IJ25" s="605"/>
      <c r="IK25" s="605"/>
      <c r="IL25" s="605"/>
    </row>
    <row r="26" spans="1:246" hidden="1">
      <c r="A26" s="603"/>
      <c r="B26" s="603" t="s">
        <v>51</v>
      </c>
      <c r="C26" s="567" t="s">
        <v>52</v>
      </c>
      <c r="D26" s="568">
        <f>'01CH'!D28</f>
        <v>9503.3700000000008</v>
      </c>
      <c r="E26" s="568"/>
      <c r="F26" s="568"/>
      <c r="G26" s="569" t="e">
        <f>#REF!</f>
        <v>#REF!</v>
      </c>
      <c r="H26" s="570" t="e">
        <f t="shared" si="0"/>
        <v>#REF!</v>
      </c>
      <c r="I26" s="842" t="e">
        <f t="shared" si="4"/>
        <v>#REF!</v>
      </c>
      <c r="J26" s="569">
        <f>'Bieu so 01_Na Ri'!F29</f>
        <v>9503.3700000000008</v>
      </c>
      <c r="K26" s="570">
        <f t="shared" si="2"/>
        <v>0</v>
      </c>
      <c r="L26" s="804">
        <f t="shared" si="5"/>
        <v>9503.3700000000008</v>
      </c>
      <c r="M26" s="604"/>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571"/>
      <c r="CB26" s="571"/>
      <c r="CC26" s="571"/>
      <c r="CD26" s="571"/>
      <c r="CE26" s="571"/>
      <c r="CF26" s="571"/>
      <c r="CG26" s="571"/>
      <c r="CH26" s="571"/>
      <c r="CI26" s="571"/>
      <c r="CJ26" s="571"/>
      <c r="CK26" s="571"/>
      <c r="CL26" s="571"/>
      <c r="CM26" s="571"/>
      <c r="CN26" s="571"/>
      <c r="CO26" s="571"/>
      <c r="CP26" s="571"/>
      <c r="CQ26" s="571"/>
      <c r="CR26" s="571"/>
      <c r="CS26" s="571"/>
      <c r="CT26" s="571"/>
      <c r="CU26" s="571"/>
      <c r="CV26" s="571"/>
      <c r="CW26" s="571"/>
      <c r="CX26" s="571"/>
      <c r="CY26" s="571"/>
      <c r="CZ26" s="571"/>
      <c r="DA26" s="571"/>
      <c r="DB26" s="571"/>
      <c r="DC26" s="571"/>
      <c r="DD26" s="571"/>
      <c r="DE26" s="571"/>
      <c r="DF26" s="571"/>
      <c r="DG26" s="571"/>
      <c r="DH26" s="571"/>
      <c r="DI26" s="571"/>
      <c r="DJ26" s="571"/>
      <c r="DK26" s="571"/>
      <c r="DL26" s="571"/>
      <c r="DM26" s="571"/>
      <c r="DN26" s="571"/>
      <c r="DO26" s="571"/>
      <c r="DP26" s="571"/>
      <c r="DQ26" s="571"/>
      <c r="DR26" s="571"/>
      <c r="DS26" s="571"/>
      <c r="DT26" s="571"/>
      <c r="DU26" s="571"/>
      <c r="DV26" s="571"/>
      <c r="DW26" s="571"/>
      <c r="DX26" s="571"/>
      <c r="DY26" s="571"/>
      <c r="DZ26" s="571"/>
      <c r="EA26" s="571"/>
      <c r="EB26" s="571"/>
      <c r="EC26" s="571"/>
      <c r="ED26" s="571"/>
      <c r="EE26" s="571"/>
      <c r="EF26" s="571"/>
      <c r="EG26" s="571"/>
      <c r="EH26" s="571"/>
      <c r="EI26" s="571"/>
      <c r="EJ26" s="571"/>
      <c r="EK26" s="571"/>
      <c r="EL26" s="571"/>
      <c r="EM26" s="571"/>
      <c r="EN26" s="571"/>
      <c r="EO26" s="571"/>
      <c r="EP26" s="571"/>
      <c r="EQ26" s="571"/>
      <c r="ER26" s="571"/>
      <c r="ES26" s="571"/>
      <c r="ET26" s="571"/>
      <c r="EU26" s="571"/>
      <c r="EV26" s="571"/>
      <c r="EW26" s="571"/>
      <c r="EX26" s="571"/>
      <c r="EY26" s="571"/>
      <c r="EZ26" s="571"/>
      <c r="FA26" s="571"/>
      <c r="FB26" s="571"/>
      <c r="FC26" s="571"/>
      <c r="FD26" s="571"/>
      <c r="FE26" s="571"/>
      <c r="FF26" s="571"/>
      <c r="FG26" s="571"/>
      <c r="FH26" s="571"/>
      <c r="FI26" s="571"/>
      <c r="FJ26" s="571"/>
      <c r="FK26" s="571"/>
      <c r="FL26" s="571"/>
      <c r="FM26" s="571"/>
      <c r="FN26" s="571"/>
      <c r="FO26" s="571"/>
      <c r="FP26" s="571"/>
      <c r="FQ26" s="571"/>
      <c r="FR26" s="571"/>
      <c r="FS26" s="571"/>
      <c r="FT26" s="571"/>
      <c r="FU26" s="571"/>
      <c r="FV26" s="571"/>
      <c r="FW26" s="571"/>
      <c r="FX26" s="571"/>
      <c r="FY26" s="571"/>
      <c r="FZ26" s="571"/>
      <c r="GA26" s="571"/>
      <c r="GB26" s="571"/>
      <c r="GC26" s="571"/>
      <c r="GD26" s="571"/>
      <c r="GE26" s="571"/>
      <c r="GF26" s="571"/>
      <c r="GG26" s="571"/>
      <c r="GH26" s="571"/>
      <c r="GI26" s="571"/>
      <c r="GJ26" s="571"/>
      <c r="GK26" s="571"/>
      <c r="GL26" s="571"/>
      <c r="GM26" s="571"/>
      <c r="GN26" s="571"/>
      <c r="GO26" s="571"/>
      <c r="GP26" s="571"/>
      <c r="GQ26" s="571"/>
      <c r="GR26" s="571"/>
      <c r="GS26" s="571"/>
      <c r="GT26" s="571"/>
      <c r="GU26" s="571"/>
      <c r="GV26" s="571"/>
      <c r="GW26" s="571"/>
      <c r="GX26" s="571"/>
      <c r="GY26" s="571"/>
      <c r="GZ26" s="571"/>
      <c r="HA26" s="571"/>
      <c r="HB26" s="571"/>
      <c r="HC26" s="571"/>
      <c r="HD26" s="571"/>
      <c r="HE26" s="571"/>
      <c r="HF26" s="571"/>
      <c r="HG26" s="571"/>
      <c r="HH26" s="571"/>
      <c r="HI26" s="571"/>
      <c r="HJ26" s="571"/>
      <c r="HK26" s="571"/>
      <c r="HL26" s="571"/>
      <c r="HM26" s="571"/>
      <c r="HN26" s="571"/>
      <c r="HO26" s="571"/>
      <c r="HP26" s="571"/>
      <c r="HQ26" s="571"/>
      <c r="HR26" s="571"/>
      <c r="HS26" s="605"/>
      <c r="HT26" s="605"/>
      <c r="HU26" s="605"/>
      <c r="HV26" s="605"/>
      <c r="HW26" s="605"/>
      <c r="HX26" s="605"/>
      <c r="HY26" s="605"/>
      <c r="HZ26" s="605"/>
      <c r="IA26" s="605"/>
      <c r="IB26" s="605"/>
      <c r="IC26" s="605"/>
      <c r="ID26" s="605"/>
      <c r="IE26" s="605"/>
      <c r="IF26" s="605"/>
      <c r="IG26" s="605"/>
      <c r="IH26" s="605"/>
      <c r="II26" s="605"/>
      <c r="IJ26" s="605"/>
      <c r="IK26" s="605"/>
      <c r="IL26" s="605"/>
    </row>
    <row r="27" spans="1:246">
      <c r="A27" s="606" t="s">
        <v>53</v>
      </c>
      <c r="B27" s="606" t="s">
        <v>54</v>
      </c>
      <c r="C27" s="557" t="s">
        <v>55</v>
      </c>
      <c r="D27" s="568">
        <f>'01CH'!D29</f>
        <v>389.76419999999996</v>
      </c>
      <c r="E27" s="568"/>
      <c r="F27" s="568"/>
      <c r="G27" s="569" t="e">
        <f>#REF!</f>
        <v>#REF!</v>
      </c>
      <c r="H27" s="570" t="e">
        <f t="shared" si="0"/>
        <v>#REF!</v>
      </c>
      <c r="I27" s="842"/>
      <c r="J27" s="569">
        <f>'Bieu so 01_Na Ri'!F30</f>
        <v>394.26119999999997</v>
      </c>
      <c r="K27" s="570">
        <f t="shared" si="2"/>
        <v>4.4970000000000141</v>
      </c>
      <c r="L27" s="804"/>
      <c r="M27" s="598"/>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72"/>
      <c r="BW27" s="572"/>
      <c r="BX27" s="572"/>
      <c r="BY27" s="572"/>
      <c r="BZ27" s="572"/>
      <c r="CA27" s="572"/>
      <c r="CB27" s="572"/>
      <c r="CC27" s="572"/>
      <c r="CD27" s="572"/>
      <c r="CE27" s="572"/>
      <c r="CF27" s="572"/>
      <c r="CG27" s="572"/>
      <c r="CH27" s="572"/>
      <c r="CI27" s="572"/>
      <c r="CJ27" s="572"/>
      <c r="CK27" s="572"/>
      <c r="CL27" s="572"/>
      <c r="CM27" s="572"/>
      <c r="CN27" s="572"/>
      <c r="CO27" s="572"/>
      <c r="CP27" s="572"/>
      <c r="CQ27" s="572"/>
      <c r="CR27" s="572"/>
      <c r="CS27" s="572"/>
      <c r="CT27" s="572"/>
      <c r="CU27" s="572"/>
      <c r="CV27" s="572"/>
      <c r="CW27" s="572"/>
      <c r="CX27" s="572"/>
      <c r="CY27" s="572"/>
      <c r="CZ27" s="572"/>
      <c r="DA27" s="572"/>
      <c r="DB27" s="572"/>
      <c r="DC27" s="572"/>
      <c r="DD27" s="572"/>
      <c r="DE27" s="572"/>
      <c r="DF27" s="572"/>
      <c r="DG27" s="572"/>
      <c r="DH27" s="572"/>
      <c r="DI27" s="572"/>
      <c r="DJ27" s="572"/>
      <c r="DK27" s="572"/>
      <c r="DL27" s="572"/>
      <c r="DM27" s="572"/>
      <c r="DN27" s="572"/>
      <c r="DO27" s="572"/>
      <c r="DP27" s="572"/>
      <c r="DQ27" s="572"/>
      <c r="DR27" s="572"/>
      <c r="DS27" s="572"/>
      <c r="DT27" s="572"/>
      <c r="DU27" s="572"/>
      <c r="DV27" s="572"/>
      <c r="DW27" s="572"/>
      <c r="DX27" s="572"/>
      <c r="DY27" s="572"/>
      <c r="DZ27" s="572"/>
      <c r="EA27" s="572"/>
      <c r="EB27" s="572"/>
      <c r="EC27" s="572"/>
      <c r="ED27" s="572"/>
      <c r="EE27" s="572"/>
      <c r="EF27" s="572"/>
      <c r="EG27" s="572"/>
      <c r="EH27" s="572"/>
      <c r="EI27" s="572"/>
      <c r="EJ27" s="572"/>
      <c r="EK27" s="572"/>
      <c r="EL27" s="572"/>
      <c r="EM27" s="572"/>
      <c r="EN27" s="572"/>
      <c r="EO27" s="572"/>
      <c r="EP27" s="572"/>
      <c r="EQ27" s="572"/>
      <c r="ER27" s="572"/>
      <c r="ES27" s="572"/>
      <c r="ET27" s="572"/>
      <c r="EU27" s="572"/>
      <c r="EV27" s="572"/>
      <c r="EW27" s="572"/>
      <c r="EX27" s="572"/>
      <c r="EY27" s="572"/>
      <c r="EZ27" s="572"/>
      <c r="FA27" s="572"/>
      <c r="FB27" s="572"/>
      <c r="FC27" s="572"/>
      <c r="FD27" s="572"/>
      <c r="FE27" s="572"/>
      <c r="FF27" s="572"/>
      <c r="FG27" s="572"/>
      <c r="FH27" s="572"/>
      <c r="FI27" s="572"/>
      <c r="FJ27" s="572"/>
      <c r="FK27" s="572"/>
      <c r="FL27" s="572"/>
      <c r="FM27" s="572"/>
      <c r="FN27" s="572"/>
      <c r="FO27" s="572"/>
      <c r="FP27" s="572"/>
      <c r="FQ27" s="572"/>
      <c r="FR27" s="572"/>
      <c r="FS27" s="572"/>
      <c r="FT27" s="572"/>
      <c r="FU27" s="572"/>
      <c r="FV27" s="572"/>
      <c r="FW27" s="572"/>
      <c r="FX27" s="572"/>
      <c r="FY27" s="572"/>
      <c r="FZ27" s="572"/>
      <c r="GA27" s="572"/>
      <c r="GB27" s="572"/>
      <c r="GC27" s="572"/>
      <c r="GD27" s="572"/>
      <c r="GE27" s="572"/>
      <c r="GF27" s="572"/>
      <c r="GG27" s="572"/>
      <c r="GH27" s="572"/>
      <c r="GI27" s="572"/>
      <c r="GJ27" s="572"/>
      <c r="GK27" s="572"/>
      <c r="GL27" s="572"/>
      <c r="GM27" s="572"/>
      <c r="GN27" s="572"/>
      <c r="GO27" s="572"/>
      <c r="GP27" s="572"/>
      <c r="GQ27" s="572"/>
      <c r="GR27" s="572"/>
      <c r="GS27" s="572"/>
      <c r="GT27" s="572"/>
      <c r="GU27" s="572"/>
      <c r="GV27" s="572"/>
      <c r="GW27" s="572"/>
      <c r="GX27" s="572"/>
      <c r="GY27" s="572"/>
      <c r="GZ27" s="572"/>
      <c r="HA27" s="572"/>
      <c r="HB27" s="572"/>
      <c r="HC27" s="572"/>
      <c r="HD27" s="572"/>
      <c r="HE27" s="572"/>
      <c r="HF27" s="572"/>
      <c r="HG27" s="572"/>
      <c r="HH27" s="572"/>
      <c r="HI27" s="572"/>
      <c r="HJ27" s="572"/>
      <c r="HK27" s="572"/>
      <c r="HL27" s="572"/>
      <c r="HM27" s="572"/>
      <c r="HN27" s="572"/>
      <c r="HO27" s="572"/>
      <c r="HP27" s="572"/>
      <c r="HQ27" s="572"/>
      <c r="HR27" s="572"/>
      <c r="HS27" s="605"/>
      <c r="HT27" s="605"/>
      <c r="HU27" s="605"/>
      <c r="HV27" s="605"/>
      <c r="HW27" s="605"/>
      <c r="HX27" s="605"/>
      <c r="HY27" s="605"/>
      <c r="HZ27" s="605"/>
      <c r="IA27" s="605"/>
      <c r="IB27" s="605"/>
      <c r="IC27" s="605"/>
      <c r="ID27" s="605"/>
      <c r="IE27" s="605"/>
      <c r="IF27" s="605"/>
      <c r="IG27" s="605"/>
      <c r="IH27" s="605"/>
      <c r="II27" s="605"/>
      <c r="IJ27" s="605"/>
      <c r="IK27" s="605"/>
      <c r="IL27" s="605"/>
    </row>
    <row r="28" spans="1:246">
      <c r="A28" s="606" t="s">
        <v>56</v>
      </c>
      <c r="B28" s="606" t="s">
        <v>57</v>
      </c>
      <c r="C28" s="557" t="s">
        <v>58</v>
      </c>
      <c r="D28" s="568">
        <f>'01CH'!D30</f>
        <v>0</v>
      </c>
      <c r="E28" s="568"/>
      <c r="F28" s="568"/>
      <c r="G28" s="569" t="e">
        <f>#REF!</f>
        <v>#REF!</v>
      </c>
      <c r="H28" s="570" t="e">
        <f t="shared" si="0"/>
        <v>#REF!</v>
      </c>
      <c r="I28" s="842" t="e">
        <f t="shared" si="4"/>
        <v>#REF!</v>
      </c>
      <c r="J28" s="569">
        <f>'Bieu so 01_Na Ri'!F31</f>
        <v>0</v>
      </c>
      <c r="K28" s="570">
        <f t="shared" si="2"/>
        <v>0</v>
      </c>
      <c r="L28" s="804">
        <f t="shared" si="5"/>
        <v>0</v>
      </c>
      <c r="M28" s="598"/>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2"/>
      <c r="BT28" s="572"/>
      <c r="BU28" s="572"/>
      <c r="BV28" s="572"/>
      <c r="BW28" s="572"/>
      <c r="BX28" s="572"/>
      <c r="BY28" s="572"/>
      <c r="BZ28" s="572"/>
      <c r="CA28" s="572"/>
      <c r="CB28" s="572"/>
      <c r="CC28" s="572"/>
      <c r="CD28" s="572"/>
      <c r="CE28" s="572"/>
      <c r="CF28" s="572"/>
      <c r="CG28" s="572"/>
      <c r="CH28" s="572"/>
      <c r="CI28" s="572"/>
      <c r="CJ28" s="572"/>
      <c r="CK28" s="572"/>
      <c r="CL28" s="572"/>
      <c r="CM28" s="572"/>
      <c r="CN28" s="572"/>
      <c r="CO28" s="572"/>
      <c r="CP28" s="572"/>
      <c r="CQ28" s="572"/>
      <c r="CR28" s="572"/>
      <c r="CS28" s="572"/>
      <c r="CT28" s="572"/>
      <c r="CU28" s="572"/>
      <c r="CV28" s="572"/>
      <c r="CW28" s="572"/>
      <c r="CX28" s="572"/>
      <c r="CY28" s="572"/>
      <c r="CZ28" s="572"/>
      <c r="DA28" s="572"/>
      <c r="DB28" s="572"/>
      <c r="DC28" s="572"/>
      <c r="DD28" s="572"/>
      <c r="DE28" s="572"/>
      <c r="DF28" s="572"/>
      <c r="DG28" s="572"/>
      <c r="DH28" s="572"/>
      <c r="DI28" s="572"/>
      <c r="DJ28" s="572"/>
      <c r="DK28" s="572"/>
      <c r="DL28" s="572"/>
      <c r="DM28" s="572"/>
      <c r="DN28" s="572"/>
      <c r="DO28" s="572"/>
      <c r="DP28" s="572"/>
      <c r="DQ28" s="572"/>
      <c r="DR28" s="572"/>
      <c r="DS28" s="572"/>
      <c r="DT28" s="572"/>
      <c r="DU28" s="572"/>
      <c r="DV28" s="572"/>
      <c r="DW28" s="572"/>
      <c r="DX28" s="572"/>
      <c r="DY28" s="572"/>
      <c r="DZ28" s="572"/>
      <c r="EA28" s="572"/>
      <c r="EB28" s="572"/>
      <c r="EC28" s="572"/>
      <c r="ED28" s="572"/>
      <c r="EE28" s="572"/>
      <c r="EF28" s="572"/>
      <c r="EG28" s="572"/>
      <c r="EH28" s="572"/>
      <c r="EI28" s="572"/>
      <c r="EJ28" s="572"/>
      <c r="EK28" s="572"/>
      <c r="EL28" s="572"/>
      <c r="EM28" s="572"/>
      <c r="EN28" s="572"/>
      <c r="EO28" s="572"/>
      <c r="EP28" s="572"/>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72"/>
      <c r="FP28" s="572"/>
      <c r="FQ28" s="572"/>
      <c r="FR28" s="572"/>
      <c r="FS28" s="572"/>
      <c r="FT28" s="572"/>
      <c r="FU28" s="572"/>
      <c r="FV28" s="572"/>
      <c r="FW28" s="572"/>
      <c r="FX28" s="572"/>
      <c r="FY28" s="572"/>
      <c r="FZ28" s="572"/>
      <c r="GA28" s="572"/>
      <c r="GB28" s="572"/>
      <c r="GC28" s="572"/>
      <c r="GD28" s="572"/>
      <c r="GE28" s="572"/>
      <c r="GF28" s="572"/>
      <c r="GG28" s="572"/>
      <c r="GH28" s="572"/>
      <c r="GI28" s="572"/>
      <c r="GJ28" s="572"/>
      <c r="GK28" s="572"/>
      <c r="GL28" s="572"/>
      <c r="GM28" s="572"/>
      <c r="GN28" s="572"/>
      <c r="GO28" s="572"/>
      <c r="GP28" s="572"/>
      <c r="GQ28" s="572"/>
      <c r="GR28" s="572"/>
      <c r="GS28" s="572"/>
      <c r="GT28" s="572"/>
      <c r="GU28" s="572"/>
      <c r="GV28" s="572"/>
      <c r="GW28" s="572"/>
      <c r="GX28" s="572"/>
      <c r="GY28" s="572"/>
      <c r="GZ28" s="572"/>
      <c r="HA28" s="572"/>
      <c r="HB28" s="572"/>
      <c r="HC28" s="572"/>
      <c r="HD28" s="572"/>
      <c r="HE28" s="572"/>
      <c r="HF28" s="572"/>
      <c r="HG28" s="572"/>
      <c r="HH28" s="572"/>
      <c r="HI28" s="572"/>
      <c r="HJ28" s="572"/>
      <c r="HK28" s="572"/>
      <c r="HL28" s="572"/>
      <c r="HM28" s="572"/>
      <c r="HN28" s="572"/>
      <c r="HO28" s="572"/>
      <c r="HP28" s="572"/>
      <c r="HQ28" s="572"/>
      <c r="HR28" s="572"/>
      <c r="HS28" s="605"/>
      <c r="HT28" s="605"/>
      <c r="HU28" s="605"/>
      <c r="HV28" s="605"/>
      <c r="HW28" s="605"/>
      <c r="HX28" s="605"/>
      <c r="HY28" s="605"/>
      <c r="HZ28" s="605"/>
      <c r="IA28" s="605"/>
      <c r="IB28" s="605"/>
      <c r="IC28" s="605"/>
      <c r="ID28" s="605"/>
      <c r="IE28" s="605"/>
      <c r="IF28" s="605"/>
      <c r="IG28" s="605"/>
      <c r="IH28" s="605"/>
      <c r="II28" s="605"/>
      <c r="IJ28" s="605"/>
      <c r="IK28" s="605"/>
      <c r="IL28" s="605"/>
    </row>
    <row r="29" spans="1:246">
      <c r="A29" s="606" t="s">
        <v>56</v>
      </c>
      <c r="B29" s="606" t="s">
        <v>60</v>
      </c>
      <c r="C29" s="557" t="s">
        <v>61</v>
      </c>
      <c r="D29" s="568">
        <f>'01CH'!D31</f>
        <v>20.008600000000001</v>
      </c>
      <c r="E29" s="568"/>
      <c r="F29" s="568"/>
      <c r="G29" s="569" t="e">
        <f>#REF!</f>
        <v>#REF!</v>
      </c>
      <c r="H29" s="570" t="e">
        <f t="shared" si="0"/>
        <v>#REF!</v>
      </c>
      <c r="I29" s="842"/>
      <c r="J29" s="569">
        <f>'Bieu so 01_Na Ri'!F32</f>
        <v>386.02900999999997</v>
      </c>
      <c r="K29" s="570">
        <f t="shared" si="2"/>
        <v>366.02040999999997</v>
      </c>
      <c r="L29" s="804"/>
      <c r="M29" s="598"/>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2"/>
      <c r="CX29" s="572"/>
      <c r="CY29" s="572"/>
      <c r="CZ29" s="572"/>
      <c r="DA29" s="572"/>
      <c r="DB29" s="572"/>
      <c r="DC29" s="572"/>
      <c r="DD29" s="572"/>
      <c r="DE29" s="572"/>
      <c r="DF29" s="572"/>
      <c r="DG29" s="572"/>
      <c r="DH29" s="572"/>
      <c r="DI29" s="572"/>
      <c r="DJ29" s="572"/>
      <c r="DK29" s="572"/>
      <c r="DL29" s="572"/>
      <c r="DM29" s="572"/>
      <c r="DN29" s="572"/>
      <c r="DO29" s="572"/>
      <c r="DP29" s="572"/>
      <c r="DQ29" s="572"/>
      <c r="DR29" s="572"/>
      <c r="DS29" s="572"/>
      <c r="DT29" s="572"/>
      <c r="DU29" s="572"/>
      <c r="DV29" s="572"/>
      <c r="DW29" s="572"/>
      <c r="DX29" s="572"/>
      <c r="DY29" s="572"/>
      <c r="DZ29" s="572"/>
      <c r="EA29" s="572"/>
      <c r="EB29" s="572"/>
      <c r="EC29" s="572"/>
      <c r="ED29" s="572"/>
      <c r="EE29" s="572"/>
      <c r="EF29" s="572"/>
      <c r="EG29" s="572"/>
      <c r="EH29" s="572"/>
      <c r="EI29" s="572"/>
      <c r="EJ29" s="572"/>
      <c r="EK29" s="572"/>
      <c r="EL29" s="572"/>
      <c r="EM29" s="572"/>
      <c r="EN29" s="572"/>
      <c r="EO29" s="572"/>
      <c r="EP29" s="572"/>
      <c r="EQ29" s="572"/>
      <c r="ER29" s="572"/>
      <c r="ES29" s="572"/>
      <c r="ET29" s="572"/>
      <c r="EU29" s="572"/>
      <c r="EV29" s="572"/>
      <c r="EW29" s="572"/>
      <c r="EX29" s="572"/>
      <c r="EY29" s="572"/>
      <c r="EZ29" s="572"/>
      <c r="FA29" s="572"/>
      <c r="FB29" s="572"/>
      <c r="FC29" s="572"/>
      <c r="FD29" s="572"/>
      <c r="FE29" s="572"/>
      <c r="FF29" s="572"/>
      <c r="FG29" s="572"/>
      <c r="FH29" s="572"/>
      <c r="FI29" s="572"/>
      <c r="FJ29" s="572"/>
      <c r="FK29" s="572"/>
      <c r="FL29" s="572"/>
      <c r="FM29" s="572"/>
      <c r="FN29" s="572"/>
      <c r="FO29" s="572"/>
      <c r="FP29" s="572"/>
      <c r="FQ29" s="572"/>
      <c r="FR29" s="572"/>
      <c r="FS29" s="572"/>
      <c r="FT29" s="572"/>
      <c r="FU29" s="572"/>
      <c r="FV29" s="572"/>
      <c r="FW29" s="572"/>
      <c r="FX29" s="572"/>
      <c r="FY29" s="572"/>
      <c r="FZ29" s="572"/>
      <c r="GA29" s="572"/>
      <c r="GB29" s="572"/>
      <c r="GC29" s="572"/>
      <c r="GD29" s="572"/>
      <c r="GE29" s="572"/>
      <c r="GF29" s="572"/>
      <c r="GG29" s="572"/>
      <c r="GH29" s="572"/>
      <c r="GI29" s="572"/>
      <c r="GJ29" s="572"/>
      <c r="GK29" s="572"/>
      <c r="GL29" s="572"/>
      <c r="GM29" s="572"/>
      <c r="GN29" s="572"/>
      <c r="GO29" s="572"/>
      <c r="GP29" s="572"/>
      <c r="GQ29" s="572"/>
      <c r="GR29" s="572"/>
      <c r="GS29" s="572"/>
      <c r="GT29" s="572"/>
      <c r="GU29" s="572"/>
      <c r="GV29" s="572"/>
      <c r="GW29" s="572"/>
      <c r="GX29" s="572"/>
      <c r="GY29" s="572"/>
      <c r="GZ29" s="572"/>
      <c r="HA29" s="572"/>
      <c r="HB29" s="572"/>
      <c r="HC29" s="572"/>
      <c r="HD29" s="572"/>
      <c r="HE29" s="572"/>
      <c r="HF29" s="572"/>
      <c r="HG29" s="572"/>
      <c r="HH29" s="572"/>
      <c r="HI29" s="572"/>
      <c r="HJ29" s="572"/>
      <c r="HK29" s="572"/>
      <c r="HL29" s="572"/>
      <c r="HM29" s="572"/>
      <c r="HN29" s="572"/>
      <c r="HO29" s="572"/>
      <c r="HP29" s="572"/>
      <c r="HQ29" s="572"/>
      <c r="HR29" s="572"/>
      <c r="HS29" s="605"/>
      <c r="HT29" s="605"/>
      <c r="HU29" s="605"/>
      <c r="HV29" s="605"/>
      <c r="HW29" s="605"/>
      <c r="HX29" s="605"/>
      <c r="HY29" s="605"/>
      <c r="HZ29" s="605"/>
      <c r="IA29" s="605"/>
      <c r="IB29" s="605"/>
      <c r="IC29" s="605"/>
      <c r="ID29" s="605"/>
      <c r="IE29" s="605"/>
      <c r="IF29" s="605"/>
      <c r="IG29" s="605"/>
      <c r="IH29" s="605"/>
      <c r="II29" s="605"/>
      <c r="IJ29" s="605"/>
      <c r="IK29" s="605"/>
      <c r="IL29" s="605"/>
    </row>
    <row r="30" spans="1:246" s="761" customFormat="1">
      <c r="A30" s="753" t="s">
        <v>62</v>
      </c>
      <c r="B30" s="753" t="s">
        <v>63</v>
      </c>
      <c r="C30" s="754" t="s">
        <v>64</v>
      </c>
      <c r="D30" s="755">
        <f>'01CH'!D32</f>
        <v>2534.4186</v>
      </c>
      <c r="E30" s="762">
        <v>7306</v>
      </c>
      <c r="F30" s="762">
        <v>8028</v>
      </c>
      <c r="G30" s="757" t="e">
        <f>#REF!</f>
        <v>#REF!</v>
      </c>
      <c r="H30" s="757" t="e">
        <f t="shared" si="0"/>
        <v>#REF!</v>
      </c>
      <c r="I30" s="843" t="e">
        <f t="shared" si="4"/>
        <v>#REF!</v>
      </c>
      <c r="J30" s="757">
        <f>'Bieu so 01_Na Ri'!F33</f>
        <v>3845.8703500000001</v>
      </c>
      <c r="K30" s="757">
        <f t="shared" si="2"/>
        <v>1311.4517500000002</v>
      </c>
      <c r="L30" s="803">
        <f t="shared" si="5"/>
        <v>-4182.1296499999999</v>
      </c>
      <c r="M30" s="774"/>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c r="CB30" s="759"/>
      <c r="CC30" s="759"/>
      <c r="CD30" s="759"/>
      <c r="CE30" s="759"/>
      <c r="CF30" s="759"/>
      <c r="CG30" s="759"/>
      <c r="CH30" s="759"/>
      <c r="CI30" s="759"/>
      <c r="CJ30" s="759"/>
      <c r="CK30" s="759"/>
      <c r="CL30" s="759"/>
      <c r="CM30" s="759"/>
      <c r="CN30" s="759"/>
      <c r="CO30" s="759"/>
      <c r="CP30" s="759"/>
      <c r="CQ30" s="759"/>
      <c r="CR30" s="759"/>
      <c r="CS30" s="759"/>
      <c r="CT30" s="759"/>
      <c r="CU30" s="759"/>
      <c r="CV30" s="759"/>
      <c r="CW30" s="759"/>
      <c r="CX30" s="759"/>
      <c r="CY30" s="759"/>
      <c r="CZ30" s="759"/>
      <c r="DA30" s="759"/>
      <c r="DB30" s="759"/>
      <c r="DC30" s="759"/>
      <c r="DD30" s="759"/>
      <c r="DE30" s="759"/>
      <c r="DF30" s="759"/>
      <c r="DG30" s="759"/>
      <c r="DH30" s="759"/>
      <c r="DI30" s="759"/>
      <c r="DJ30" s="759"/>
      <c r="DK30" s="759"/>
      <c r="DL30" s="759"/>
      <c r="DM30" s="759"/>
      <c r="DN30" s="759"/>
      <c r="DO30" s="759"/>
      <c r="DP30" s="759"/>
      <c r="DQ30" s="759"/>
      <c r="DR30" s="759"/>
      <c r="DS30" s="759"/>
      <c r="DT30" s="759"/>
      <c r="DU30" s="759"/>
      <c r="DV30" s="759"/>
      <c r="DW30" s="759"/>
      <c r="DX30" s="759"/>
      <c r="DY30" s="759"/>
      <c r="DZ30" s="759"/>
      <c r="EA30" s="759"/>
      <c r="EB30" s="759"/>
      <c r="EC30" s="759"/>
      <c r="ED30" s="759"/>
      <c r="EE30" s="759"/>
      <c r="EF30" s="759"/>
      <c r="EG30" s="759"/>
      <c r="EH30" s="759"/>
      <c r="EI30" s="759"/>
      <c r="EJ30" s="759"/>
      <c r="EK30" s="759"/>
      <c r="EL30" s="759"/>
      <c r="EM30" s="759"/>
      <c r="EN30" s="759"/>
      <c r="EO30" s="759"/>
      <c r="EP30" s="759"/>
      <c r="EQ30" s="759"/>
      <c r="ER30" s="759"/>
      <c r="ES30" s="759"/>
      <c r="ET30" s="759"/>
      <c r="EU30" s="759"/>
      <c r="EV30" s="759"/>
      <c r="EW30" s="759"/>
      <c r="EX30" s="759"/>
      <c r="EY30" s="759"/>
      <c r="EZ30" s="759"/>
      <c r="FA30" s="759"/>
      <c r="FB30" s="759"/>
      <c r="FC30" s="759"/>
      <c r="FD30" s="759"/>
      <c r="FE30" s="759"/>
      <c r="FF30" s="759"/>
      <c r="FG30" s="759"/>
      <c r="FH30" s="759"/>
      <c r="FI30" s="759"/>
      <c r="FJ30" s="759"/>
      <c r="FK30" s="759"/>
      <c r="FL30" s="759"/>
      <c r="FM30" s="759"/>
      <c r="FN30" s="759"/>
      <c r="FO30" s="759"/>
      <c r="FP30" s="759"/>
      <c r="FQ30" s="759"/>
      <c r="FR30" s="759"/>
      <c r="FS30" s="759"/>
      <c r="FT30" s="759"/>
      <c r="FU30" s="759"/>
      <c r="FV30" s="759"/>
      <c r="FW30" s="759"/>
      <c r="FX30" s="759"/>
      <c r="FY30" s="759"/>
      <c r="FZ30" s="759"/>
      <c r="GA30" s="759"/>
      <c r="GB30" s="759"/>
      <c r="GC30" s="759"/>
      <c r="GD30" s="759"/>
      <c r="GE30" s="759"/>
      <c r="GF30" s="759"/>
      <c r="GG30" s="759"/>
      <c r="GH30" s="759"/>
      <c r="GI30" s="759"/>
      <c r="GJ30" s="759"/>
      <c r="GK30" s="759"/>
      <c r="GL30" s="759"/>
      <c r="GM30" s="759"/>
      <c r="GN30" s="759"/>
      <c r="GO30" s="759"/>
      <c r="GP30" s="759"/>
      <c r="GQ30" s="759"/>
      <c r="GR30" s="759"/>
      <c r="GS30" s="759"/>
      <c r="GT30" s="759"/>
      <c r="GU30" s="759"/>
      <c r="GV30" s="759"/>
      <c r="GW30" s="759"/>
      <c r="GX30" s="759"/>
      <c r="GY30" s="759"/>
      <c r="GZ30" s="759"/>
      <c r="HA30" s="759"/>
      <c r="HB30" s="759"/>
      <c r="HC30" s="759"/>
      <c r="HD30" s="759"/>
      <c r="HE30" s="759"/>
      <c r="HF30" s="759"/>
      <c r="HG30" s="759"/>
      <c r="HH30" s="759"/>
      <c r="HI30" s="759"/>
      <c r="HJ30" s="759"/>
      <c r="HK30" s="759"/>
      <c r="HL30" s="759"/>
      <c r="HM30" s="759"/>
      <c r="HN30" s="759"/>
      <c r="HO30" s="759"/>
      <c r="HP30" s="759"/>
      <c r="HQ30" s="759"/>
      <c r="HR30" s="759"/>
      <c r="HS30" s="760"/>
      <c r="HT30" s="760"/>
      <c r="HU30" s="760"/>
      <c r="HV30" s="760"/>
      <c r="HW30" s="760"/>
      <c r="HX30" s="760"/>
      <c r="HY30" s="760"/>
      <c r="HZ30" s="760"/>
      <c r="IA30" s="760"/>
      <c r="IB30" s="760"/>
      <c r="IC30" s="760"/>
      <c r="ID30" s="760"/>
      <c r="IE30" s="760"/>
      <c r="IF30" s="760"/>
      <c r="IG30" s="760"/>
      <c r="IH30" s="760"/>
      <c r="II30" s="760"/>
      <c r="IJ30" s="760"/>
      <c r="IK30" s="760"/>
      <c r="IL30" s="760"/>
    </row>
    <row r="31" spans="1:246">
      <c r="A31" s="603"/>
      <c r="B31" s="566" t="s">
        <v>188</v>
      </c>
      <c r="C31" s="567"/>
      <c r="D31" s="568">
        <f>'01CH'!D33</f>
        <v>0</v>
      </c>
      <c r="E31" s="568"/>
      <c r="F31" s="568"/>
      <c r="G31" s="569"/>
      <c r="H31" s="570">
        <f t="shared" si="0"/>
        <v>0</v>
      </c>
      <c r="I31" s="842">
        <f t="shared" si="4"/>
        <v>0</v>
      </c>
      <c r="J31" s="570"/>
      <c r="K31" s="570">
        <f t="shared" si="2"/>
        <v>0</v>
      </c>
      <c r="L31" s="798">
        <f t="shared" si="5"/>
        <v>0</v>
      </c>
      <c r="M31" s="604"/>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571"/>
      <c r="BD31" s="571"/>
      <c r="BE31" s="571"/>
      <c r="BF31" s="571"/>
      <c r="BG31" s="571"/>
      <c r="BH31" s="571"/>
      <c r="BI31" s="571"/>
      <c r="BJ31" s="571"/>
      <c r="BK31" s="571"/>
      <c r="BL31" s="571"/>
      <c r="BM31" s="571"/>
      <c r="BN31" s="571"/>
      <c r="BO31" s="571"/>
      <c r="BP31" s="571"/>
      <c r="BQ31" s="571"/>
      <c r="BR31" s="571"/>
      <c r="BS31" s="571"/>
      <c r="BT31" s="571"/>
      <c r="BU31" s="571"/>
      <c r="BV31" s="571"/>
      <c r="BW31" s="571"/>
      <c r="BX31" s="571"/>
      <c r="BY31" s="571"/>
      <c r="BZ31" s="571"/>
      <c r="CA31" s="571"/>
      <c r="CB31" s="571"/>
      <c r="CC31" s="571"/>
      <c r="CD31" s="571"/>
      <c r="CE31" s="571"/>
      <c r="CF31" s="571"/>
      <c r="CG31" s="571"/>
      <c r="CH31" s="571"/>
      <c r="CI31" s="571"/>
      <c r="CJ31" s="571"/>
      <c r="CK31" s="571"/>
      <c r="CL31" s="571"/>
      <c r="CM31" s="571"/>
      <c r="CN31" s="571"/>
      <c r="CO31" s="571"/>
      <c r="CP31" s="571"/>
      <c r="CQ31" s="571"/>
      <c r="CR31" s="571"/>
      <c r="CS31" s="571"/>
      <c r="CT31" s="571"/>
      <c r="CU31" s="571"/>
      <c r="CV31" s="571"/>
      <c r="CW31" s="571"/>
      <c r="CX31" s="571"/>
      <c r="CY31" s="571"/>
      <c r="CZ31" s="571"/>
      <c r="DA31" s="571"/>
      <c r="DB31" s="571"/>
      <c r="DC31" s="571"/>
      <c r="DD31" s="571"/>
      <c r="DE31" s="571"/>
      <c r="DF31" s="571"/>
      <c r="DG31" s="571"/>
      <c r="DH31" s="571"/>
      <c r="DI31" s="571"/>
      <c r="DJ31" s="571"/>
      <c r="DK31" s="571"/>
      <c r="DL31" s="571"/>
      <c r="DM31" s="571"/>
      <c r="DN31" s="571"/>
      <c r="DO31" s="571"/>
      <c r="DP31" s="571"/>
      <c r="DQ31" s="571"/>
      <c r="DR31" s="571"/>
      <c r="DS31" s="571"/>
      <c r="DT31" s="571"/>
      <c r="DU31" s="571"/>
      <c r="DV31" s="571"/>
      <c r="DW31" s="571"/>
      <c r="DX31" s="571"/>
      <c r="DY31" s="571"/>
      <c r="DZ31" s="571"/>
      <c r="EA31" s="571"/>
      <c r="EB31" s="571"/>
      <c r="EC31" s="571"/>
      <c r="ED31" s="571"/>
      <c r="EE31" s="571"/>
      <c r="EF31" s="571"/>
      <c r="EG31" s="571"/>
      <c r="EH31" s="571"/>
      <c r="EI31" s="571"/>
      <c r="EJ31" s="571"/>
      <c r="EK31" s="571"/>
      <c r="EL31" s="571"/>
      <c r="EM31" s="571"/>
      <c r="EN31" s="571"/>
      <c r="EO31" s="571"/>
      <c r="EP31" s="571"/>
      <c r="EQ31" s="571"/>
      <c r="ER31" s="571"/>
      <c r="ES31" s="571"/>
      <c r="ET31" s="571"/>
      <c r="EU31" s="571"/>
      <c r="EV31" s="571"/>
      <c r="EW31" s="571"/>
      <c r="EX31" s="571"/>
      <c r="EY31" s="571"/>
      <c r="EZ31" s="571"/>
      <c r="FA31" s="571"/>
      <c r="FB31" s="571"/>
      <c r="FC31" s="571"/>
      <c r="FD31" s="571"/>
      <c r="FE31" s="571"/>
      <c r="FF31" s="571"/>
      <c r="FG31" s="571"/>
      <c r="FH31" s="571"/>
      <c r="FI31" s="571"/>
      <c r="FJ31" s="571"/>
      <c r="FK31" s="571"/>
      <c r="FL31" s="571"/>
      <c r="FM31" s="571"/>
      <c r="FN31" s="571"/>
      <c r="FO31" s="571"/>
      <c r="FP31" s="571"/>
      <c r="FQ31" s="571"/>
      <c r="FR31" s="571"/>
      <c r="FS31" s="571"/>
      <c r="FT31" s="571"/>
      <c r="FU31" s="571"/>
      <c r="FV31" s="571"/>
      <c r="FW31" s="571"/>
      <c r="FX31" s="571"/>
      <c r="FY31" s="571"/>
      <c r="FZ31" s="571"/>
      <c r="GA31" s="571"/>
      <c r="GB31" s="571"/>
      <c r="GC31" s="571"/>
      <c r="GD31" s="571"/>
      <c r="GE31" s="571"/>
      <c r="GF31" s="571"/>
      <c r="GG31" s="571"/>
      <c r="GH31" s="571"/>
      <c r="GI31" s="571"/>
      <c r="GJ31" s="571"/>
      <c r="GK31" s="571"/>
      <c r="GL31" s="571"/>
      <c r="GM31" s="571"/>
      <c r="GN31" s="571"/>
      <c r="GO31" s="571"/>
      <c r="GP31" s="571"/>
      <c r="GQ31" s="571"/>
      <c r="GR31" s="571"/>
      <c r="GS31" s="571"/>
      <c r="GT31" s="571"/>
      <c r="GU31" s="571"/>
      <c r="GV31" s="571"/>
      <c r="GW31" s="571"/>
      <c r="GX31" s="571"/>
      <c r="GY31" s="571"/>
      <c r="GZ31" s="571"/>
      <c r="HA31" s="571"/>
      <c r="HB31" s="571"/>
      <c r="HC31" s="571"/>
      <c r="HD31" s="571"/>
      <c r="HE31" s="571"/>
      <c r="HF31" s="571"/>
      <c r="HG31" s="571"/>
      <c r="HH31" s="571"/>
      <c r="HI31" s="571"/>
      <c r="HJ31" s="571"/>
      <c r="HK31" s="571"/>
      <c r="HL31" s="571"/>
      <c r="HM31" s="571"/>
      <c r="HN31" s="571"/>
      <c r="HO31" s="571"/>
      <c r="HP31" s="571"/>
      <c r="HQ31" s="571"/>
      <c r="HR31" s="571"/>
      <c r="HS31" s="605"/>
      <c r="HT31" s="605"/>
      <c r="HU31" s="605"/>
      <c r="HV31" s="605"/>
      <c r="HW31" s="605"/>
      <c r="HX31" s="605"/>
      <c r="HY31" s="605"/>
      <c r="HZ31" s="605"/>
      <c r="IA31" s="605"/>
      <c r="IB31" s="605"/>
      <c r="IC31" s="605"/>
      <c r="ID31" s="605"/>
      <c r="IE31" s="605"/>
      <c r="IF31" s="605"/>
      <c r="IG31" s="605"/>
      <c r="IH31" s="605"/>
      <c r="II31" s="605"/>
      <c r="IJ31" s="605"/>
      <c r="IK31" s="605"/>
      <c r="IL31" s="605"/>
    </row>
    <row r="32" spans="1:246" s="739" customFormat="1">
      <c r="A32" s="730" t="s">
        <v>66</v>
      </c>
      <c r="B32" s="730" t="s">
        <v>67</v>
      </c>
      <c r="C32" s="732" t="s">
        <v>68</v>
      </c>
      <c r="D32" s="733">
        <f>'01CH'!D34</f>
        <v>34.64</v>
      </c>
      <c r="E32" s="744">
        <v>55</v>
      </c>
      <c r="F32" s="744">
        <v>71</v>
      </c>
      <c r="G32" s="735" t="e">
        <f>#REF!</f>
        <v>#REF!</v>
      </c>
      <c r="H32" s="735" t="e">
        <f t="shared" si="0"/>
        <v>#REF!</v>
      </c>
      <c r="I32" s="840" t="e">
        <f t="shared" si="4"/>
        <v>#REF!</v>
      </c>
      <c r="J32" s="735">
        <f>'Bieu so 01_Na Ri'!F35</f>
        <v>283.995</v>
      </c>
      <c r="K32" s="735">
        <f t="shared" si="2"/>
        <v>249.35500000000002</v>
      </c>
      <c r="L32" s="799">
        <f t="shared" si="5"/>
        <v>212.995</v>
      </c>
      <c r="M32" s="736"/>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c r="CD32" s="737"/>
      <c r="CE32" s="737"/>
      <c r="CF32" s="737"/>
      <c r="CG32" s="737"/>
      <c r="CH32" s="737"/>
      <c r="CI32" s="737"/>
      <c r="CJ32" s="737"/>
      <c r="CK32" s="737"/>
      <c r="CL32" s="737"/>
      <c r="CM32" s="737"/>
      <c r="CN32" s="737"/>
      <c r="CO32" s="737"/>
      <c r="CP32" s="737"/>
      <c r="CQ32" s="737"/>
      <c r="CR32" s="737"/>
      <c r="CS32" s="737"/>
      <c r="CT32" s="737"/>
      <c r="CU32" s="737"/>
      <c r="CV32" s="737"/>
      <c r="CW32" s="737"/>
      <c r="CX32" s="737"/>
      <c r="CY32" s="737"/>
      <c r="CZ32" s="737"/>
      <c r="DA32" s="737"/>
      <c r="DB32" s="737"/>
      <c r="DC32" s="737"/>
      <c r="DD32" s="737"/>
      <c r="DE32" s="737"/>
      <c r="DF32" s="737"/>
      <c r="DG32" s="737"/>
      <c r="DH32" s="737"/>
      <c r="DI32" s="737"/>
      <c r="DJ32" s="737"/>
      <c r="DK32" s="737"/>
      <c r="DL32" s="737"/>
      <c r="DM32" s="737"/>
      <c r="DN32" s="737"/>
      <c r="DO32" s="737"/>
      <c r="DP32" s="737"/>
      <c r="DQ32" s="737"/>
      <c r="DR32" s="737"/>
      <c r="DS32" s="737"/>
      <c r="DT32" s="737"/>
      <c r="DU32" s="737"/>
      <c r="DV32" s="737"/>
      <c r="DW32" s="737"/>
      <c r="DX32" s="737"/>
      <c r="DY32" s="737"/>
      <c r="DZ32" s="737"/>
      <c r="EA32" s="737"/>
      <c r="EB32" s="737"/>
      <c r="EC32" s="737"/>
      <c r="ED32" s="737"/>
      <c r="EE32" s="737"/>
      <c r="EF32" s="737"/>
      <c r="EG32" s="737"/>
      <c r="EH32" s="737"/>
      <c r="EI32" s="737"/>
      <c r="EJ32" s="737"/>
      <c r="EK32" s="737"/>
      <c r="EL32" s="737"/>
      <c r="EM32" s="737"/>
      <c r="EN32" s="737"/>
      <c r="EO32" s="737"/>
      <c r="EP32" s="737"/>
      <c r="EQ32" s="737"/>
      <c r="ER32" s="737"/>
      <c r="ES32" s="737"/>
      <c r="ET32" s="737"/>
      <c r="EU32" s="737"/>
      <c r="EV32" s="737"/>
      <c r="EW32" s="737"/>
      <c r="EX32" s="737"/>
      <c r="EY32" s="737"/>
      <c r="EZ32" s="737"/>
      <c r="FA32" s="737"/>
      <c r="FB32" s="737"/>
      <c r="FC32" s="737"/>
      <c r="FD32" s="737"/>
      <c r="FE32" s="737"/>
      <c r="FF32" s="737"/>
      <c r="FG32" s="737"/>
      <c r="FH32" s="737"/>
      <c r="FI32" s="737"/>
      <c r="FJ32" s="737"/>
      <c r="FK32" s="737"/>
      <c r="FL32" s="737"/>
      <c r="FM32" s="737"/>
      <c r="FN32" s="737"/>
      <c r="FO32" s="737"/>
      <c r="FP32" s="737"/>
      <c r="FQ32" s="737"/>
      <c r="FR32" s="737"/>
      <c r="FS32" s="737"/>
      <c r="FT32" s="737"/>
      <c r="FU32" s="737"/>
      <c r="FV32" s="737"/>
      <c r="FW32" s="737"/>
      <c r="FX32" s="737"/>
      <c r="FY32" s="737"/>
      <c r="FZ32" s="737"/>
      <c r="GA32" s="737"/>
      <c r="GB32" s="737"/>
      <c r="GC32" s="737"/>
      <c r="GD32" s="737"/>
      <c r="GE32" s="737"/>
      <c r="GF32" s="737"/>
      <c r="GG32" s="737"/>
      <c r="GH32" s="737"/>
      <c r="GI32" s="737"/>
      <c r="GJ32" s="737"/>
      <c r="GK32" s="737"/>
      <c r="GL32" s="737"/>
      <c r="GM32" s="737"/>
      <c r="GN32" s="737"/>
      <c r="GO32" s="737"/>
      <c r="GP32" s="737"/>
      <c r="GQ32" s="737"/>
      <c r="GR32" s="737"/>
      <c r="GS32" s="737"/>
      <c r="GT32" s="737"/>
      <c r="GU32" s="737"/>
      <c r="GV32" s="737"/>
      <c r="GW32" s="737"/>
      <c r="GX32" s="737"/>
      <c r="GY32" s="737"/>
      <c r="GZ32" s="737"/>
      <c r="HA32" s="737"/>
      <c r="HB32" s="737"/>
      <c r="HC32" s="737"/>
      <c r="HD32" s="737"/>
      <c r="HE32" s="737"/>
      <c r="HF32" s="737"/>
      <c r="HG32" s="737"/>
      <c r="HH32" s="737"/>
      <c r="HI32" s="737"/>
      <c r="HJ32" s="737"/>
      <c r="HK32" s="737"/>
      <c r="HL32" s="737"/>
      <c r="HM32" s="737"/>
      <c r="HN32" s="737"/>
      <c r="HO32" s="737"/>
      <c r="HP32" s="737"/>
      <c r="HQ32" s="737"/>
      <c r="HR32" s="737"/>
      <c r="HS32" s="738"/>
      <c r="HT32" s="738"/>
      <c r="HU32" s="738"/>
      <c r="HV32" s="738"/>
      <c r="HW32" s="738"/>
      <c r="HX32" s="738"/>
      <c r="HY32" s="738"/>
      <c r="HZ32" s="738"/>
      <c r="IA32" s="738"/>
      <c r="IB32" s="738"/>
      <c r="IC32" s="738"/>
      <c r="ID32" s="738"/>
      <c r="IE32" s="738"/>
      <c r="IF32" s="738"/>
      <c r="IG32" s="738"/>
      <c r="IH32" s="738"/>
      <c r="II32" s="738"/>
      <c r="IJ32" s="738"/>
      <c r="IK32" s="738"/>
      <c r="IL32" s="738"/>
    </row>
    <row r="33" spans="1:246" s="739" customFormat="1">
      <c r="A33" s="730" t="s">
        <v>69</v>
      </c>
      <c r="B33" s="730" t="s">
        <v>70</v>
      </c>
      <c r="C33" s="732" t="s">
        <v>71</v>
      </c>
      <c r="D33" s="733">
        <f>'01CH'!D35</f>
        <v>1.8986800000000001</v>
      </c>
      <c r="E33" s="744">
        <v>8</v>
      </c>
      <c r="F33" s="744">
        <v>10</v>
      </c>
      <c r="G33" s="735" t="e">
        <f>#REF!</f>
        <v>#REF!</v>
      </c>
      <c r="H33" s="735" t="e">
        <f t="shared" si="0"/>
        <v>#REF!</v>
      </c>
      <c r="I33" s="840" t="e">
        <f t="shared" si="4"/>
        <v>#REF!</v>
      </c>
      <c r="J33" s="735">
        <f>'Bieu so 01_Na Ri'!F36</f>
        <v>4.9986800000000002</v>
      </c>
      <c r="K33" s="735">
        <f t="shared" si="2"/>
        <v>3.1</v>
      </c>
      <c r="L33" s="799">
        <f t="shared" si="5"/>
        <v>-5.0013199999999998</v>
      </c>
      <c r="M33" s="736"/>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737"/>
      <c r="BI33" s="737"/>
      <c r="BJ33" s="737"/>
      <c r="BK33" s="737"/>
      <c r="BL33" s="737"/>
      <c r="BM33" s="737"/>
      <c r="BN33" s="737"/>
      <c r="BO33" s="737"/>
      <c r="BP33" s="737"/>
      <c r="BQ33" s="737"/>
      <c r="BR33" s="737"/>
      <c r="BS33" s="737"/>
      <c r="BT33" s="737"/>
      <c r="BU33" s="737"/>
      <c r="BV33" s="737"/>
      <c r="BW33" s="737"/>
      <c r="BX33" s="737"/>
      <c r="BY33" s="737"/>
      <c r="BZ33" s="737"/>
      <c r="CA33" s="737"/>
      <c r="CB33" s="737"/>
      <c r="CC33" s="737"/>
      <c r="CD33" s="737"/>
      <c r="CE33" s="737"/>
      <c r="CF33" s="737"/>
      <c r="CG33" s="737"/>
      <c r="CH33" s="737"/>
      <c r="CI33" s="737"/>
      <c r="CJ33" s="737"/>
      <c r="CK33" s="737"/>
      <c r="CL33" s="737"/>
      <c r="CM33" s="737"/>
      <c r="CN33" s="737"/>
      <c r="CO33" s="737"/>
      <c r="CP33" s="737"/>
      <c r="CQ33" s="737"/>
      <c r="CR33" s="737"/>
      <c r="CS33" s="737"/>
      <c r="CT33" s="737"/>
      <c r="CU33" s="737"/>
      <c r="CV33" s="737"/>
      <c r="CW33" s="737"/>
      <c r="CX33" s="737"/>
      <c r="CY33" s="737"/>
      <c r="CZ33" s="737"/>
      <c r="DA33" s="737"/>
      <c r="DB33" s="737"/>
      <c r="DC33" s="737"/>
      <c r="DD33" s="737"/>
      <c r="DE33" s="737"/>
      <c r="DF33" s="737"/>
      <c r="DG33" s="737"/>
      <c r="DH33" s="737"/>
      <c r="DI33" s="737"/>
      <c r="DJ33" s="737"/>
      <c r="DK33" s="737"/>
      <c r="DL33" s="737"/>
      <c r="DM33" s="737"/>
      <c r="DN33" s="737"/>
      <c r="DO33" s="737"/>
      <c r="DP33" s="737"/>
      <c r="DQ33" s="737"/>
      <c r="DR33" s="737"/>
      <c r="DS33" s="737"/>
      <c r="DT33" s="737"/>
      <c r="DU33" s="737"/>
      <c r="DV33" s="737"/>
      <c r="DW33" s="737"/>
      <c r="DX33" s="737"/>
      <c r="DY33" s="737"/>
      <c r="DZ33" s="737"/>
      <c r="EA33" s="737"/>
      <c r="EB33" s="737"/>
      <c r="EC33" s="737"/>
      <c r="ED33" s="737"/>
      <c r="EE33" s="737"/>
      <c r="EF33" s="737"/>
      <c r="EG33" s="737"/>
      <c r="EH33" s="737"/>
      <c r="EI33" s="737"/>
      <c r="EJ33" s="737"/>
      <c r="EK33" s="737"/>
      <c r="EL33" s="737"/>
      <c r="EM33" s="737"/>
      <c r="EN33" s="737"/>
      <c r="EO33" s="737"/>
      <c r="EP33" s="737"/>
      <c r="EQ33" s="737"/>
      <c r="ER33" s="737"/>
      <c r="ES33" s="737"/>
      <c r="ET33" s="737"/>
      <c r="EU33" s="737"/>
      <c r="EV33" s="737"/>
      <c r="EW33" s="737"/>
      <c r="EX33" s="737"/>
      <c r="EY33" s="737"/>
      <c r="EZ33" s="737"/>
      <c r="FA33" s="737"/>
      <c r="FB33" s="737"/>
      <c r="FC33" s="737"/>
      <c r="FD33" s="737"/>
      <c r="FE33" s="737"/>
      <c r="FF33" s="737"/>
      <c r="FG33" s="737"/>
      <c r="FH33" s="737"/>
      <c r="FI33" s="737"/>
      <c r="FJ33" s="737"/>
      <c r="FK33" s="737"/>
      <c r="FL33" s="737"/>
      <c r="FM33" s="737"/>
      <c r="FN33" s="737"/>
      <c r="FO33" s="737"/>
      <c r="FP33" s="737"/>
      <c r="FQ33" s="737"/>
      <c r="FR33" s="737"/>
      <c r="FS33" s="737"/>
      <c r="FT33" s="737"/>
      <c r="FU33" s="737"/>
      <c r="FV33" s="737"/>
      <c r="FW33" s="737"/>
      <c r="FX33" s="737"/>
      <c r="FY33" s="737"/>
      <c r="FZ33" s="737"/>
      <c r="GA33" s="737"/>
      <c r="GB33" s="737"/>
      <c r="GC33" s="737"/>
      <c r="GD33" s="737"/>
      <c r="GE33" s="737"/>
      <c r="GF33" s="737"/>
      <c r="GG33" s="737"/>
      <c r="GH33" s="737"/>
      <c r="GI33" s="737"/>
      <c r="GJ33" s="737"/>
      <c r="GK33" s="737"/>
      <c r="GL33" s="737"/>
      <c r="GM33" s="737"/>
      <c r="GN33" s="737"/>
      <c r="GO33" s="737"/>
      <c r="GP33" s="737"/>
      <c r="GQ33" s="737"/>
      <c r="GR33" s="737"/>
      <c r="GS33" s="737"/>
      <c r="GT33" s="737"/>
      <c r="GU33" s="737"/>
      <c r="GV33" s="737"/>
      <c r="GW33" s="737"/>
      <c r="GX33" s="737"/>
      <c r="GY33" s="737"/>
      <c r="GZ33" s="737"/>
      <c r="HA33" s="737"/>
      <c r="HB33" s="737"/>
      <c r="HC33" s="737"/>
      <c r="HD33" s="737"/>
      <c r="HE33" s="737"/>
      <c r="HF33" s="737"/>
      <c r="HG33" s="737"/>
      <c r="HH33" s="737"/>
      <c r="HI33" s="737"/>
      <c r="HJ33" s="737"/>
      <c r="HK33" s="737"/>
      <c r="HL33" s="737"/>
      <c r="HM33" s="737"/>
      <c r="HN33" s="737"/>
      <c r="HO33" s="737"/>
      <c r="HP33" s="737"/>
      <c r="HQ33" s="737"/>
      <c r="HR33" s="737"/>
      <c r="HS33" s="738"/>
      <c r="HT33" s="738"/>
      <c r="HU33" s="738"/>
      <c r="HV33" s="738"/>
      <c r="HW33" s="738"/>
      <c r="HX33" s="738"/>
      <c r="HY33" s="738"/>
      <c r="HZ33" s="738"/>
      <c r="IA33" s="738"/>
      <c r="IB33" s="738"/>
      <c r="IC33" s="738"/>
      <c r="ID33" s="738"/>
      <c r="IE33" s="738"/>
      <c r="IF33" s="738"/>
      <c r="IG33" s="738"/>
      <c r="IH33" s="738"/>
      <c r="II33" s="738"/>
      <c r="IJ33" s="738"/>
      <c r="IK33" s="738"/>
      <c r="IL33" s="738"/>
    </row>
    <row r="34" spans="1:246">
      <c r="A34" s="606" t="s">
        <v>72</v>
      </c>
      <c r="B34" s="606" t="s">
        <v>73</v>
      </c>
      <c r="C34" s="557" t="s">
        <v>74</v>
      </c>
      <c r="D34" s="568">
        <f>'01CH'!D36</f>
        <v>0</v>
      </c>
      <c r="E34" s="568"/>
      <c r="F34" s="568"/>
      <c r="G34" s="570" t="e">
        <f>#REF!</f>
        <v>#REF!</v>
      </c>
      <c r="H34" s="570" t="e">
        <f t="shared" si="0"/>
        <v>#REF!</v>
      </c>
      <c r="I34" s="784" t="e">
        <f t="shared" si="4"/>
        <v>#REF!</v>
      </c>
      <c r="J34" s="570">
        <f>'Bieu so 01_Na Ri'!F37</f>
        <v>0</v>
      </c>
      <c r="K34" s="570">
        <f t="shared" si="2"/>
        <v>0</v>
      </c>
      <c r="L34" s="798">
        <f t="shared" si="5"/>
        <v>0</v>
      </c>
      <c r="M34" s="598"/>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2"/>
      <c r="DY34" s="572"/>
      <c r="DZ34" s="572"/>
      <c r="EA34" s="572"/>
      <c r="EB34" s="572"/>
      <c r="EC34" s="572"/>
      <c r="ED34" s="572"/>
      <c r="EE34" s="572"/>
      <c r="EF34" s="572"/>
      <c r="EG34" s="572"/>
      <c r="EH34" s="572"/>
      <c r="EI34" s="572"/>
      <c r="EJ34" s="572"/>
      <c r="EK34" s="572"/>
      <c r="EL34" s="572"/>
      <c r="EM34" s="572"/>
      <c r="EN34" s="572"/>
      <c r="EO34" s="572"/>
      <c r="EP34" s="572"/>
      <c r="EQ34" s="572"/>
      <c r="ER34" s="572"/>
      <c r="ES34" s="572"/>
      <c r="ET34" s="572"/>
      <c r="EU34" s="572"/>
      <c r="EV34" s="572"/>
      <c r="EW34" s="572"/>
      <c r="EX34" s="572"/>
      <c r="EY34" s="572"/>
      <c r="EZ34" s="572"/>
      <c r="FA34" s="572"/>
      <c r="FB34" s="572"/>
      <c r="FC34" s="572"/>
      <c r="FD34" s="572"/>
      <c r="FE34" s="572"/>
      <c r="FF34" s="572"/>
      <c r="FG34" s="572"/>
      <c r="FH34" s="572"/>
      <c r="FI34" s="572"/>
      <c r="FJ34" s="572"/>
      <c r="FK34" s="572"/>
      <c r="FL34" s="572"/>
      <c r="FM34" s="572"/>
      <c r="FN34" s="572"/>
      <c r="FO34" s="572"/>
      <c r="FP34" s="572"/>
      <c r="FQ34" s="572"/>
      <c r="FR34" s="572"/>
      <c r="FS34" s="572"/>
      <c r="FT34" s="572"/>
      <c r="FU34" s="572"/>
      <c r="FV34" s="572"/>
      <c r="FW34" s="572"/>
      <c r="FX34" s="572"/>
      <c r="FY34" s="572"/>
      <c r="FZ34" s="572"/>
      <c r="GA34" s="572"/>
      <c r="GB34" s="572"/>
      <c r="GC34" s="572"/>
      <c r="GD34" s="572"/>
      <c r="GE34" s="572"/>
      <c r="GF34" s="572"/>
      <c r="GG34" s="572"/>
      <c r="GH34" s="572"/>
      <c r="GI34" s="572"/>
      <c r="GJ34" s="572"/>
      <c r="GK34" s="572"/>
      <c r="GL34" s="572"/>
      <c r="GM34" s="572"/>
      <c r="GN34" s="572"/>
      <c r="GO34" s="572"/>
      <c r="GP34" s="572"/>
      <c r="GQ34" s="572"/>
      <c r="GR34" s="572"/>
      <c r="GS34" s="572"/>
      <c r="GT34" s="572"/>
      <c r="GU34" s="572"/>
      <c r="GV34" s="572"/>
      <c r="GW34" s="572"/>
      <c r="GX34" s="572"/>
      <c r="GY34" s="572"/>
      <c r="GZ34" s="572"/>
      <c r="HA34" s="572"/>
      <c r="HB34" s="572"/>
      <c r="HC34" s="572"/>
      <c r="HD34" s="572"/>
      <c r="HE34" s="572"/>
      <c r="HF34" s="572"/>
      <c r="HG34" s="572"/>
      <c r="HH34" s="572"/>
      <c r="HI34" s="572"/>
      <c r="HJ34" s="572"/>
      <c r="HK34" s="572"/>
      <c r="HL34" s="572"/>
      <c r="HM34" s="572"/>
      <c r="HN34" s="572"/>
      <c r="HO34" s="572"/>
      <c r="HP34" s="572"/>
      <c r="HQ34" s="572"/>
      <c r="HR34" s="572"/>
      <c r="HS34" s="605"/>
      <c r="HT34" s="605"/>
      <c r="HU34" s="605"/>
      <c r="HV34" s="605"/>
      <c r="HW34" s="605"/>
      <c r="HX34" s="605"/>
      <c r="HY34" s="605"/>
      <c r="HZ34" s="605"/>
      <c r="IA34" s="605"/>
      <c r="IB34" s="605"/>
      <c r="IC34" s="605"/>
      <c r="ID34" s="605"/>
      <c r="IE34" s="605"/>
      <c r="IF34" s="605"/>
      <c r="IG34" s="605"/>
      <c r="IH34" s="605"/>
      <c r="II34" s="605"/>
      <c r="IJ34" s="605"/>
      <c r="IK34" s="605"/>
      <c r="IL34" s="605"/>
    </row>
    <row r="35" spans="1:246" hidden="1">
      <c r="A35" s="606"/>
      <c r="B35" s="598" t="s">
        <v>76</v>
      </c>
      <c r="C35" s="557" t="s">
        <v>77</v>
      </c>
      <c r="D35" s="568">
        <f>'01CH'!D37</f>
        <v>0</v>
      </c>
      <c r="E35" s="568"/>
      <c r="F35" s="568"/>
      <c r="G35" s="570" t="e">
        <f>#REF!</f>
        <v>#REF!</v>
      </c>
      <c r="H35" s="570" t="e">
        <f t="shared" si="0"/>
        <v>#REF!</v>
      </c>
      <c r="I35" s="784" t="e">
        <f t="shared" si="4"/>
        <v>#REF!</v>
      </c>
      <c r="J35" s="570">
        <f>'Bieu so 01_Na Ri'!F38</f>
        <v>0</v>
      </c>
      <c r="K35" s="570">
        <f t="shared" si="2"/>
        <v>0</v>
      </c>
      <c r="L35" s="798">
        <f t="shared" si="5"/>
        <v>0</v>
      </c>
      <c r="M35" s="598"/>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c r="DJ35" s="572"/>
      <c r="DK35" s="572"/>
      <c r="DL35" s="572"/>
      <c r="DM35" s="572"/>
      <c r="DN35" s="572"/>
      <c r="DO35" s="572"/>
      <c r="DP35" s="572"/>
      <c r="DQ35" s="572"/>
      <c r="DR35" s="572"/>
      <c r="DS35" s="572"/>
      <c r="DT35" s="572"/>
      <c r="DU35" s="572"/>
      <c r="DV35" s="572"/>
      <c r="DW35" s="572"/>
      <c r="DX35" s="572"/>
      <c r="DY35" s="572"/>
      <c r="DZ35" s="572"/>
      <c r="EA35" s="572"/>
      <c r="EB35" s="572"/>
      <c r="EC35" s="572"/>
      <c r="ED35" s="572"/>
      <c r="EE35" s="572"/>
      <c r="EF35" s="572"/>
      <c r="EG35" s="572"/>
      <c r="EH35" s="572"/>
      <c r="EI35" s="572"/>
      <c r="EJ35" s="572"/>
      <c r="EK35" s="572"/>
      <c r="EL35" s="572"/>
      <c r="EM35" s="572"/>
      <c r="EN35" s="572"/>
      <c r="EO35" s="572"/>
      <c r="EP35" s="572"/>
      <c r="EQ35" s="572"/>
      <c r="ER35" s="572"/>
      <c r="ES35" s="572"/>
      <c r="ET35" s="572"/>
      <c r="EU35" s="572"/>
      <c r="EV35" s="572"/>
      <c r="EW35" s="572"/>
      <c r="EX35" s="572"/>
      <c r="EY35" s="572"/>
      <c r="EZ35" s="572"/>
      <c r="FA35" s="572"/>
      <c r="FB35" s="572"/>
      <c r="FC35" s="572"/>
      <c r="FD35" s="572"/>
      <c r="FE35" s="572"/>
      <c r="FF35" s="572"/>
      <c r="FG35" s="572"/>
      <c r="FH35" s="572"/>
      <c r="FI35" s="572"/>
      <c r="FJ35" s="572"/>
      <c r="FK35" s="572"/>
      <c r="FL35" s="572"/>
      <c r="FM35" s="572"/>
      <c r="FN35" s="572"/>
      <c r="FO35" s="572"/>
      <c r="FP35" s="572"/>
      <c r="FQ35" s="572"/>
      <c r="FR35" s="572"/>
      <c r="FS35" s="572"/>
      <c r="FT35" s="572"/>
      <c r="FU35" s="572"/>
      <c r="FV35" s="572"/>
      <c r="FW35" s="572"/>
      <c r="FX35" s="572"/>
      <c r="FY35" s="572"/>
      <c r="FZ35" s="572"/>
      <c r="GA35" s="572"/>
      <c r="GB35" s="572"/>
      <c r="GC35" s="572"/>
      <c r="GD35" s="572"/>
      <c r="GE35" s="572"/>
      <c r="GF35" s="572"/>
      <c r="GG35" s="572"/>
      <c r="GH35" s="572"/>
      <c r="GI35" s="572"/>
      <c r="GJ35" s="572"/>
      <c r="GK35" s="572"/>
      <c r="GL35" s="572"/>
      <c r="GM35" s="572"/>
      <c r="GN35" s="572"/>
      <c r="GO35" s="572"/>
      <c r="GP35" s="572"/>
      <c r="GQ35" s="572"/>
      <c r="GR35" s="572"/>
      <c r="GS35" s="572"/>
      <c r="GT35" s="572"/>
      <c r="GU35" s="572"/>
      <c r="GV35" s="572"/>
      <c r="GW35" s="572"/>
      <c r="GX35" s="572"/>
      <c r="GY35" s="572"/>
      <c r="GZ35" s="572"/>
      <c r="HA35" s="572"/>
      <c r="HB35" s="572"/>
      <c r="HC35" s="572"/>
      <c r="HD35" s="572"/>
      <c r="HE35" s="572"/>
      <c r="HF35" s="572"/>
      <c r="HG35" s="572"/>
      <c r="HH35" s="572"/>
      <c r="HI35" s="572"/>
      <c r="HJ35" s="572"/>
      <c r="HK35" s="572"/>
      <c r="HL35" s="572"/>
      <c r="HM35" s="572"/>
      <c r="HN35" s="572"/>
      <c r="HO35" s="572"/>
      <c r="HP35" s="572"/>
      <c r="HQ35" s="572"/>
      <c r="HR35" s="572"/>
      <c r="HS35" s="605"/>
      <c r="HT35" s="605"/>
      <c r="HU35" s="605"/>
      <c r="HV35" s="605"/>
      <c r="HW35" s="605"/>
      <c r="HX35" s="605"/>
      <c r="HY35" s="605"/>
      <c r="HZ35" s="605"/>
      <c r="IA35" s="605"/>
      <c r="IB35" s="605"/>
      <c r="IC35" s="605"/>
      <c r="ID35" s="605"/>
      <c r="IE35" s="605"/>
      <c r="IF35" s="605"/>
      <c r="IG35" s="605"/>
      <c r="IH35" s="605"/>
      <c r="II35" s="605"/>
      <c r="IJ35" s="605"/>
      <c r="IK35" s="605"/>
      <c r="IL35" s="605"/>
    </row>
    <row r="36" spans="1:246" s="739" customFormat="1" ht="18.75" customHeight="1">
      <c r="A36" s="730" t="s">
        <v>75</v>
      </c>
      <c r="B36" s="730" t="s">
        <v>78</v>
      </c>
      <c r="C36" s="732" t="s">
        <v>79</v>
      </c>
      <c r="D36" s="733">
        <f>'01CH'!D38</f>
        <v>0</v>
      </c>
      <c r="E36" s="734">
        <v>319</v>
      </c>
      <c r="F36" s="734">
        <v>491</v>
      </c>
      <c r="G36" s="735" t="e">
        <f>#REF!</f>
        <v>#REF!</v>
      </c>
      <c r="H36" s="735" t="e">
        <f t="shared" si="0"/>
        <v>#REF!</v>
      </c>
      <c r="I36" s="785" t="e">
        <f t="shared" si="4"/>
        <v>#REF!</v>
      </c>
      <c r="J36" s="735">
        <f>'Bieu so 01_Na Ri'!F39</f>
        <v>40.000100000000003</v>
      </c>
      <c r="K36" s="735">
        <f t="shared" si="2"/>
        <v>40.000100000000003</v>
      </c>
      <c r="L36" s="799">
        <f t="shared" si="5"/>
        <v>-450.99990000000003</v>
      </c>
      <c r="M36" s="731"/>
      <c r="N36" s="773"/>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E36" s="737"/>
      <c r="DF36" s="737"/>
      <c r="DG36" s="737"/>
      <c r="DH36" s="737"/>
      <c r="DI36" s="737"/>
      <c r="DJ36" s="737"/>
      <c r="DK36" s="737"/>
      <c r="DL36" s="737"/>
      <c r="DM36" s="737"/>
      <c r="DN36" s="737"/>
      <c r="DO36" s="737"/>
      <c r="DP36" s="737"/>
      <c r="DQ36" s="737"/>
      <c r="DR36" s="737"/>
      <c r="DS36" s="737"/>
      <c r="DT36" s="737"/>
      <c r="DU36" s="737"/>
      <c r="DV36" s="737"/>
      <c r="DW36" s="737"/>
      <c r="DX36" s="737"/>
      <c r="DY36" s="737"/>
      <c r="DZ36" s="737"/>
      <c r="EA36" s="737"/>
      <c r="EB36" s="737"/>
      <c r="EC36" s="737"/>
      <c r="ED36" s="737"/>
      <c r="EE36" s="737"/>
      <c r="EF36" s="737"/>
      <c r="EG36" s="737"/>
      <c r="EH36" s="737"/>
      <c r="EI36" s="737"/>
      <c r="EJ36" s="737"/>
      <c r="EK36" s="737"/>
      <c r="EL36" s="737"/>
      <c r="EM36" s="737"/>
      <c r="EN36" s="737"/>
      <c r="EO36" s="737"/>
      <c r="EP36" s="737"/>
      <c r="EQ36" s="737"/>
      <c r="ER36" s="737"/>
      <c r="ES36" s="737"/>
      <c r="ET36" s="737"/>
      <c r="EU36" s="737"/>
      <c r="EV36" s="737"/>
      <c r="EW36" s="737"/>
      <c r="EX36" s="737"/>
      <c r="EY36" s="737"/>
      <c r="EZ36" s="737"/>
      <c r="FA36" s="737"/>
      <c r="FB36" s="737"/>
      <c r="FC36" s="737"/>
      <c r="FD36" s="737"/>
      <c r="FE36" s="737"/>
      <c r="FF36" s="737"/>
      <c r="FG36" s="737"/>
      <c r="FH36" s="737"/>
      <c r="FI36" s="737"/>
      <c r="FJ36" s="737"/>
      <c r="FK36" s="737"/>
      <c r="FL36" s="737"/>
      <c r="FM36" s="737"/>
      <c r="FN36" s="737"/>
      <c r="FO36" s="737"/>
      <c r="FP36" s="737"/>
      <c r="FQ36" s="737"/>
      <c r="FR36" s="737"/>
      <c r="FS36" s="737"/>
      <c r="FT36" s="737"/>
      <c r="FU36" s="737"/>
      <c r="FV36" s="737"/>
      <c r="FW36" s="737"/>
      <c r="FX36" s="737"/>
      <c r="FY36" s="737"/>
      <c r="FZ36" s="737"/>
      <c r="GA36" s="737"/>
      <c r="GB36" s="737"/>
      <c r="GC36" s="737"/>
      <c r="GD36" s="737"/>
      <c r="GE36" s="737"/>
      <c r="GF36" s="737"/>
      <c r="GG36" s="737"/>
      <c r="GH36" s="737"/>
      <c r="GI36" s="737"/>
      <c r="GJ36" s="737"/>
      <c r="GK36" s="737"/>
      <c r="GL36" s="737"/>
      <c r="GM36" s="737"/>
      <c r="GN36" s="737"/>
      <c r="GO36" s="737"/>
      <c r="GP36" s="737"/>
      <c r="GQ36" s="737"/>
      <c r="GR36" s="737"/>
      <c r="GS36" s="737"/>
      <c r="GT36" s="737"/>
      <c r="GU36" s="737"/>
      <c r="GV36" s="737"/>
      <c r="GW36" s="737"/>
      <c r="GX36" s="737"/>
      <c r="GY36" s="737"/>
      <c r="GZ36" s="737"/>
      <c r="HA36" s="737"/>
      <c r="HB36" s="737"/>
      <c r="HC36" s="737"/>
      <c r="HD36" s="737"/>
      <c r="HE36" s="737"/>
      <c r="HF36" s="737"/>
      <c r="HG36" s="737"/>
      <c r="HH36" s="737"/>
      <c r="HI36" s="737"/>
      <c r="HJ36" s="737"/>
      <c r="HK36" s="737"/>
      <c r="HL36" s="737"/>
      <c r="HM36" s="737"/>
      <c r="HN36" s="737"/>
      <c r="HO36" s="737"/>
      <c r="HP36" s="737"/>
      <c r="HQ36" s="737"/>
      <c r="HR36" s="737"/>
      <c r="HS36" s="738"/>
      <c r="HT36" s="738"/>
      <c r="HU36" s="738"/>
      <c r="HV36" s="738"/>
      <c r="HW36" s="738"/>
      <c r="HX36" s="738"/>
      <c r="HY36" s="738"/>
      <c r="HZ36" s="738"/>
      <c r="IA36" s="738"/>
      <c r="IB36" s="738"/>
      <c r="IC36" s="738"/>
      <c r="ID36" s="738"/>
      <c r="IE36" s="738"/>
      <c r="IF36" s="738"/>
      <c r="IG36" s="738"/>
      <c r="IH36" s="738"/>
      <c r="II36" s="738"/>
      <c r="IJ36" s="738"/>
      <c r="IK36" s="738"/>
      <c r="IL36" s="738"/>
    </row>
    <row r="37" spans="1:246">
      <c r="A37" s="606" t="s">
        <v>80</v>
      </c>
      <c r="B37" s="606" t="s">
        <v>81</v>
      </c>
      <c r="C37" s="557" t="s">
        <v>82</v>
      </c>
      <c r="D37" s="568">
        <f>'01CH'!D39</f>
        <v>4.1900000000000004</v>
      </c>
      <c r="E37" s="568"/>
      <c r="F37" s="568"/>
      <c r="G37" s="570" t="e">
        <f>#REF!</f>
        <v>#REF!</v>
      </c>
      <c r="H37" s="570" t="e">
        <f t="shared" si="0"/>
        <v>#REF!</v>
      </c>
      <c r="I37" s="784"/>
      <c r="J37" s="570">
        <f>'Bieu so 01_Na Ri'!F40</f>
        <v>45.997999999999998</v>
      </c>
      <c r="K37" s="570">
        <f t="shared" si="2"/>
        <v>41.808</v>
      </c>
      <c r="L37" s="798"/>
      <c r="M37" s="598"/>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c r="DJ37" s="572"/>
      <c r="DK37" s="572"/>
      <c r="DL37" s="572"/>
      <c r="DM37" s="572"/>
      <c r="DN37" s="572"/>
      <c r="DO37" s="572"/>
      <c r="DP37" s="572"/>
      <c r="DQ37" s="572"/>
      <c r="DR37" s="572"/>
      <c r="DS37" s="572"/>
      <c r="DT37" s="572"/>
      <c r="DU37" s="572"/>
      <c r="DV37" s="572"/>
      <c r="DW37" s="572"/>
      <c r="DX37" s="572"/>
      <c r="DY37" s="572"/>
      <c r="DZ37" s="572"/>
      <c r="EA37" s="572"/>
      <c r="EB37" s="572"/>
      <c r="EC37" s="572"/>
      <c r="ED37" s="572"/>
      <c r="EE37" s="572"/>
      <c r="EF37" s="572"/>
      <c r="EG37" s="572"/>
      <c r="EH37" s="572"/>
      <c r="EI37" s="572"/>
      <c r="EJ37" s="572"/>
      <c r="EK37" s="572"/>
      <c r="EL37" s="572"/>
      <c r="EM37" s="572"/>
      <c r="EN37" s="572"/>
      <c r="EO37" s="572"/>
      <c r="EP37" s="572"/>
      <c r="EQ37" s="572"/>
      <c r="ER37" s="572"/>
      <c r="ES37" s="572"/>
      <c r="ET37" s="572"/>
      <c r="EU37" s="572"/>
      <c r="EV37" s="572"/>
      <c r="EW37" s="572"/>
      <c r="EX37" s="572"/>
      <c r="EY37" s="572"/>
      <c r="EZ37" s="572"/>
      <c r="FA37" s="572"/>
      <c r="FB37" s="572"/>
      <c r="FC37" s="572"/>
      <c r="FD37" s="572"/>
      <c r="FE37" s="572"/>
      <c r="FF37" s="572"/>
      <c r="FG37" s="572"/>
      <c r="FH37" s="572"/>
      <c r="FI37" s="572"/>
      <c r="FJ37" s="572"/>
      <c r="FK37" s="572"/>
      <c r="FL37" s="572"/>
      <c r="FM37" s="572"/>
      <c r="FN37" s="572"/>
      <c r="FO37" s="572"/>
      <c r="FP37" s="572"/>
      <c r="FQ37" s="572"/>
      <c r="FR37" s="572"/>
      <c r="FS37" s="572"/>
      <c r="FT37" s="572"/>
      <c r="FU37" s="572"/>
      <c r="FV37" s="572"/>
      <c r="FW37" s="572"/>
      <c r="FX37" s="572"/>
      <c r="FY37" s="572"/>
      <c r="FZ37" s="572"/>
      <c r="GA37" s="572"/>
      <c r="GB37" s="572"/>
      <c r="GC37" s="572"/>
      <c r="GD37" s="572"/>
      <c r="GE37" s="572"/>
      <c r="GF37" s="572"/>
      <c r="GG37" s="572"/>
      <c r="GH37" s="572"/>
      <c r="GI37" s="572"/>
      <c r="GJ37" s="572"/>
      <c r="GK37" s="572"/>
      <c r="GL37" s="572"/>
      <c r="GM37" s="572"/>
      <c r="GN37" s="572"/>
      <c r="GO37" s="572"/>
      <c r="GP37" s="572"/>
      <c r="GQ37" s="572"/>
      <c r="GR37" s="572"/>
      <c r="GS37" s="572"/>
      <c r="GT37" s="572"/>
      <c r="GU37" s="572"/>
      <c r="GV37" s="572"/>
      <c r="GW37" s="572"/>
      <c r="GX37" s="572"/>
      <c r="GY37" s="572"/>
      <c r="GZ37" s="572"/>
      <c r="HA37" s="572"/>
      <c r="HB37" s="572"/>
      <c r="HC37" s="572"/>
      <c r="HD37" s="572"/>
      <c r="HE37" s="572"/>
      <c r="HF37" s="572"/>
      <c r="HG37" s="572"/>
      <c r="HH37" s="572"/>
      <c r="HI37" s="572"/>
      <c r="HJ37" s="572"/>
      <c r="HK37" s="572"/>
      <c r="HL37" s="572"/>
      <c r="HM37" s="572"/>
      <c r="HN37" s="572"/>
      <c r="HO37" s="572"/>
      <c r="HP37" s="572"/>
      <c r="HQ37" s="572"/>
      <c r="HR37" s="572"/>
      <c r="HS37" s="605"/>
      <c r="HT37" s="605"/>
      <c r="HU37" s="605"/>
      <c r="HV37" s="605"/>
      <c r="HW37" s="605"/>
      <c r="HX37" s="605"/>
      <c r="HY37" s="605"/>
      <c r="HZ37" s="605"/>
      <c r="IA37" s="605"/>
      <c r="IB37" s="605"/>
      <c r="IC37" s="605"/>
      <c r="ID37" s="605"/>
      <c r="IE37" s="605"/>
      <c r="IF37" s="605"/>
      <c r="IG37" s="605"/>
      <c r="IH37" s="605"/>
      <c r="II37" s="605"/>
      <c r="IJ37" s="605"/>
      <c r="IK37" s="605"/>
      <c r="IL37" s="605"/>
    </row>
    <row r="38" spans="1:246">
      <c r="A38" s="606" t="s">
        <v>83</v>
      </c>
      <c r="B38" s="574" t="s">
        <v>84</v>
      </c>
      <c r="C38" s="557" t="s">
        <v>85</v>
      </c>
      <c r="D38" s="568">
        <f>'01CH'!D40</f>
        <v>6.0200000000000005</v>
      </c>
      <c r="E38" s="568"/>
      <c r="F38" s="568"/>
      <c r="G38" s="570" t="e">
        <f>#REF!</f>
        <v>#REF!</v>
      </c>
      <c r="H38" s="570" t="e">
        <f t="shared" si="0"/>
        <v>#REF!</v>
      </c>
      <c r="I38" s="784"/>
      <c r="J38" s="570">
        <f>'Bieu so 01_Na Ri'!F41</f>
        <v>25</v>
      </c>
      <c r="K38" s="570">
        <f t="shared" si="2"/>
        <v>18.98</v>
      </c>
      <c r="L38" s="798"/>
      <c r="M38" s="598"/>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2"/>
      <c r="DJ38" s="572"/>
      <c r="DK38" s="572"/>
      <c r="DL38" s="572"/>
      <c r="DM38" s="572"/>
      <c r="DN38" s="572"/>
      <c r="DO38" s="572"/>
      <c r="DP38" s="572"/>
      <c r="DQ38" s="572"/>
      <c r="DR38" s="572"/>
      <c r="DS38" s="572"/>
      <c r="DT38" s="572"/>
      <c r="DU38" s="572"/>
      <c r="DV38" s="572"/>
      <c r="DW38" s="572"/>
      <c r="DX38" s="572"/>
      <c r="DY38" s="572"/>
      <c r="DZ38" s="572"/>
      <c r="EA38" s="572"/>
      <c r="EB38" s="572"/>
      <c r="EC38" s="572"/>
      <c r="ED38" s="572"/>
      <c r="EE38" s="572"/>
      <c r="EF38" s="572"/>
      <c r="EG38" s="572"/>
      <c r="EH38" s="572"/>
      <c r="EI38" s="572"/>
      <c r="EJ38" s="572"/>
      <c r="EK38" s="572"/>
      <c r="EL38" s="572"/>
      <c r="EM38" s="572"/>
      <c r="EN38" s="572"/>
      <c r="EO38" s="572"/>
      <c r="EP38" s="572"/>
      <c r="EQ38" s="572"/>
      <c r="ER38" s="572"/>
      <c r="ES38" s="572"/>
      <c r="ET38" s="572"/>
      <c r="EU38" s="572"/>
      <c r="EV38" s="572"/>
      <c r="EW38" s="572"/>
      <c r="EX38" s="572"/>
      <c r="EY38" s="572"/>
      <c r="EZ38" s="572"/>
      <c r="FA38" s="572"/>
      <c r="FB38" s="572"/>
      <c r="FC38" s="572"/>
      <c r="FD38" s="572"/>
      <c r="FE38" s="572"/>
      <c r="FF38" s="572"/>
      <c r="FG38" s="572"/>
      <c r="FH38" s="572"/>
      <c r="FI38" s="572"/>
      <c r="FJ38" s="572"/>
      <c r="FK38" s="572"/>
      <c r="FL38" s="572"/>
      <c r="FM38" s="572"/>
      <c r="FN38" s="572"/>
      <c r="FO38" s="572"/>
      <c r="FP38" s="572"/>
      <c r="FQ38" s="572"/>
      <c r="FR38" s="572"/>
      <c r="FS38" s="572"/>
      <c r="FT38" s="572"/>
      <c r="FU38" s="572"/>
      <c r="FV38" s="572"/>
      <c r="FW38" s="572"/>
      <c r="FX38" s="572"/>
      <c r="FY38" s="572"/>
      <c r="FZ38" s="572"/>
      <c r="GA38" s="572"/>
      <c r="GB38" s="572"/>
      <c r="GC38" s="572"/>
      <c r="GD38" s="572"/>
      <c r="GE38" s="572"/>
      <c r="GF38" s="572"/>
      <c r="GG38" s="572"/>
      <c r="GH38" s="572"/>
      <c r="GI38" s="572"/>
      <c r="GJ38" s="572"/>
      <c r="GK38" s="572"/>
      <c r="GL38" s="572"/>
      <c r="GM38" s="572"/>
      <c r="GN38" s="572"/>
      <c r="GO38" s="572"/>
      <c r="GP38" s="572"/>
      <c r="GQ38" s="572"/>
      <c r="GR38" s="572"/>
      <c r="GS38" s="572"/>
      <c r="GT38" s="572"/>
      <c r="GU38" s="572"/>
      <c r="GV38" s="572"/>
      <c r="GW38" s="572"/>
      <c r="GX38" s="572"/>
      <c r="GY38" s="572"/>
      <c r="GZ38" s="572"/>
      <c r="HA38" s="572"/>
      <c r="HB38" s="572"/>
      <c r="HC38" s="572"/>
      <c r="HD38" s="572"/>
      <c r="HE38" s="572"/>
      <c r="HF38" s="572"/>
      <c r="HG38" s="572"/>
      <c r="HH38" s="572"/>
      <c r="HI38" s="572"/>
      <c r="HJ38" s="572"/>
      <c r="HK38" s="572"/>
      <c r="HL38" s="572"/>
      <c r="HM38" s="572"/>
      <c r="HN38" s="572"/>
      <c r="HO38" s="572"/>
      <c r="HP38" s="572"/>
      <c r="HQ38" s="572"/>
      <c r="HR38" s="572"/>
      <c r="HS38" s="605"/>
      <c r="HT38" s="605"/>
      <c r="HU38" s="605"/>
      <c r="HV38" s="605"/>
      <c r="HW38" s="605"/>
      <c r="HX38" s="605"/>
      <c r="HY38" s="605"/>
      <c r="HZ38" s="605"/>
      <c r="IA38" s="605"/>
      <c r="IB38" s="605"/>
      <c r="IC38" s="605"/>
      <c r="ID38" s="605"/>
      <c r="IE38" s="605"/>
      <c r="IF38" s="605"/>
      <c r="IG38" s="605"/>
      <c r="IH38" s="605"/>
      <c r="II38" s="605"/>
      <c r="IJ38" s="605"/>
      <c r="IK38" s="605"/>
      <c r="IL38" s="605"/>
    </row>
    <row r="39" spans="1:246" hidden="1">
      <c r="A39" s="606" t="s">
        <v>86</v>
      </c>
      <c r="B39" s="606" t="s">
        <v>87</v>
      </c>
      <c r="C39" s="557" t="s">
        <v>88</v>
      </c>
      <c r="D39" s="568">
        <f>'01CH'!D41</f>
        <v>24.3</v>
      </c>
      <c r="E39" s="568"/>
      <c r="F39" s="568"/>
      <c r="G39" s="570" t="e">
        <f>#REF!</f>
        <v>#REF!</v>
      </c>
      <c r="H39" s="570" t="e">
        <f t="shared" si="0"/>
        <v>#REF!</v>
      </c>
      <c r="I39" s="784"/>
      <c r="J39" s="570">
        <f>'Bieu so 01_Na Ri'!F42</f>
        <v>70.000000000000014</v>
      </c>
      <c r="K39" s="570">
        <f t="shared" si="2"/>
        <v>45.700000000000017</v>
      </c>
      <c r="L39" s="798"/>
      <c r="M39" s="598"/>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c r="CV39" s="572"/>
      <c r="CW39" s="572"/>
      <c r="CX39" s="572"/>
      <c r="CY39" s="572"/>
      <c r="CZ39" s="572"/>
      <c r="DA39" s="572"/>
      <c r="DB39" s="572"/>
      <c r="DC39" s="572"/>
      <c r="DD39" s="572"/>
      <c r="DE39" s="572"/>
      <c r="DF39" s="572"/>
      <c r="DG39" s="572"/>
      <c r="DH39" s="572"/>
      <c r="DI39" s="572"/>
      <c r="DJ39" s="572"/>
      <c r="DK39" s="572"/>
      <c r="DL39" s="572"/>
      <c r="DM39" s="572"/>
      <c r="DN39" s="572"/>
      <c r="DO39" s="572"/>
      <c r="DP39" s="572"/>
      <c r="DQ39" s="572"/>
      <c r="DR39" s="572"/>
      <c r="DS39" s="572"/>
      <c r="DT39" s="572"/>
      <c r="DU39" s="572"/>
      <c r="DV39" s="572"/>
      <c r="DW39" s="572"/>
      <c r="DX39" s="572"/>
      <c r="DY39" s="572"/>
      <c r="DZ39" s="572"/>
      <c r="EA39" s="572"/>
      <c r="EB39" s="572"/>
      <c r="EC39" s="572"/>
      <c r="ED39" s="572"/>
      <c r="EE39" s="572"/>
      <c r="EF39" s="572"/>
      <c r="EG39" s="572"/>
      <c r="EH39" s="572"/>
      <c r="EI39" s="572"/>
      <c r="EJ39" s="572"/>
      <c r="EK39" s="572"/>
      <c r="EL39" s="572"/>
      <c r="EM39" s="572"/>
      <c r="EN39" s="572"/>
      <c r="EO39" s="572"/>
      <c r="EP39" s="572"/>
      <c r="EQ39" s="572"/>
      <c r="ER39" s="572"/>
      <c r="ES39" s="572"/>
      <c r="ET39" s="572"/>
      <c r="EU39" s="572"/>
      <c r="EV39" s="572"/>
      <c r="EW39" s="572"/>
      <c r="EX39" s="572"/>
      <c r="EY39" s="572"/>
      <c r="EZ39" s="572"/>
      <c r="FA39" s="572"/>
      <c r="FB39" s="572"/>
      <c r="FC39" s="572"/>
      <c r="FD39" s="572"/>
      <c r="FE39" s="572"/>
      <c r="FF39" s="572"/>
      <c r="FG39" s="572"/>
      <c r="FH39" s="572"/>
      <c r="FI39" s="572"/>
      <c r="FJ39" s="572"/>
      <c r="FK39" s="572"/>
      <c r="FL39" s="572"/>
      <c r="FM39" s="572"/>
      <c r="FN39" s="572"/>
      <c r="FO39" s="572"/>
      <c r="FP39" s="572"/>
      <c r="FQ39" s="572"/>
      <c r="FR39" s="572"/>
      <c r="FS39" s="572"/>
      <c r="FT39" s="572"/>
      <c r="FU39" s="572"/>
      <c r="FV39" s="572"/>
      <c r="FW39" s="572"/>
      <c r="FX39" s="572"/>
      <c r="FY39" s="572"/>
      <c r="FZ39" s="572"/>
      <c r="GA39" s="572"/>
      <c r="GB39" s="572"/>
      <c r="GC39" s="572"/>
      <c r="GD39" s="572"/>
      <c r="GE39" s="572"/>
      <c r="GF39" s="572"/>
      <c r="GG39" s="572"/>
      <c r="GH39" s="572"/>
      <c r="GI39" s="572"/>
      <c r="GJ39" s="572"/>
      <c r="GK39" s="572"/>
      <c r="GL39" s="572"/>
      <c r="GM39" s="572"/>
      <c r="GN39" s="572"/>
      <c r="GO39" s="572"/>
      <c r="GP39" s="572"/>
      <c r="GQ39" s="572"/>
      <c r="GR39" s="572"/>
      <c r="GS39" s="572"/>
      <c r="GT39" s="572"/>
      <c r="GU39" s="572"/>
      <c r="GV39" s="572"/>
      <c r="GW39" s="572"/>
      <c r="GX39" s="572"/>
      <c r="GY39" s="572"/>
      <c r="GZ39" s="572"/>
      <c r="HA39" s="572"/>
      <c r="HB39" s="572"/>
      <c r="HC39" s="572"/>
      <c r="HD39" s="572"/>
      <c r="HE39" s="572"/>
      <c r="HF39" s="572"/>
      <c r="HG39" s="572"/>
      <c r="HH39" s="572"/>
      <c r="HI39" s="572"/>
      <c r="HJ39" s="572"/>
      <c r="HK39" s="572"/>
      <c r="HL39" s="572"/>
      <c r="HM39" s="572"/>
      <c r="HN39" s="572"/>
      <c r="HO39" s="572"/>
      <c r="HP39" s="572"/>
      <c r="HQ39" s="572"/>
      <c r="HR39" s="572"/>
      <c r="HS39" s="605"/>
      <c r="HT39" s="605"/>
      <c r="HU39" s="605"/>
      <c r="HV39" s="605"/>
      <c r="HW39" s="605"/>
      <c r="HX39" s="605"/>
      <c r="HY39" s="605"/>
      <c r="HZ39" s="605"/>
      <c r="IA39" s="605"/>
      <c r="IB39" s="605"/>
      <c r="IC39" s="605"/>
      <c r="ID39" s="605"/>
      <c r="IE39" s="605"/>
      <c r="IF39" s="605"/>
      <c r="IG39" s="605"/>
      <c r="IH39" s="605"/>
      <c r="II39" s="605"/>
      <c r="IJ39" s="605"/>
      <c r="IK39" s="605"/>
      <c r="IL39" s="605"/>
    </row>
    <row r="40" spans="1:246" ht="30">
      <c r="A40" s="606" t="s">
        <v>89</v>
      </c>
      <c r="B40" s="575" t="s">
        <v>90</v>
      </c>
      <c r="C40" s="557" t="s">
        <v>91</v>
      </c>
      <c r="D40" s="568">
        <f>'01CH'!D42</f>
        <v>19.510000000000002</v>
      </c>
      <c r="E40" s="568"/>
      <c r="F40" s="568"/>
      <c r="G40" s="570" t="e">
        <f>#REF!</f>
        <v>#REF!</v>
      </c>
      <c r="H40" s="570" t="e">
        <f t="shared" si="0"/>
        <v>#REF!</v>
      </c>
      <c r="I40" s="784"/>
      <c r="J40" s="570">
        <f>'Bieu so 01_Na Ri'!F43</f>
        <v>19.510000000000002</v>
      </c>
      <c r="K40" s="570">
        <f t="shared" si="2"/>
        <v>0</v>
      </c>
      <c r="L40" s="798"/>
      <c r="M40" s="598"/>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c r="CU40" s="572"/>
      <c r="CV40" s="572"/>
      <c r="CW40" s="572"/>
      <c r="CX40" s="572"/>
      <c r="CY40" s="572"/>
      <c r="CZ40" s="572"/>
      <c r="DA40" s="572"/>
      <c r="DB40" s="572"/>
      <c r="DC40" s="572"/>
      <c r="DD40" s="572"/>
      <c r="DE40" s="572"/>
      <c r="DF40" s="572"/>
      <c r="DG40" s="572"/>
      <c r="DH40" s="572"/>
      <c r="DI40" s="572"/>
      <c r="DJ40" s="572"/>
      <c r="DK40" s="572"/>
      <c r="DL40" s="572"/>
      <c r="DM40" s="572"/>
      <c r="DN40" s="572"/>
      <c r="DO40" s="572"/>
      <c r="DP40" s="572"/>
      <c r="DQ40" s="572"/>
      <c r="DR40" s="572"/>
      <c r="DS40" s="572"/>
      <c r="DT40" s="572"/>
      <c r="DU40" s="572"/>
      <c r="DV40" s="572"/>
      <c r="DW40" s="572"/>
      <c r="DX40" s="572"/>
      <c r="DY40" s="572"/>
      <c r="DZ40" s="572"/>
      <c r="EA40" s="572"/>
      <c r="EB40" s="572"/>
      <c r="EC40" s="572"/>
      <c r="ED40" s="572"/>
      <c r="EE40" s="572"/>
      <c r="EF40" s="572"/>
      <c r="EG40" s="572"/>
      <c r="EH40" s="572"/>
      <c r="EI40" s="572"/>
      <c r="EJ40" s="572"/>
      <c r="EK40" s="572"/>
      <c r="EL40" s="572"/>
      <c r="EM40" s="572"/>
      <c r="EN40" s="572"/>
      <c r="EO40" s="572"/>
      <c r="EP40" s="572"/>
      <c r="EQ40" s="572"/>
      <c r="ER40" s="572"/>
      <c r="ES40" s="572"/>
      <c r="ET40" s="572"/>
      <c r="EU40" s="572"/>
      <c r="EV40" s="572"/>
      <c r="EW40" s="572"/>
      <c r="EX40" s="572"/>
      <c r="EY40" s="572"/>
      <c r="EZ40" s="572"/>
      <c r="FA40" s="572"/>
      <c r="FB40" s="572"/>
      <c r="FC40" s="572"/>
      <c r="FD40" s="572"/>
      <c r="FE40" s="572"/>
      <c r="FF40" s="572"/>
      <c r="FG40" s="572"/>
      <c r="FH40" s="572"/>
      <c r="FI40" s="572"/>
      <c r="FJ40" s="572"/>
      <c r="FK40" s="572"/>
      <c r="FL40" s="572"/>
      <c r="FM40" s="572"/>
      <c r="FN40" s="572"/>
      <c r="FO40" s="572"/>
      <c r="FP40" s="572"/>
      <c r="FQ40" s="572"/>
      <c r="FR40" s="572"/>
      <c r="FS40" s="572"/>
      <c r="FT40" s="572"/>
      <c r="FU40" s="572"/>
      <c r="FV40" s="572"/>
      <c r="FW40" s="572"/>
      <c r="FX40" s="572"/>
      <c r="FY40" s="572"/>
      <c r="FZ40" s="572"/>
      <c r="GA40" s="572"/>
      <c r="GB40" s="572"/>
      <c r="GC40" s="572"/>
      <c r="GD40" s="572"/>
      <c r="GE40" s="572"/>
      <c r="GF40" s="572"/>
      <c r="GG40" s="572"/>
      <c r="GH40" s="572"/>
      <c r="GI40" s="572"/>
      <c r="GJ40" s="572"/>
      <c r="GK40" s="572"/>
      <c r="GL40" s="572"/>
      <c r="GM40" s="572"/>
      <c r="GN40" s="572"/>
      <c r="GO40" s="572"/>
      <c r="GP40" s="572"/>
      <c r="GQ40" s="572"/>
      <c r="GR40" s="572"/>
      <c r="GS40" s="572"/>
      <c r="GT40" s="572"/>
      <c r="GU40" s="572"/>
      <c r="GV40" s="572"/>
      <c r="GW40" s="572"/>
      <c r="GX40" s="572"/>
      <c r="GY40" s="572"/>
      <c r="GZ40" s="572"/>
      <c r="HA40" s="572"/>
      <c r="HB40" s="572"/>
      <c r="HC40" s="572"/>
      <c r="HD40" s="572"/>
      <c r="HE40" s="572"/>
      <c r="HF40" s="572"/>
      <c r="HG40" s="572"/>
      <c r="HH40" s="572"/>
      <c r="HI40" s="572"/>
      <c r="HJ40" s="572"/>
      <c r="HK40" s="572"/>
      <c r="HL40" s="572"/>
      <c r="HM40" s="572"/>
      <c r="HN40" s="572"/>
      <c r="HO40" s="572"/>
      <c r="HP40" s="572"/>
      <c r="HQ40" s="572"/>
      <c r="HR40" s="572"/>
      <c r="HS40" s="605"/>
      <c r="HT40" s="605"/>
      <c r="HU40" s="605"/>
      <c r="HV40" s="605"/>
      <c r="HW40" s="605"/>
      <c r="HX40" s="605"/>
      <c r="HY40" s="605"/>
      <c r="HZ40" s="605"/>
      <c r="IA40" s="605"/>
      <c r="IB40" s="605"/>
      <c r="IC40" s="605"/>
      <c r="ID40" s="605"/>
      <c r="IE40" s="605"/>
      <c r="IF40" s="605"/>
      <c r="IG40" s="605"/>
      <c r="IH40" s="605"/>
      <c r="II40" s="605"/>
      <c r="IJ40" s="605"/>
      <c r="IK40" s="605"/>
      <c r="IL40" s="605"/>
    </row>
    <row r="41" spans="1:246" s="739" customFormat="1" ht="30">
      <c r="A41" s="730" t="s">
        <v>92</v>
      </c>
      <c r="B41" s="751" t="s">
        <v>93</v>
      </c>
      <c r="C41" s="732" t="s">
        <v>94</v>
      </c>
      <c r="D41" s="733">
        <f>'01CH'!D43</f>
        <v>1162.26082</v>
      </c>
      <c r="E41" s="744">
        <v>2774</v>
      </c>
      <c r="F41" s="744">
        <v>3101</v>
      </c>
      <c r="G41" s="735" t="e">
        <f>#REF!</f>
        <v>#REF!</v>
      </c>
      <c r="H41" s="735" t="e">
        <f t="shared" si="0"/>
        <v>#REF!</v>
      </c>
      <c r="I41" s="785" t="e">
        <f t="shared" si="4"/>
        <v>#REF!</v>
      </c>
      <c r="J41" s="735">
        <f>'Bieu so 01_Na Ri'!F44</f>
        <v>1775.5167100000001</v>
      </c>
      <c r="K41" s="735">
        <f t="shared" si="2"/>
        <v>613.25589000000014</v>
      </c>
      <c r="L41" s="805">
        <f t="shared" si="5"/>
        <v>-1325.4832899999999</v>
      </c>
      <c r="M41" s="775"/>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37"/>
      <c r="BK41" s="737"/>
      <c r="BL41" s="737"/>
      <c r="BM41" s="737"/>
      <c r="BN41" s="737"/>
      <c r="BO41" s="737"/>
      <c r="BP41" s="737"/>
      <c r="BQ41" s="737"/>
      <c r="BR41" s="737"/>
      <c r="BS41" s="737"/>
      <c r="BT41" s="737"/>
      <c r="BU41" s="737"/>
      <c r="BV41" s="737"/>
      <c r="BW41" s="737"/>
      <c r="BX41" s="737"/>
      <c r="BY41" s="737"/>
      <c r="BZ41" s="737"/>
      <c r="CA41" s="737"/>
      <c r="CB41" s="737"/>
      <c r="CC41" s="737"/>
      <c r="CD41" s="737"/>
      <c r="CE41" s="737"/>
      <c r="CF41" s="737"/>
      <c r="CG41" s="737"/>
      <c r="CH41" s="737"/>
      <c r="CI41" s="737"/>
      <c r="CJ41" s="737"/>
      <c r="CK41" s="737"/>
      <c r="CL41" s="737"/>
      <c r="CM41" s="737"/>
      <c r="CN41" s="737"/>
      <c r="CO41" s="737"/>
      <c r="CP41" s="737"/>
      <c r="CQ41" s="737"/>
      <c r="CR41" s="737"/>
      <c r="CS41" s="737"/>
      <c r="CT41" s="737"/>
      <c r="CU41" s="737"/>
      <c r="CV41" s="737"/>
      <c r="CW41" s="737"/>
      <c r="CX41" s="737"/>
      <c r="CY41" s="737"/>
      <c r="CZ41" s="737"/>
      <c r="DA41" s="737"/>
      <c r="DB41" s="737"/>
      <c r="DC41" s="737"/>
      <c r="DD41" s="737"/>
      <c r="DE41" s="737"/>
      <c r="DF41" s="737"/>
      <c r="DG41" s="737"/>
      <c r="DH41" s="737"/>
      <c r="DI41" s="737"/>
      <c r="DJ41" s="737"/>
      <c r="DK41" s="737"/>
      <c r="DL41" s="737"/>
      <c r="DM41" s="737"/>
      <c r="DN41" s="737"/>
      <c r="DO41" s="737"/>
      <c r="DP41" s="737"/>
      <c r="DQ41" s="737"/>
      <c r="DR41" s="737"/>
      <c r="DS41" s="737"/>
      <c r="DT41" s="737"/>
      <c r="DU41" s="737"/>
      <c r="DV41" s="737"/>
      <c r="DW41" s="737"/>
      <c r="DX41" s="737"/>
      <c r="DY41" s="737"/>
      <c r="DZ41" s="737"/>
      <c r="EA41" s="737"/>
      <c r="EB41" s="737"/>
      <c r="EC41" s="737"/>
      <c r="ED41" s="737"/>
      <c r="EE41" s="737"/>
      <c r="EF41" s="737"/>
      <c r="EG41" s="737"/>
      <c r="EH41" s="737"/>
      <c r="EI41" s="737"/>
      <c r="EJ41" s="737"/>
      <c r="EK41" s="737"/>
      <c r="EL41" s="737"/>
      <c r="EM41" s="737"/>
      <c r="EN41" s="737"/>
      <c r="EO41" s="737"/>
      <c r="EP41" s="737"/>
      <c r="EQ41" s="737"/>
      <c r="ER41" s="737"/>
      <c r="ES41" s="737"/>
      <c r="ET41" s="737"/>
      <c r="EU41" s="737"/>
      <c r="EV41" s="737"/>
      <c r="EW41" s="737"/>
      <c r="EX41" s="737"/>
      <c r="EY41" s="737"/>
      <c r="EZ41" s="737"/>
      <c r="FA41" s="737"/>
      <c r="FB41" s="737"/>
      <c r="FC41" s="737"/>
      <c r="FD41" s="737"/>
      <c r="FE41" s="737"/>
      <c r="FF41" s="737"/>
      <c r="FG41" s="737"/>
      <c r="FH41" s="737"/>
      <c r="FI41" s="737"/>
      <c r="FJ41" s="737"/>
      <c r="FK41" s="737"/>
      <c r="FL41" s="737"/>
      <c r="FM41" s="737"/>
      <c r="FN41" s="737"/>
      <c r="FO41" s="737"/>
      <c r="FP41" s="737"/>
      <c r="FQ41" s="737"/>
      <c r="FR41" s="737"/>
      <c r="FS41" s="737"/>
      <c r="FT41" s="737"/>
      <c r="FU41" s="737"/>
      <c r="FV41" s="737"/>
      <c r="FW41" s="737"/>
      <c r="FX41" s="737"/>
      <c r="FY41" s="737"/>
      <c r="FZ41" s="737"/>
      <c r="GA41" s="737"/>
      <c r="GB41" s="737"/>
      <c r="GC41" s="737"/>
      <c r="GD41" s="737"/>
      <c r="GE41" s="737"/>
      <c r="GF41" s="737"/>
      <c r="GG41" s="737"/>
      <c r="GH41" s="737"/>
      <c r="GI41" s="737"/>
      <c r="GJ41" s="737"/>
      <c r="GK41" s="737"/>
      <c r="GL41" s="737"/>
      <c r="GM41" s="737"/>
      <c r="GN41" s="737"/>
      <c r="GO41" s="737"/>
      <c r="GP41" s="737"/>
      <c r="GQ41" s="737"/>
      <c r="GR41" s="737"/>
      <c r="GS41" s="737"/>
      <c r="GT41" s="737"/>
      <c r="GU41" s="737"/>
      <c r="GV41" s="737"/>
      <c r="GW41" s="737"/>
      <c r="GX41" s="737"/>
      <c r="GY41" s="737"/>
      <c r="GZ41" s="737"/>
      <c r="HA41" s="737"/>
      <c r="HB41" s="737"/>
      <c r="HC41" s="737"/>
      <c r="HD41" s="737"/>
      <c r="HE41" s="737"/>
      <c r="HF41" s="737"/>
      <c r="HG41" s="737"/>
      <c r="HH41" s="737"/>
      <c r="HI41" s="737"/>
      <c r="HJ41" s="737"/>
      <c r="HK41" s="737"/>
      <c r="HL41" s="737"/>
      <c r="HM41" s="737"/>
      <c r="HN41" s="737"/>
      <c r="HO41" s="737"/>
      <c r="HP41" s="737"/>
      <c r="HQ41" s="737"/>
      <c r="HR41" s="737"/>
      <c r="HS41" s="738"/>
      <c r="HT41" s="738"/>
      <c r="HU41" s="738"/>
      <c r="HV41" s="738"/>
      <c r="HW41" s="738"/>
      <c r="HX41" s="738"/>
      <c r="HY41" s="738"/>
      <c r="HZ41" s="738"/>
      <c r="IA41" s="738"/>
      <c r="IB41" s="738"/>
      <c r="IC41" s="738"/>
      <c r="ID41" s="738"/>
      <c r="IE41" s="738"/>
      <c r="IF41" s="738"/>
      <c r="IG41" s="738"/>
      <c r="IH41" s="738"/>
      <c r="II41" s="738"/>
      <c r="IJ41" s="738"/>
      <c r="IK41" s="738"/>
      <c r="IL41" s="738"/>
    </row>
    <row r="42" spans="1:246" s="608" customFormat="1">
      <c r="A42" s="603"/>
      <c r="B42" s="566" t="s">
        <v>65</v>
      </c>
      <c r="C42" s="567"/>
      <c r="D42" s="576">
        <f>'01CH'!D44</f>
        <v>0</v>
      </c>
      <c r="E42" s="576"/>
      <c r="F42" s="576"/>
      <c r="G42" s="569" t="e">
        <f>#REF!</f>
        <v>#REF!</v>
      </c>
      <c r="H42" s="569" t="e">
        <f t="shared" si="0"/>
        <v>#REF!</v>
      </c>
      <c r="I42" s="787" t="e">
        <f t="shared" si="4"/>
        <v>#REF!</v>
      </c>
      <c r="J42" s="569">
        <f>'Bieu so 01_Na Ri'!F45</f>
        <v>0</v>
      </c>
      <c r="K42" s="569">
        <f t="shared" si="2"/>
        <v>0</v>
      </c>
      <c r="L42" s="727">
        <f t="shared" si="5"/>
        <v>0</v>
      </c>
      <c r="M42" s="604"/>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571"/>
      <c r="CL42" s="571"/>
      <c r="CM42" s="571"/>
      <c r="CN42" s="571"/>
      <c r="CO42" s="571"/>
      <c r="CP42" s="571"/>
      <c r="CQ42" s="571"/>
      <c r="CR42" s="571"/>
      <c r="CS42" s="571"/>
      <c r="CT42" s="571"/>
      <c r="CU42" s="571"/>
      <c r="CV42" s="571"/>
      <c r="CW42" s="571"/>
      <c r="CX42" s="571"/>
      <c r="CY42" s="571"/>
      <c r="CZ42" s="571"/>
      <c r="DA42" s="571"/>
      <c r="DB42" s="571"/>
      <c r="DC42" s="571"/>
      <c r="DD42" s="571"/>
      <c r="DE42" s="571"/>
      <c r="DF42" s="571"/>
      <c r="DG42" s="571"/>
      <c r="DH42" s="571"/>
      <c r="DI42" s="571"/>
      <c r="DJ42" s="571"/>
      <c r="DK42" s="571"/>
      <c r="DL42" s="571"/>
      <c r="DM42" s="571"/>
      <c r="DN42" s="571"/>
      <c r="DO42" s="571"/>
      <c r="DP42" s="571"/>
      <c r="DQ42" s="571"/>
      <c r="DR42" s="571"/>
      <c r="DS42" s="571"/>
      <c r="DT42" s="571"/>
      <c r="DU42" s="571"/>
      <c r="DV42" s="571"/>
      <c r="DW42" s="571"/>
      <c r="DX42" s="571"/>
      <c r="DY42" s="571"/>
      <c r="DZ42" s="571"/>
      <c r="EA42" s="571"/>
      <c r="EB42" s="571"/>
      <c r="EC42" s="571"/>
      <c r="ED42" s="571"/>
      <c r="EE42" s="571"/>
      <c r="EF42" s="571"/>
      <c r="EG42" s="571"/>
      <c r="EH42" s="571"/>
      <c r="EI42" s="571"/>
      <c r="EJ42" s="571"/>
      <c r="EK42" s="571"/>
      <c r="EL42" s="571"/>
      <c r="EM42" s="571"/>
      <c r="EN42" s="571"/>
      <c r="EO42" s="571"/>
      <c r="EP42" s="571"/>
      <c r="EQ42" s="571"/>
      <c r="ER42" s="571"/>
      <c r="ES42" s="571"/>
      <c r="ET42" s="571"/>
      <c r="EU42" s="571"/>
      <c r="EV42" s="571"/>
      <c r="EW42" s="571"/>
      <c r="EX42" s="571"/>
      <c r="EY42" s="571"/>
      <c r="EZ42" s="571"/>
      <c r="FA42" s="571"/>
      <c r="FB42" s="571"/>
      <c r="FC42" s="571"/>
      <c r="FD42" s="571"/>
      <c r="FE42" s="571"/>
      <c r="FF42" s="571"/>
      <c r="FG42" s="571"/>
      <c r="FH42" s="571"/>
      <c r="FI42" s="571"/>
      <c r="FJ42" s="571"/>
      <c r="FK42" s="571"/>
      <c r="FL42" s="571"/>
      <c r="FM42" s="571"/>
      <c r="FN42" s="571"/>
      <c r="FO42" s="571"/>
      <c r="FP42" s="571"/>
      <c r="FQ42" s="571"/>
      <c r="FR42" s="571"/>
      <c r="FS42" s="571"/>
      <c r="FT42" s="571"/>
      <c r="FU42" s="571"/>
      <c r="FV42" s="571"/>
      <c r="FW42" s="571"/>
      <c r="FX42" s="571"/>
      <c r="FY42" s="571"/>
      <c r="FZ42" s="571"/>
      <c r="GA42" s="571"/>
      <c r="GB42" s="571"/>
      <c r="GC42" s="571"/>
      <c r="GD42" s="571"/>
      <c r="GE42" s="571"/>
      <c r="GF42" s="571"/>
      <c r="GG42" s="571"/>
      <c r="GH42" s="571"/>
      <c r="GI42" s="571"/>
      <c r="GJ42" s="571"/>
      <c r="GK42" s="571"/>
      <c r="GL42" s="571"/>
      <c r="GM42" s="571"/>
      <c r="GN42" s="571"/>
      <c r="GO42" s="571"/>
      <c r="GP42" s="571"/>
      <c r="GQ42" s="571"/>
      <c r="GR42" s="571"/>
      <c r="GS42" s="571"/>
      <c r="GT42" s="571"/>
      <c r="GU42" s="571"/>
      <c r="GV42" s="571"/>
      <c r="GW42" s="571"/>
      <c r="GX42" s="571"/>
      <c r="GY42" s="571"/>
      <c r="GZ42" s="571"/>
      <c r="HA42" s="571"/>
      <c r="HB42" s="571"/>
      <c r="HC42" s="571"/>
      <c r="HD42" s="571"/>
      <c r="HE42" s="571"/>
      <c r="HF42" s="571"/>
      <c r="HG42" s="571"/>
      <c r="HH42" s="571"/>
      <c r="HI42" s="571"/>
      <c r="HJ42" s="571"/>
      <c r="HK42" s="571"/>
      <c r="HL42" s="571"/>
      <c r="HM42" s="571"/>
      <c r="HN42" s="571"/>
      <c r="HO42" s="571"/>
      <c r="HP42" s="571"/>
      <c r="HQ42" s="571"/>
      <c r="HR42" s="571"/>
      <c r="HS42" s="609"/>
      <c r="HT42" s="609"/>
      <c r="HU42" s="609"/>
      <c r="HV42" s="609"/>
      <c r="HW42" s="609"/>
      <c r="HX42" s="609"/>
      <c r="HY42" s="609"/>
      <c r="HZ42" s="609"/>
      <c r="IA42" s="609"/>
      <c r="IB42" s="609"/>
      <c r="IC42" s="609"/>
      <c r="ID42" s="609"/>
      <c r="IE42" s="609"/>
      <c r="IF42" s="609"/>
      <c r="IG42" s="609"/>
      <c r="IH42" s="609"/>
      <c r="II42" s="609"/>
      <c r="IJ42" s="609"/>
      <c r="IK42" s="609"/>
      <c r="IL42" s="609"/>
    </row>
    <row r="43" spans="1:246" s="749" customFormat="1" ht="14.25" customHeight="1">
      <c r="A43" s="741" t="s">
        <v>95</v>
      </c>
      <c r="B43" s="742" t="s">
        <v>96</v>
      </c>
      <c r="C43" s="743" t="s">
        <v>97</v>
      </c>
      <c r="D43" s="741">
        <f>'01CH'!D45</f>
        <v>891.65019999999993</v>
      </c>
      <c r="E43" s="744">
        <v>1298</v>
      </c>
      <c r="F43" s="744">
        <v>1534</v>
      </c>
      <c r="G43" s="745" t="e">
        <f>#REF!</f>
        <v>#REF!</v>
      </c>
      <c r="H43" s="745" t="e">
        <f t="shared" si="0"/>
        <v>#REF!</v>
      </c>
      <c r="I43" s="786" t="e">
        <f t="shared" si="4"/>
        <v>#REF!</v>
      </c>
      <c r="J43" s="745">
        <f>'Bieu so 01_Na Ri'!F46</f>
        <v>1152.0047000000002</v>
      </c>
      <c r="K43" s="745">
        <f t="shared" si="2"/>
        <v>260.35450000000026</v>
      </c>
      <c r="L43" s="806">
        <f>J43-F43</f>
        <v>-381.99529999999982</v>
      </c>
      <c r="M43" s="746"/>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47"/>
      <c r="AY43" s="747"/>
      <c r="AZ43" s="747"/>
      <c r="BA43" s="747"/>
      <c r="BB43" s="747"/>
      <c r="BC43" s="747"/>
      <c r="BD43" s="747"/>
      <c r="BE43" s="747"/>
      <c r="BF43" s="747"/>
      <c r="BG43" s="747"/>
      <c r="BH43" s="747"/>
      <c r="BI43" s="747"/>
      <c r="BJ43" s="747"/>
      <c r="BK43" s="747"/>
      <c r="BL43" s="747"/>
      <c r="BM43" s="747"/>
      <c r="BN43" s="747"/>
      <c r="BO43" s="747"/>
      <c r="BP43" s="747"/>
      <c r="BQ43" s="747"/>
      <c r="BR43" s="747"/>
      <c r="BS43" s="747"/>
      <c r="BT43" s="747"/>
      <c r="BU43" s="747"/>
      <c r="BV43" s="747"/>
      <c r="BW43" s="747"/>
      <c r="BX43" s="747"/>
      <c r="BY43" s="747"/>
      <c r="BZ43" s="747"/>
      <c r="CA43" s="747"/>
      <c r="CB43" s="747"/>
      <c r="CC43" s="747"/>
      <c r="CD43" s="747"/>
      <c r="CE43" s="747"/>
      <c r="CF43" s="747"/>
      <c r="CG43" s="747"/>
      <c r="CH43" s="747"/>
      <c r="CI43" s="747"/>
      <c r="CJ43" s="747"/>
      <c r="CK43" s="747"/>
      <c r="CL43" s="747"/>
      <c r="CM43" s="747"/>
      <c r="CN43" s="747"/>
      <c r="CO43" s="747"/>
      <c r="CP43" s="747"/>
      <c r="CQ43" s="747"/>
      <c r="CR43" s="747"/>
      <c r="CS43" s="747"/>
      <c r="CT43" s="747"/>
      <c r="CU43" s="747"/>
      <c r="CV43" s="747"/>
      <c r="CW43" s="747"/>
      <c r="CX43" s="747"/>
      <c r="CY43" s="747"/>
      <c r="CZ43" s="747"/>
      <c r="DA43" s="747"/>
      <c r="DB43" s="747"/>
      <c r="DC43" s="747"/>
      <c r="DD43" s="747"/>
      <c r="DE43" s="747"/>
      <c r="DF43" s="747"/>
      <c r="DG43" s="747"/>
      <c r="DH43" s="747"/>
      <c r="DI43" s="747"/>
      <c r="DJ43" s="747"/>
      <c r="DK43" s="747"/>
      <c r="DL43" s="747"/>
      <c r="DM43" s="747"/>
      <c r="DN43" s="747"/>
      <c r="DO43" s="747"/>
      <c r="DP43" s="747"/>
      <c r="DQ43" s="747"/>
      <c r="DR43" s="747"/>
      <c r="DS43" s="747"/>
      <c r="DT43" s="747"/>
      <c r="DU43" s="747"/>
      <c r="DV43" s="747"/>
      <c r="DW43" s="747"/>
      <c r="DX43" s="747"/>
      <c r="DY43" s="747"/>
      <c r="DZ43" s="747"/>
      <c r="EA43" s="747"/>
      <c r="EB43" s="747"/>
      <c r="EC43" s="747"/>
      <c r="ED43" s="747"/>
      <c r="EE43" s="747"/>
      <c r="EF43" s="747"/>
      <c r="EG43" s="747"/>
      <c r="EH43" s="747"/>
      <c r="EI43" s="747"/>
      <c r="EJ43" s="747"/>
      <c r="EK43" s="747"/>
      <c r="EL43" s="747"/>
      <c r="EM43" s="747"/>
      <c r="EN43" s="747"/>
      <c r="EO43" s="747"/>
      <c r="EP43" s="747"/>
      <c r="EQ43" s="747"/>
      <c r="ER43" s="747"/>
      <c r="ES43" s="747"/>
      <c r="ET43" s="747"/>
      <c r="EU43" s="747"/>
      <c r="EV43" s="747"/>
      <c r="EW43" s="747"/>
      <c r="EX43" s="747"/>
      <c r="EY43" s="747"/>
      <c r="EZ43" s="747"/>
      <c r="FA43" s="747"/>
      <c r="FB43" s="747"/>
      <c r="FC43" s="747"/>
      <c r="FD43" s="747"/>
      <c r="FE43" s="747"/>
      <c r="FF43" s="747"/>
      <c r="FG43" s="747"/>
      <c r="FH43" s="747"/>
      <c r="FI43" s="747"/>
      <c r="FJ43" s="747"/>
      <c r="FK43" s="747"/>
      <c r="FL43" s="747"/>
      <c r="FM43" s="747"/>
      <c r="FN43" s="747"/>
      <c r="FO43" s="747"/>
      <c r="FP43" s="747"/>
      <c r="FQ43" s="747"/>
      <c r="FR43" s="747"/>
      <c r="FS43" s="747"/>
      <c r="FT43" s="747"/>
      <c r="FU43" s="747"/>
      <c r="FV43" s="747"/>
      <c r="FW43" s="747"/>
      <c r="FX43" s="747"/>
      <c r="FY43" s="747"/>
      <c r="FZ43" s="747"/>
      <c r="GA43" s="747"/>
      <c r="GB43" s="747"/>
      <c r="GC43" s="747"/>
      <c r="GD43" s="747"/>
      <c r="GE43" s="747"/>
      <c r="GF43" s="747"/>
      <c r="GG43" s="747"/>
      <c r="GH43" s="747"/>
      <c r="GI43" s="747"/>
      <c r="GJ43" s="747"/>
      <c r="GK43" s="747"/>
      <c r="GL43" s="747"/>
      <c r="GM43" s="747"/>
      <c r="GN43" s="747"/>
      <c r="GO43" s="747"/>
      <c r="GP43" s="747"/>
      <c r="GQ43" s="747"/>
      <c r="GR43" s="747"/>
      <c r="GS43" s="747"/>
      <c r="GT43" s="747"/>
      <c r="GU43" s="747"/>
      <c r="GV43" s="747"/>
      <c r="GW43" s="747"/>
      <c r="GX43" s="747"/>
      <c r="GY43" s="747"/>
      <c r="GZ43" s="747"/>
      <c r="HA43" s="747"/>
      <c r="HB43" s="747"/>
      <c r="HC43" s="747"/>
      <c r="HD43" s="747"/>
      <c r="HE43" s="747"/>
      <c r="HF43" s="747"/>
      <c r="HG43" s="747"/>
      <c r="HH43" s="747"/>
      <c r="HI43" s="747"/>
      <c r="HJ43" s="747"/>
      <c r="HK43" s="747"/>
      <c r="HL43" s="747"/>
      <c r="HM43" s="747"/>
      <c r="HN43" s="747"/>
      <c r="HO43" s="747"/>
      <c r="HP43" s="747"/>
      <c r="HQ43" s="747"/>
      <c r="HR43" s="747"/>
      <c r="HS43" s="748"/>
      <c r="HT43" s="748"/>
      <c r="HU43" s="748"/>
      <c r="HV43" s="748"/>
      <c r="HW43" s="748"/>
      <c r="HX43" s="748"/>
      <c r="HY43" s="748"/>
      <c r="HZ43" s="748"/>
      <c r="IA43" s="748"/>
      <c r="IB43" s="748"/>
      <c r="IC43" s="748"/>
      <c r="ID43" s="748"/>
      <c r="IE43" s="748"/>
      <c r="IF43" s="748"/>
      <c r="IG43" s="748"/>
      <c r="IH43" s="748"/>
      <c r="II43" s="748"/>
      <c r="IJ43" s="748"/>
      <c r="IK43" s="748"/>
      <c r="IL43" s="748"/>
    </row>
    <row r="44" spans="1:246" s="608" customFormat="1">
      <c r="A44" s="576" t="s">
        <v>95</v>
      </c>
      <c r="B44" s="566" t="s">
        <v>98</v>
      </c>
      <c r="C44" s="567" t="s">
        <v>99</v>
      </c>
      <c r="D44" s="576">
        <f>'01CH'!D46</f>
        <v>57.734400000000001</v>
      </c>
      <c r="E44" s="576"/>
      <c r="F44" s="576"/>
      <c r="G44" s="569" t="e">
        <f>#REF!</f>
        <v>#REF!</v>
      </c>
      <c r="H44" s="569" t="e">
        <f t="shared" si="0"/>
        <v>#REF!</v>
      </c>
      <c r="I44" s="787"/>
      <c r="J44" s="569">
        <f>'Bieu so 01_Na Ri'!F47</f>
        <v>181.99825000000001</v>
      </c>
      <c r="K44" s="569">
        <f t="shared" si="2"/>
        <v>124.26385000000002</v>
      </c>
      <c r="L44" s="807"/>
      <c r="M44" s="604"/>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c r="DJ44" s="571"/>
      <c r="DK44" s="571"/>
      <c r="DL44" s="571"/>
      <c r="DM44" s="571"/>
      <c r="DN44" s="571"/>
      <c r="DO44" s="571"/>
      <c r="DP44" s="571"/>
      <c r="DQ44" s="571"/>
      <c r="DR44" s="571"/>
      <c r="DS44" s="571"/>
      <c r="DT44" s="571"/>
      <c r="DU44" s="571"/>
      <c r="DV44" s="571"/>
      <c r="DW44" s="571"/>
      <c r="DX44" s="571"/>
      <c r="DY44" s="571"/>
      <c r="DZ44" s="571"/>
      <c r="EA44" s="571"/>
      <c r="EB44" s="571"/>
      <c r="EC44" s="571"/>
      <c r="ED44" s="571"/>
      <c r="EE44" s="571"/>
      <c r="EF44" s="571"/>
      <c r="EG44" s="571"/>
      <c r="EH44" s="571"/>
      <c r="EI44" s="571"/>
      <c r="EJ44" s="571"/>
      <c r="EK44" s="571"/>
      <c r="EL44" s="571"/>
      <c r="EM44" s="571"/>
      <c r="EN44" s="571"/>
      <c r="EO44" s="571"/>
      <c r="EP44" s="571"/>
      <c r="EQ44" s="571"/>
      <c r="ER44" s="571"/>
      <c r="ES44" s="571"/>
      <c r="ET44" s="571"/>
      <c r="EU44" s="571"/>
      <c r="EV44" s="571"/>
      <c r="EW44" s="571"/>
      <c r="EX44" s="571"/>
      <c r="EY44" s="571"/>
      <c r="EZ44" s="571"/>
      <c r="FA44" s="571"/>
      <c r="FB44" s="571"/>
      <c r="FC44" s="571"/>
      <c r="FD44" s="571"/>
      <c r="FE44" s="571"/>
      <c r="FF44" s="571"/>
      <c r="FG44" s="571"/>
      <c r="FH44" s="571"/>
      <c r="FI44" s="571"/>
      <c r="FJ44" s="571"/>
      <c r="FK44" s="571"/>
      <c r="FL44" s="571"/>
      <c r="FM44" s="571"/>
      <c r="FN44" s="571"/>
      <c r="FO44" s="571"/>
      <c r="FP44" s="571"/>
      <c r="FQ44" s="571"/>
      <c r="FR44" s="571"/>
      <c r="FS44" s="571"/>
      <c r="FT44" s="571"/>
      <c r="FU44" s="571"/>
      <c r="FV44" s="571"/>
      <c r="FW44" s="571"/>
      <c r="FX44" s="571"/>
      <c r="FY44" s="571"/>
      <c r="FZ44" s="571"/>
      <c r="GA44" s="571"/>
      <c r="GB44" s="571"/>
      <c r="GC44" s="571"/>
      <c r="GD44" s="571"/>
      <c r="GE44" s="571"/>
      <c r="GF44" s="571"/>
      <c r="GG44" s="571"/>
      <c r="GH44" s="571"/>
      <c r="GI44" s="571"/>
      <c r="GJ44" s="571"/>
      <c r="GK44" s="571"/>
      <c r="GL44" s="571"/>
      <c r="GM44" s="571"/>
      <c r="GN44" s="571"/>
      <c r="GO44" s="571"/>
      <c r="GP44" s="571"/>
      <c r="GQ44" s="571"/>
      <c r="GR44" s="571"/>
      <c r="GS44" s="571"/>
      <c r="GT44" s="571"/>
      <c r="GU44" s="571"/>
      <c r="GV44" s="571"/>
      <c r="GW44" s="571"/>
      <c r="GX44" s="571"/>
      <c r="GY44" s="571"/>
      <c r="GZ44" s="571"/>
      <c r="HA44" s="571"/>
      <c r="HB44" s="571"/>
      <c r="HC44" s="571"/>
      <c r="HD44" s="571"/>
      <c r="HE44" s="571"/>
      <c r="HF44" s="571"/>
      <c r="HG44" s="571"/>
      <c r="HH44" s="571"/>
      <c r="HI44" s="571"/>
      <c r="HJ44" s="571"/>
      <c r="HK44" s="571"/>
      <c r="HL44" s="571"/>
      <c r="HM44" s="571"/>
      <c r="HN44" s="571"/>
      <c r="HO44" s="571"/>
      <c r="HP44" s="571"/>
      <c r="HQ44" s="571"/>
      <c r="HR44" s="571"/>
      <c r="HS44" s="609"/>
      <c r="HT44" s="609"/>
      <c r="HU44" s="609"/>
      <c r="HV44" s="609"/>
      <c r="HW44" s="609"/>
      <c r="HX44" s="609"/>
      <c r="HY44" s="609"/>
      <c r="HZ44" s="609"/>
      <c r="IA44" s="609"/>
      <c r="IB44" s="609"/>
      <c r="IC44" s="609"/>
      <c r="ID44" s="609"/>
      <c r="IE44" s="609"/>
      <c r="IF44" s="609"/>
      <c r="IG44" s="609"/>
      <c r="IH44" s="609"/>
      <c r="II44" s="609"/>
      <c r="IJ44" s="609"/>
      <c r="IK44" s="609"/>
      <c r="IL44" s="609"/>
    </row>
    <row r="45" spans="1:246" s="749" customFormat="1">
      <c r="A45" s="741" t="s">
        <v>95</v>
      </c>
      <c r="B45" s="742" t="s">
        <v>100</v>
      </c>
      <c r="C45" s="743" t="s">
        <v>101</v>
      </c>
      <c r="D45" s="741">
        <f>'01CH'!D47</f>
        <v>11.72</v>
      </c>
      <c r="E45" s="744">
        <v>36</v>
      </c>
      <c r="F45" s="744">
        <v>54</v>
      </c>
      <c r="G45" s="745" t="e">
        <f>#REF!</f>
        <v>#REF!</v>
      </c>
      <c r="H45" s="745" t="e">
        <f t="shared" si="0"/>
        <v>#REF!</v>
      </c>
      <c r="I45" s="786" t="e">
        <f t="shared" si="4"/>
        <v>#REF!</v>
      </c>
      <c r="J45" s="745">
        <f>'Bieu so 01_Na Ri'!F48</f>
        <v>23.003360000000001</v>
      </c>
      <c r="K45" s="745">
        <f t="shared" si="2"/>
        <v>11.28336</v>
      </c>
      <c r="L45" s="806">
        <f t="shared" si="5"/>
        <v>-30.996639999999999</v>
      </c>
      <c r="M45" s="746"/>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7"/>
      <c r="AY45" s="747"/>
      <c r="AZ45" s="747"/>
      <c r="BA45" s="747"/>
      <c r="BB45" s="747"/>
      <c r="BC45" s="747"/>
      <c r="BD45" s="747"/>
      <c r="BE45" s="747"/>
      <c r="BF45" s="747"/>
      <c r="BG45" s="747"/>
      <c r="BH45" s="747"/>
      <c r="BI45" s="747"/>
      <c r="BJ45" s="747"/>
      <c r="BK45" s="747"/>
      <c r="BL45" s="747"/>
      <c r="BM45" s="747"/>
      <c r="BN45" s="747"/>
      <c r="BO45" s="747"/>
      <c r="BP45" s="747"/>
      <c r="BQ45" s="747"/>
      <c r="BR45" s="747"/>
      <c r="BS45" s="747"/>
      <c r="BT45" s="747"/>
      <c r="BU45" s="747"/>
      <c r="BV45" s="747"/>
      <c r="BW45" s="747"/>
      <c r="BX45" s="747"/>
      <c r="BY45" s="747"/>
      <c r="BZ45" s="747"/>
      <c r="CA45" s="747"/>
      <c r="CB45" s="747"/>
      <c r="CC45" s="747"/>
      <c r="CD45" s="747"/>
      <c r="CE45" s="747"/>
      <c r="CF45" s="747"/>
      <c r="CG45" s="747"/>
      <c r="CH45" s="747"/>
      <c r="CI45" s="747"/>
      <c r="CJ45" s="747"/>
      <c r="CK45" s="747"/>
      <c r="CL45" s="747"/>
      <c r="CM45" s="747"/>
      <c r="CN45" s="747"/>
      <c r="CO45" s="747"/>
      <c r="CP45" s="747"/>
      <c r="CQ45" s="747"/>
      <c r="CR45" s="747"/>
      <c r="CS45" s="747"/>
      <c r="CT45" s="747"/>
      <c r="CU45" s="747"/>
      <c r="CV45" s="747"/>
      <c r="CW45" s="747"/>
      <c r="CX45" s="747"/>
      <c r="CY45" s="747"/>
      <c r="CZ45" s="747"/>
      <c r="DA45" s="747"/>
      <c r="DB45" s="747"/>
      <c r="DC45" s="747"/>
      <c r="DD45" s="747"/>
      <c r="DE45" s="747"/>
      <c r="DF45" s="747"/>
      <c r="DG45" s="747"/>
      <c r="DH45" s="747"/>
      <c r="DI45" s="747"/>
      <c r="DJ45" s="747"/>
      <c r="DK45" s="747"/>
      <c r="DL45" s="747"/>
      <c r="DM45" s="747"/>
      <c r="DN45" s="747"/>
      <c r="DO45" s="747"/>
      <c r="DP45" s="747"/>
      <c r="DQ45" s="747"/>
      <c r="DR45" s="747"/>
      <c r="DS45" s="747"/>
      <c r="DT45" s="747"/>
      <c r="DU45" s="747"/>
      <c r="DV45" s="747"/>
      <c r="DW45" s="747"/>
      <c r="DX45" s="747"/>
      <c r="DY45" s="747"/>
      <c r="DZ45" s="747"/>
      <c r="EA45" s="747"/>
      <c r="EB45" s="747"/>
      <c r="EC45" s="747"/>
      <c r="ED45" s="747"/>
      <c r="EE45" s="747"/>
      <c r="EF45" s="747"/>
      <c r="EG45" s="747"/>
      <c r="EH45" s="747"/>
      <c r="EI45" s="747"/>
      <c r="EJ45" s="747"/>
      <c r="EK45" s="747"/>
      <c r="EL45" s="747"/>
      <c r="EM45" s="747"/>
      <c r="EN45" s="747"/>
      <c r="EO45" s="747"/>
      <c r="EP45" s="747"/>
      <c r="EQ45" s="747"/>
      <c r="ER45" s="747"/>
      <c r="ES45" s="747"/>
      <c r="ET45" s="747"/>
      <c r="EU45" s="747"/>
      <c r="EV45" s="747"/>
      <c r="EW45" s="747"/>
      <c r="EX45" s="747"/>
      <c r="EY45" s="747"/>
      <c r="EZ45" s="747"/>
      <c r="FA45" s="747"/>
      <c r="FB45" s="747"/>
      <c r="FC45" s="747"/>
      <c r="FD45" s="747"/>
      <c r="FE45" s="747"/>
      <c r="FF45" s="747"/>
      <c r="FG45" s="747"/>
      <c r="FH45" s="747"/>
      <c r="FI45" s="747"/>
      <c r="FJ45" s="747"/>
      <c r="FK45" s="747"/>
      <c r="FL45" s="747"/>
      <c r="FM45" s="747"/>
      <c r="FN45" s="747"/>
      <c r="FO45" s="747"/>
      <c r="FP45" s="747"/>
      <c r="FQ45" s="747"/>
      <c r="FR45" s="747"/>
      <c r="FS45" s="747"/>
      <c r="FT45" s="747"/>
      <c r="FU45" s="747"/>
      <c r="FV45" s="747"/>
      <c r="FW45" s="747"/>
      <c r="FX45" s="747"/>
      <c r="FY45" s="747"/>
      <c r="FZ45" s="747"/>
      <c r="GA45" s="747"/>
      <c r="GB45" s="747"/>
      <c r="GC45" s="747"/>
      <c r="GD45" s="747"/>
      <c r="GE45" s="747"/>
      <c r="GF45" s="747"/>
      <c r="GG45" s="747"/>
      <c r="GH45" s="747"/>
      <c r="GI45" s="747"/>
      <c r="GJ45" s="747"/>
      <c r="GK45" s="747"/>
      <c r="GL45" s="747"/>
      <c r="GM45" s="747"/>
      <c r="GN45" s="747"/>
      <c r="GO45" s="747"/>
      <c r="GP45" s="747"/>
      <c r="GQ45" s="747"/>
      <c r="GR45" s="747"/>
      <c r="GS45" s="747"/>
      <c r="GT45" s="747"/>
      <c r="GU45" s="747"/>
      <c r="GV45" s="747"/>
      <c r="GW45" s="747"/>
      <c r="GX45" s="747"/>
      <c r="GY45" s="747"/>
      <c r="GZ45" s="747"/>
      <c r="HA45" s="747"/>
      <c r="HB45" s="747"/>
      <c r="HC45" s="747"/>
      <c r="HD45" s="747"/>
      <c r="HE45" s="747"/>
      <c r="HF45" s="747"/>
      <c r="HG45" s="747"/>
      <c r="HH45" s="747"/>
      <c r="HI45" s="747"/>
      <c r="HJ45" s="747"/>
      <c r="HK45" s="747"/>
      <c r="HL45" s="747"/>
      <c r="HM45" s="747"/>
      <c r="HN45" s="747"/>
      <c r="HO45" s="747"/>
      <c r="HP45" s="747"/>
      <c r="HQ45" s="747"/>
      <c r="HR45" s="747"/>
      <c r="HS45" s="748"/>
      <c r="HT45" s="748"/>
      <c r="HU45" s="748"/>
      <c r="HV45" s="748"/>
      <c r="HW45" s="748"/>
      <c r="HX45" s="748"/>
      <c r="HY45" s="748"/>
      <c r="HZ45" s="748"/>
      <c r="IA45" s="748"/>
      <c r="IB45" s="748"/>
      <c r="IC45" s="748"/>
      <c r="ID45" s="748"/>
      <c r="IE45" s="748"/>
      <c r="IF45" s="748"/>
      <c r="IG45" s="748"/>
      <c r="IH45" s="748"/>
      <c r="II45" s="748"/>
      <c r="IJ45" s="748"/>
      <c r="IK45" s="748"/>
      <c r="IL45" s="748"/>
    </row>
    <row r="46" spans="1:246" s="749" customFormat="1">
      <c r="A46" s="741" t="s">
        <v>95</v>
      </c>
      <c r="B46" s="742" t="s">
        <v>102</v>
      </c>
      <c r="C46" s="743" t="s">
        <v>103</v>
      </c>
      <c r="D46" s="741">
        <f>'01CH'!D48</f>
        <v>7.0200000000000005</v>
      </c>
      <c r="E46" s="744">
        <v>10</v>
      </c>
      <c r="F46" s="744">
        <v>10</v>
      </c>
      <c r="G46" s="745" t="e">
        <f>#REF!</f>
        <v>#REF!</v>
      </c>
      <c r="H46" s="745" t="e">
        <f t="shared" si="0"/>
        <v>#REF!</v>
      </c>
      <c r="I46" s="786" t="e">
        <f t="shared" si="4"/>
        <v>#REF!</v>
      </c>
      <c r="J46" s="745">
        <f>'Bieu so 01_Na Ri'!F49</f>
        <v>8</v>
      </c>
      <c r="K46" s="745">
        <f t="shared" si="2"/>
        <v>0.97999999999999954</v>
      </c>
      <c r="L46" s="806">
        <f t="shared" si="5"/>
        <v>-2</v>
      </c>
      <c r="M46" s="746"/>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7"/>
      <c r="AY46" s="747"/>
      <c r="AZ46" s="747"/>
      <c r="BA46" s="747"/>
      <c r="BB46" s="747"/>
      <c r="BC46" s="747"/>
      <c r="BD46" s="747"/>
      <c r="BE46" s="747"/>
      <c r="BF46" s="747"/>
      <c r="BG46" s="747"/>
      <c r="BH46" s="747"/>
      <c r="BI46" s="747"/>
      <c r="BJ46" s="747"/>
      <c r="BK46" s="747"/>
      <c r="BL46" s="747"/>
      <c r="BM46" s="747"/>
      <c r="BN46" s="747"/>
      <c r="BO46" s="747"/>
      <c r="BP46" s="747"/>
      <c r="BQ46" s="747"/>
      <c r="BR46" s="747"/>
      <c r="BS46" s="747"/>
      <c r="BT46" s="747"/>
      <c r="BU46" s="747"/>
      <c r="BV46" s="747"/>
      <c r="BW46" s="747"/>
      <c r="BX46" s="747"/>
      <c r="BY46" s="747"/>
      <c r="BZ46" s="747"/>
      <c r="CA46" s="747"/>
      <c r="CB46" s="747"/>
      <c r="CC46" s="747"/>
      <c r="CD46" s="747"/>
      <c r="CE46" s="747"/>
      <c r="CF46" s="747"/>
      <c r="CG46" s="747"/>
      <c r="CH46" s="747"/>
      <c r="CI46" s="747"/>
      <c r="CJ46" s="747"/>
      <c r="CK46" s="747"/>
      <c r="CL46" s="747"/>
      <c r="CM46" s="747"/>
      <c r="CN46" s="747"/>
      <c r="CO46" s="747"/>
      <c r="CP46" s="747"/>
      <c r="CQ46" s="747"/>
      <c r="CR46" s="747"/>
      <c r="CS46" s="747"/>
      <c r="CT46" s="747"/>
      <c r="CU46" s="747"/>
      <c r="CV46" s="747"/>
      <c r="CW46" s="747"/>
      <c r="CX46" s="747"/>
      <c r="CY46" s="747"/>
      <c r="CZ46" s="747"/>
      <c r="DA46" s="747"/>
      <c r="DB46" s="747"/>
      <c r="DC46" s="747"/>
      <c r="DD46" s="747"/>
      <c r="DE46" s="747"/>
      <c r="DF46" s="747"/>
      <c r="DG46" s="747"/>
      <c r="DH46" s="747"/>
      <c r="DI46" s="747"/>
      <c r="DJ46" s="747"/>
      <c r="DK46" s="747"/>
      <c r="DL46" s="747"/>
      <c r="DM46" s="747"/>
      <c r="DN46" s="747"/>
      <c r="DO46" s="747"/>
      <c r="DP46" s="747"/>
      <c r="DQ46" s="747"/>
      <c r="DR46" s="747"/>
      <c r="DS46" s="747"/>
      <c r="DT46" s="747"/>
      <c r="DU46" s="747"/>
      <c r="DV46" s="747"/>
      <c r="DW46" s="747"/>
      <c r="DX46" s="747"/>
      <c r="DY46" s="747"/>
      <c r="DZ46" s="747"/>
      <c r="EA46" s="747"/>
      <c r="EB46" s="747"/>
      <c r="EC46" s="747"/>
      <c r="ED46" s="747"/>
      <c r="EE46" s="747"/>
      <c r="EF46" s="747"/>
      <c r="EG46" s="747"/>
      <c r="EH46" s="747"/>
      <c r="EI46" s="747"/>
      <c r="EJ46" s="747"/>
      <c r="EK46" s="747"/>
      <c r="EL46" s="747"/>
      <c r="EM46" s="747"/>
      <c r="EN46" s="747"/>
      <c r="EO46" s="747"/>
      <c r="EP46" s="747"/>
      <c r="EQ46" s="747"/>
      <c r="ER46" s="747"/>
      <c r="ES46" s="747"/>
      <c r="ET46" s="747"/>
      <c r="EU46" s="747"/>
      <c r="EV46" s="747"/>
      <c r="EW46" s="747"/>
      <c r="EX46" s="747"/>
      <c r="EY46" s="747"/>
      <c r="EZ46" s="747"/>
      <c r="FA46" s="747"/>
      <c r="FB46" s="747"/>
      <c r="FC46" s="747"/>
      <c r="FD46" s="747"/>
      <c r="FE46" s="747"/>
      <c r="FF46" s="747"/>
      <c r="FG46" s="747"/>
      <c r="FH46" s="747"/>
      <c r="FI46" s="747"/>
      <c r="FJ46" s="747"/>
      <c r="FK46" s="747"/>
      <c r="FL46" s="747"/>
      <c r="FM46" s="747"/>
      <c r="FN46" s="747"/>
      <c r="FO46" s="747"/>
      <c r="FP46" s="747"/>
      <c r="FQ46" s="747"/>
      <c r="FR46" s="747"/>
      <c r="FS46" s="747"/>
      <c r="FT46" s="747"/>
      <c r="FU46" s="747"/>
      <c r="FV46" s="747"/>
      <c r="FW46" s="747"/>
      <c r="FX46" s="747"/>
      <c r="FY46" s="747"/>
      <c r="FZ46" s="747"/>
      <c r="GA46" s="747"/>
      <c r="GB46" s="747"/>
      <c r="GC46" s="747"/>
      <c r="GD46" s="747"/>
      <c r="GE46" s="747"/>
      <c r="GF46" s="747"/>
      <c r="GG46" s="747"/>
      <c r="GH46" s="747"/>
      <c r="GI46" s="747"/>
      <c r="GJ46" s="747"/>
      <c r="GK46" s="747"/>
      <c r="GL46" s="747"/>
      <c r="GM46" s="747"/>
      <c r="GN46" s="747"/>
      <c r="GO46" s="747"/>
      <c r="GP46" s="747"/>
      <c r="GQ46" s="747"/>
      <c r="GR46" s="747"/>
      <c r="GS46" s="747"/>
      <c r="GT46" s="747"/>
      <c r="GU46" s="747"/>
      <c r="GV46" s="747"/>
      <c r="GW46" s="747"/>
      <c r="GX46" s="747"/>
      <c r="GY46" s="747"/>
      <c r="GZ46" s="747"/>
      <c r="HA46" s="747"/>
      <c r="HB46" s="747"/>
      <c r="HC46" s="747"/>
      <c r="HD46" s="747"/>
      <c r="HE46" s="747"/>
      <c r="HF46" s="747"/>
      <c r="HG46" s="747"/>
      <c r="HH46" s="747"/>
      <c r="HI46" s="747"/>
      <c r="HJ46" s="747"/>
      <c r="HK46" s="747"/>
      <c r="HL46" s="747"/>
      <c r="HM46" s="747"/>
      <c r="HN46" s="747"/>
      <c r="HO46" s="747"/>
      <c r="HP46" s="747"/>
      <c r="HQ46" s="747"/>
      <c r="HR46" s="747"/>
      <c r="HS46" s="748"/>
      <c r="HT46" s="748"/>
      <c r="HU46" s="748"/>
      <c r="HV46" s="748"/>
      <c r="HW46" s="748"/>
      <c r="HX46" s="748"/>
      <c r="HY46" s="748"/>
      <c r="HZ46" s="748"/>
      <c r="IA46" s="748"/>
      <c r="IB46" s="748"/>
      <c r="IC46" s="748"/>
      <c r="ID46" s="748"/>
      <c r="IE46" s="748"/>
      <c r="IF46" s="748"/>
      <c r="IG46" s="748"/>
      <c r="IH46" s="748"/>
      <c r="II46" s="748"/>
      <c r="IJ46" s="748"/>
      <c r="IK46" s="748"/>
      <c r="IL46" s="748"/>
    </row>
    <row r="47" spans="1:246" s="749" customFormat="1">
      <c r="A47" s="741" t="s">
        <v>95</v>
      </c>
      <c r="B47" s="742" t="s">
        <v>104</v>
      </c>
      <c r="C47" s="743" t="s">
        <v>105</v>
      </c>
      <c r="D47" s="741">
        <f>'01CH'!D49</f>
        <v>45.619320000000002</v>
      </c>
      <c r="E47" s="744">
        <v>100</v>
      </c>
      <c r="F47" s="744">
        <v>127</v>
      </c>
      <c r="G47" s="745" t="e">
        <f>#REF!</f>
        <v>#REF!</v>
      </c>
      <c r="H47" s="745" t="e">
        <f t="shared" si="0"/>
        <v>#REF!</v>
      </c>
      <c r="I47" s="786" t="e">
        <f t="shared" si="4"/>
        <v>#REF!</v>
      </c>
      <c r="J47" s="745">
        <f>'Bieu so 01_Na Ri'!F50</f>
        <v>53.998989999999999</v>
      </c>
      <c r="K47" s="745">
        <f t="shared" si="2"/>
        <v>8.3796699999999973</v>
      </c>
      <c r="L47" s="806">
        <f t="shared" si="5"/>
        <v>-73.001010000000008</v>
      </c>
      <c r="M47" s="746"/>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C47" s="747"/>
      <c r="CD47" s="747"/>
      <c r="CE47" s="747"/>
      <c r="CF47" s="747"/>
      <c r="CG47" s="747"/>
      <c r="CH47" s="747"/>
      <c r="CI47" s="747"/>
      <c r="CJ47" s="747"/>
      <c r="CK47" s="747"/>
      <c r="CL47" s="747"/>
      <c r="CM47" s="747"/>
      <c r="CN47" s="747"/>
      <c r="CO47" s="747"/>
      <c r="CP47" s="747"/>
      <c r="CQ47" s="747"/>
      <c r="CR47" s="747"/>
      <c r="CS47" s="747"/>
      <c r="CT47" s="747"/>
      <c r="CU47" s="747"/>
      <c r="CV47" s="747"/>
      <c r="CW47" s="747"/>
      <c r="CX47" s="747"/>
      <c r="CY47" s="747"/>
      <c r="CZ47" s="747"/>
      <c r="DA47" s="747"/>
      <c r="DB47" s="747"/>
      <c r="DC47" s="747"/>
      <c r="DD47" s="747"/>
      <c r="DE47" s="747"/>
      <c r="DF47" s="747"/>
      <c r="DG47" s="747"/>
      <c r="DH47" s="747"/>
      <c r="DI47" s="747"/>
      <c r="DJ47" s="747"/>
      <c r="DK47" s="747"/>
      <c r="DL47" s="747"/>
      <c r="DM47" s="747"/>
      <c r="DN47" s="747"/>
      <c r="DO47" s="747"/>
      <c r="DP47" s="747"/>
      <c r="DQ47" s="747"/>
      <c r="DR47" s="747"/>
      <c r="DS47" s="747"/>
      <c r="DT47" s="747"/>
      <c r="DU47" s="747"/>
      <c r="DV47" s="747"/>
      <c r="DW47" s="747"/>
      <c r="DX47" s="747"/>
      <c r="DY47" s="747"/>
      <c r="DZ47" s="747"/>
      <c r="EA47" s="747"/>
      <c r="EB47" s="747"/>
      <c r="EC47" s="747"/>
      <c r="ED47" s="747"/>
      <c r="EE47" s="747"/>
      <c r="EF47" s="747"/>
      <c r="EG47" s="747"/>
      <c r="EH47" s="747"/>
      <c r="EI47" s="747"/>
      <c r="EJ47" s="747"/>
      <c r="EK47" s="747"/>
      <c r="EL47" s="747"/>
      <c r="EM47" s="747"/>
      <c r="EN47" s="747"/>
      <c r="EO47" s="747"/>
      <c r="EP47" s="747"/>
      <c r="EQ47" s="747"/>
      <c r="ER47" s="747"/>
      <c r="ES47" s="747"/>
      <c r="ET47" s="747"/>
      <c r="EU47" s="747"/>
      <c r="EV47" s="747"/>
      <c r="EW47" s="747"/>
      <c r="EX47" s="747"/>
      <c r="EY47" s="747"/>
      <c r="EZ47" s="747"/>
      <c r="FA47" s="747"/>
      <c r="FB47" s="747"/>
      <c r="FC47" s="747"/>
      <c r="FD47" s="747"/>
      <c r="FE47" s="747"/>
      <c r="FF47" s="747"/>
      <c r="FG47" s="747"/>
      <c r="FH47" s="747"/>
      <c r="FI47" s="747"/>
      <c r="FJ47" s="747"/>
      <c r="FK47" s="747"/>
      <c r="FL47" s="747"/>
      <c r="FM47" s="747"/>
      <c r="FN47" s="747"/>
      <c r="FO47" s="747"/>
      <c r="FP47" s="747"/>
      <c r="FQ47" s="747"/>
      <c r="FR47" s="747"/>
      <c r="FS47" s="747"/>
      <c r="FT47" s="747"/>
      <c r="FU47" s="747"/>
      <c r="FV47" s="747"/>
      <c r="FW47" s="747"/>
      <c r="FX47" s="747"/>
      <c r="FY47" s="747"/>
      <c r="FZ47" s="747"/>
      <c r="GA47" s="747"/>
      <c r="GB47" s="747"/>
      <c r="GC47" s="747"/>
      <c r="GD47" s="747"/>
      <c r="GE47" s="747"/>
      <c r="GF47" s="747"/>
      <c r="GG47" s="747"/>
      <c r="GH47" s="747"/>
      <c r="GI47" s="747"/>
      <c r="GJ47" s="747"/>
      <c r="GK47" s="747"/>
      <c r="GL47" s="747"/>
      <c r="GM47" s="747"/>
      <c r="GN47" s="747"/>
      <c r="GO47" s="747"/>
      <c r="GP47" s="747"/>
      <c r="GQ47" s="747"/>
      <c r="GR47" s="747"/>
      <c r="GS47" s="747"/>
      <c r="GT47" s="747"/>
      <c r="GU47" s="747"/>
      <c r="GV47" s="747"/>
      <c r="GW47" s="747"/>
      <c r="GX47" s="747"/>
      <c r="GY47" s="747"/>
      <c r="GZ47" s="747"/>
      <c r="HA47" s="747"/>
      <c r="HB47" s="747"/>
      <c r="HC47" s="747"/>
      <c r="HD47" s="747"/>
      <c r="HE47" s="747"/>
      <c r="HF47" s="747"/>
      <c r="HG47" s="747"/>
      <c r="HH47" s="747"/>
      <c r="HI47" s="747"/>
      <c r="HJ47" s="747"/>
      <c r="HK47" s="747"/>
      <c r="HL47" s="747"/>
      <c r="HM47" s="747"/>
      <c r="HN47" s="747"/>
      <c r="HO47" s="747"/>
      <c r="HP47" s="747"/>
      <c r="HQ47" s="747"/>
      <c r="HR47" s="747"/>
      <c r="HS47" s="748"/>
      <c r="HT47" s="748"/>
      <c r="HU47" s="748"/>
      <c r="HV47" s="748"/>
      <c r="HW47" s="748"/>
      <c r="HX47" s="748"/>
      <c r="HY47" s="748"/>
      <c r="HZ47" s="748"/>
      <c r="IA47" s="748"/>
      <c r="IB47" s="748"/>
      <c r="IC47" s="748"/>
      <c r="ID47" s="748"/>
      <c r="IE47" s="748"/>
      <c r="IF47" s="748"/>
      <c r="IG47" s="748"/>
      <c r="IH47" s="748"/>
      <c r="II47" s="748"/>
      <c r="IJ47" s="748"/>
      <c r="IK47" s="748"/>
      <c r="IL47" s="748"/>
    </row>
    <row r="48" spans="1:246" s="749" customFormat="1">
      <c r="A48" s="741" t="s">
        <v>95</v>
      </c>
      <c r="B48" s="742" t="s">
        <v>106</v>
      </c>
      <c r="C48" s="743" t="s">
        <v>107</v>
      </c>
      <c r="D48" s="741">
        <f>'01CH'!D50</f>
        <v>7.08</v>
      </c>
      <c r="E48" s="744">
        <v>61</v>
      </c>
      <c r="F48" s="744">
        <v>72</v>
      </c>
      <c r="G48" s="745" t="e">
        <f>#REF!</f>
        <v>#REF!</v>
      </c>
      <c r="H48" s="745" t="e">
        <f t="shared" si="0"/>
        <v>#REF!</v>
      </c>
      <c r="I48" s="786" t="e">
        <f t="shared" si="4"/>
        <v>#REF!</v>
      </c>
      <c r="J48" s="745">
        <f>'Bieu so 01_Na Ri'!F51</f>
        <v>12.0039</v>
      </c>
      <c r="K48" s="745">
        <f t="shared" si="2"/>
        <v>4.9238999999999997</v>
      </c>
      <c r="L48" s="797">
        <f t="shared" si="5"/>
        <v>-59.996099999999998</v>
      </c>
      <c r="M48" s="746"/>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C48" s="747"/>
      <c r="CD48" s="747"/>
      <c r="CE48" s="747"/>
      <c r="CF48" s="747"/>
      <c r="CG48" s="747"/>
      <c r="CH48" s="747"/>
      <c r="CI48" s="747"/>
      <c r="CJ48" s="747"/>
      <c r="CK48" s="747"/>
      <c r="CL48" s="747"/>
      <c r="CM48" s="747"/>
      <c r="CN48" s="747"/>
      <c r="CO48" s="747"/>
      <c r="CP48" s="747"/>
      <c r="CQ48" s="747"/>
      <c r="CR48" s="747"/>
      <c r="CS48" s="747"/>
      <c r="CT48" s="747"/>
      <c r="CU48" s="747"/>
      <c r="CV48" s="747"/>
      <c r="CW48" s="747"/>
      <c r="CX48" s="747"/>
      <c r="CY48" s="747"/>
      <c r="CZ48" s="747"/>
      <c r="DA48" s="747"/>
      <c r="DB48" s="747"/>
      <c r="DC48" s="747"/>
      <c r="DD48" s="747"/>
      <c r="DE48" s="747"/>
      <c r="DF48" s="747"/>
      <c r="DG48" s="747"/>
      <c r="DH48" s="747"/>
      <c r="DI48" s="747"/>
      <c r="DJ48" s="747"/>
      <c r="DK48" s="747"/>
      <c r="DL48" s="747"/>
      <c r="DM48" s="747"/>
      <c r="DN48" s="747"/>
      <c r="DO48" s="747"/>
      <c r="DP48" s="747"/>
      <c r="DQ48" s="747"/>
      <c r="DR48" s="747"/>
      <c r="DS48" s="747"/>
      <c r="DT48" s="747"/>
      <c r="DU48" s="747"/>
      <c r="DV48" s="747"/>
      <c r="DW48" s="747"/>
      <c r="DX48" s="747"/>
      <c r="DY48" s="747"/>
      <c r="DZ48" s="747"/>
      <c r="EA48" s="747"/>
      <c r="EB48" s="747"/>
      <c r="EC48" s="747"/>
      <c r="ED48" s="747"/>
      <c r="EE48" s="747"/>
      <c r="EF48" s="747"/>
      <c r="EG48" s="747"/>
      <c r="EH48" s="747"/>
      <c r="EI48" s="747"/>
      <c r="EJ48" s="747"/>
      <c r="EK48" s="747"/>
      <c r="EL48" s="747"/>
      <c r="EM48" s="747"/>
      <c r="EN48" s="747"/>
      <c r="EO48" s="747"/>
      <c r="EP48" s="747"/>
      <c r="EQ48" s="747"/>
      <c r="ER48" s="747"/>
      <c r="ES48" s="747"/>
      <c r="ET48" s="747"/>
      <c r="EU48" s="747"/>
      <c r="EV48" s="747"/>
      <c r="EW48" s="747"/>
      <c r="EX48" s="747"/>
      <c r="EY48" s="747"/>
      <c r="EZ48" s="747"/>
      <c r="FA48" s="747"/>
      <c r="FB48" s="747"/>
      <c r="FC48" s="747"/>
      <c r="FD48" s="747"/>
      <c r="FE48" s="747"/>
      <c r="FF48" s="747"/>
      <c r="FG48" s="747"/>
      <c r="FH48" s="747"/>
      <c r="FI48" s="747"/>
      <c r="FJ48" s="747"/>
      <c r="FK48" s="747"/>
      <c r="FL48" s="747"/>
      <c r="FM48" s="747"/>
      <c r="FN48" s="747"/>
      <c r="FO48" s="747"/>
      <c r="FP48" s="747"/>
      <c r="FQ48" s="747"/>
      <c r="FR48" s="747"/>
      <c r="FS48" s="747"/>
      <c r="FT48" s="747"/>
      <c r="FU48" s="747"/>
      <c r="FV48" s="747"/>
      <c r="FW48" s="747"/>
      <c r="FX48" s="747"/>
      <c r="FY48" s="747"/>
      <c r="FZ48" s="747"/>
      <c r="GA48" s="747"/>
      <c r="GB48" s="747"/>
      <c r="GC48" s="747"/>
      <c r="GD48" s="747"/>
      <c r="GE48" s="747"/>
      <c r="GF48" s="747"/>
      <c r="GG48" s="747"/>
      <c r="GH48" s="747"/>
      <c r="GI48" s="747"/>
      <c r="GJ48" s="747"/>
      <c r="GK48" s="747"/>
      <c r="GL48" s="747"/>
      <c r="GM48" s="747"/>
      <c r="GN48" s="747"/>
      <c r="GO48" s="747"/>
      <c r="GP48" s="747"/>
      <c r="GQ48" s="747"/>
      <c r="GR48" s="747"/>
      <c r="GS48" s="747"/>
      <c r="GT48" s="747"/>
      <c r="GU48" s="747"/>
      <c r="GV48" s="747"/>
      <c r="GW48" s="747"/>
      <c r="GX48" s="747"/>
      <c r="GY48" s="747"/>
      <c r="GZ48" s="747"/>
      <c r="HA48" s="747"/>
      <c r="HB48" s="747"/>
      <c r="HC48" s="747"/>
      <c r="HD48" s="747"/>
      <c r="HE48" s="747"/>
      <c r="HF48" s="747"/>
      <c r="HG48" s="747"/>
      <c r="HH48" s="747"/>
      <c r="HI48" s="747"/>
      <c r="HJ48" s="747"/>
      <c r="HK48" s="747"/>
      <c r="HL48" s="747"/>
      <c r="HM48" s="747"/>
      <c r="HN48" s="747"/>
      <c r="HO48" s="747"/>
      <c r="HP48" s="747"/>
      <c r="HQ48" s="747"/>
      <c r="HR48" s="747"/>
      <c r="HS48" s="748"/>
      <c r="HT48" s="748"/>
      <c r="HU48" s="748"/>
      <c r="HV48" s="748"/>
      <c r="HW48" s="748"/>
      <c r="HX48" s="748"/>
      <c r="HY48" s="748"/>
      <c r="HZ48" s="748"/>
      <c r="IA48" s="748"/>
      <c r="IB48" s="748"/>
      <c r="IC48" s="748"/>
      <c r="ID48" s="748"/>
      <c r="IE48" s="748"/>
      <c r="IF48" s="748"/>
      <c r="IG48" s="748"/>
      <c r="IH48" s="748"/>
      <c r="II48" s="748"/>
      <c r="IJ48" s="748"/>
      <c r="IK48" s="748"/>
      <c r="IL48" s="748"/>
    </row>
    <row r="49" spans="1:246" s="749" customFormat="1">
      <c r="A49" s="741" t="s">
        <v>95</v>
      </c>
      <c r="B49" s="742" t="s">
        <v>108</v>
      </c>
      <c r="C49" s="743" t="s">
        <v>109</v>
      </c>
      <c r="D49" s="741">
        <f>'01CH'!D51</f>
        <v>89.706900000000005</v>
      </c>
      <c r="E49" s="744">
        <v>186</v>
      </c>
      <c r="F49" s="744">
        <v>190</v>
      </c>
      <c r="G49" s="745" t="e">
        <f>#REF!</f>
        <v>#REF!</v>
      </c>
      <c r="H49" s="745" t="e">
        <f t="shared" si="0"/>
        <v>#REF!</v>
      </c>
      <c r="I49" s="786" t="e">
        <f t="shared" si="4"/>
        <v>#REF!</v>
      </c>
      <c r="J49" s="745">
        <f>'Bieu so 01_Na Ri'!F52</f>
        <v>238.00220999999996</v>
      </c>
      <c r="K49" s="745">
        <f t="shared" si="2"/>
        <v>148.29530999999997</v>
      </c>
      <c r="L49" s="797">
        <f t="shared" si="5"/>
        <v>48.002209999999963</v>
      </c>
      <c r="M49" s="746"/>
      <c r="N49" s="747"/>
      <c r="O49" s="747"/>
      <c r="P49" s="747"/>
      <c r="Q49" s="747"/>
      <c r="R49" s="747"/>
      <c r="S49" s="747"/>
      <c r="T49" s="747"/>
      <c r="U49" s="747"/>
      <c r="V49" s="747"/>
      <c r="W49" s="747"/>
      <c r="X49" s="747"/>
      <c r="Y49" s="747"/>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c r="BA49" s="747"/>
      <c r="BB49" s="747"/>
      <c r="BC49" s="747"/>
      <c r="BD49" s="747"/>
      <c r="BE49" s="747"/>
      <c r="BF49" s="747"/>
      <c r="BG49" s="747"/>
      <c r="BH49" s="747"/>
      <c r="BI49" s="747"/>
      <c r="BJ49" s="747"/>
      <c r="BK49" s="747"/>
      <c r="BL49" s="747"/>
      <c r="BM49" s="747"/>
      <c r="BN49" s="747"/>
      <c r="BO49" s="747"/>
      <c r="BP49" s="747"/>
      <c r="BQ49" s="747"/>
      <c r="BR49" s="747"/>
      <c r="BS49" s="747"/>
      <c r="BT49" s="747"/>
      <c r="BU49" s="747"/>
      <c r="BV49" s="747"/>
      <c r="BW49" s="747"/>
      <c r="BX49" s="747"/>
      <c r="BY49" s="747"/>
      <c r="BZ49" s="747"/>
      <c r="CA49" s="747"/>
      <c r="CB49" s="747"/>
      <c r="CC49" s="747"/>
      <c r="CD49" s="747"/>
      <c r="CE49" s="747"/>
      <c r="CF49" s="747"/>
      <c r="CG49" s="747"/>
      <c r="CH49" s="747"/>
      <c r="CI49" s="747"/>
      <c r="CJ49" s="747"/>
      <c r="CK49" s="747"/>
      <c r="CL49" s="747"/>
      <c r="CM49" s="747"/>
      <c r="CN49" s="747"/>
      <c r="CO49" s="747"/>
      <c r="CP49" s="747"/>
      <c r="CQ49" s="747"/>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747"/>
      <c r="EY49" s="747"/>
      <c r="EZ49" s="747"/>
      <c r="FA49" s="747"/>
      <c r="FB49" s="747"/>
      <c r="FC49" s="747"/>
      <c r="FD49" s="747"/>
      <c r="FE49" s="747"/>
      <c r="FF49" s="747"/>
      <c r="FG49" s="747"/>
      <c r="FH49" s="747"/>
      <c r="FI49" s="747"/>
      <c r="FJ49" s="747"/>
      <c r="FK49" s="747"/>
      <c r="FL49" s="747"/>
      <c r="FM49" s="747"/>
      <c r="FN49" s="747"/>
      <c r="FO49" s="747"/>
      <c r="FP49" s="747"/>
      <c r="FQ49" s="747"/>
      <c r="FR49" s="747"/>
      <c r="FS49" s="747"/>
      <c r="FT49" s="747"/>
      <c r="FU49" s="747"/>
      <c r="FV49" s="747"/>
      <c r="FW49" s="747"/>
      <c r="FX49" s="747"/>
      <c r="FY49" s="747"/>
      <c r="FZ49" s="747"/>
      <c r="GA49" s="747"/>
      <c r="GB49" s="747"/>
      <c r="GC49" s="747"/>
      <c r="GD49" s="747"/>
      <c r="GE49" s="747"/>
      <c r="GF49" s="747"/>
      <c r="GG49" s="747"/>
      <c r="GH49" s="747"/>
      <c r="GI49" s="747"/>
      <c r="GJ49" s="747"/>
      <c r="GK49" s="747"/>
      <c r="GL49" s="747"/>
      <c r="GM49" s="747"/>
      <c r="GN49" s="747"/>
      <c r="GO49" s="747"/>
      <c r="GP49" s="747"/>
      <c r="GQ49" s="747"/>
      <c r="GR49" s="747"/>
      <c r="GS49" s="747"/>
      <c r="GT49" s="747"/>
      <c r="GU49" s="747"/>
      <c r="GV49" s="747"/>
      <c r="GW49" s="747"/>
      <c r="GX49" s="747"/>
      <c r="GY49" s="747"/>
      <c r="GZ49" s="747"/>
      <c r="HA49" s="747"/>
      <c r="HB49" s="747"/>
      <c r="HC49" s="747"/>
      <c r="HD49" s="747"/>
      <c r="HE49" s="747"/>
      <c r="HF49" s="747"/>
      <c r="HG49" s="747"/>
      <c r="HH49" s="747"/>
      <c r="HI49" s="747"/>
      <c r="HJ49" s="747"/>
      <c r="HK49" s="747"/>
      <c r="HL49" s="747"/>
      <c r="HM49" s="747"/>
      <c r="HN49" s="747"/>
      <c r="HO49" s="747"/>
      <c r="HP49" s="747"/>
      <c r="HQ49" s="747"/>
      <c r="HR49" s="747"/>
      <c r="HS49" s="748"/>
      <c r="HT49" s="748"/>
      <c r="HU49" s="748"/>
      <c r="HV49" s="748"/>
      <c r="HW49" s="748"/>
      <c r="HX49" s="748"/>
      <c r="HY49" s="748"/>
      <c r="HZ49" s="748"/>
      <c r="IA49" s="748"/>
      <c r="IB49" s="748"/>
      <c r="IC49" s="748"/>
      <c r="ID49" s="748"/>
      <c r="IE49" s="748"/>
      <c r="IF49" s="748"/>
      <c r="IG49" s="748"/>
      <c r="IH49" s="748"/>
      <c r="II49" s="748"/>
      <c r="IJ49" s="748"/>
      <c r="IK49" s="748"/>
      <c r="IL49" s="748"/>
    </row>
    <row r="50" spans="1:246" s="749" customFormat="1">
      <c r="A50" s="741" t="s">
        <v>95</v>
      </c>
      <c r="B50" s="742" t="s">
        <v>110</v>
      </c>
      <c r="C50" s="743" t="s">
        <v>111</v>
      </c>
      <c r="D50" s="741">
        <f>'01CH'!D52</f>
        <v>2.0499999999999998</v>
      </c>
      <c r="E50" s="744">
        <v>2</v>
      </c>
      <c r="F50" s="744">
        <v>2</v>
      </c>
      <c r="G50" s="745" t="e">
        <f>#REF!</f>
        <v>#REF!</v>
      </c>
      <c r="H50" s="745" t="e">
        <f t="shared" si="0"/>
        <v>#REF!</v>
      </c>
      <c r="I50" s="786" t="e">
        <f t="shared" si="4"/>
        <v>#REF!</v>
      </c>
      <c r="J50" s="745">
        <f>'Bieu so 01_Na Ri'!F53</f>
        <v>2.9953000000000007</v>
      </c>
      <c r="K50" s="745">
        <f t="shared" si="2"/>
        <v>0.94530000000000092</v>
      </c>
      <c r="L50" s="797">
        <f t="shared" si="5"/>
        <v>0.99530000000000074</v>
      </c>
      <c r="M50" s="746"/>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7"/>
      <c r="BW50" s="747"/>
      <c r="BX50" s="747"/>
      <c r="BY50" s="747"/>
      <c r="BZ50" s="747"/>
      <c r="CA50" s="747"/>
      <c r="CB50" s="747"/>
      <c r="CC50" s="747"/>
      <c r="CD50" s="747"/>
      <c r="CE50" s="747"/>
      <c r="CF50" s="747"/>
      <c r="CG50" s="747"/>
      <c r="CH50" s="747"/>
      <c r="CI50" s="747"/>
      <c r="CJ50" s="747"/>
      <c r="CK50" s="747"/>
      <c r="CL50" s="747"/>
      <c r="CM50" s="747"/>
      <c r="CN50" s="747"/>
      <c r="CO50" s="747"/>
      <c r="CP50" s="747"/>
      <c r="CQ50" s="747"/>
      <c r="CR50" s="747"/>
      <c r="CS50" s="747"/>
      <c r="CT50" s="747"/>
      <c r="CU50" s="747"/>
      <c r="CV50" s="747"/>
      <c r="CW50" s="747"/>
      <c r="CX50" s="747"/>
      <c r="CY50" s="747"/>
      <c r="CZ50" s="747"/>
      <c r="DA50" s="747"/>
      <c r="DB50" s="747"/>
      <c r="DC50" s="747"/>
      <c r="DD50" s="747"/>
      <c r="DE50" s="747"/>
      <c r="DF50" s="747"/>
      <c r="DG50" s="747"/>
      <c r="DH50" s="747"/>
      <c r="DI50" s="747"/>
      <c r="DJ50" s="747"/>
      <c r="DK50" s="747"/>
      <c r="DL50" s="747"/>
      <c r="DM50" s="747"/>
      <c r="DN50" s="747"/>
      <c r="DO50" s="747"/>
      <c r="DP50" s="747"/>
      <c r="DQ50" s="747"/>
      <c r="DR50" s="747"/>
      <c r="DS50" s="747"/>
      <c r="DT50" s="747"/>
      <c r="DU50" s="747"/>
      <c r="DV50" s="747"/>
      <c r="DW50" s="747"/>
      <c r="DX50" s="747"/>
      <c r="DY50" s="747"/>
      <c r="DZ50" s="747"/>
      <c r="EA50" s="747"/>
      <c r="EB50" s="747"/>
      <c r="EC50" s="747"/>
      <c r="ED50" s="747"/>
      <c r="EE50" s="747"/>
      <c r="EF50" s="747"/>
      <c r="EG50" s="747"/>
      <c r="EH50" s="747"/>
      <c r="EI50" s="747"/>
      <c r="EJ50" s="747"/>
      <c r="EK50" s="747"/>
      <c r="EL50" s="747"/>
      <c r="EM50" s="747"/>
      <c r="EN50" s="747"/>
      <c r="EO50" s="747"/>
      <c r="EP50" s="747"/>
      <c r="EQ50" s="747"/>
      <c r="ER50" s="747"/>
      <c r="ES50" s="747"/>
      <c r="ET50" s="747"/>
      <c r="EU50" s="747"/>
      <c r="EV50" s="747"/>
      <c r="EW50" s="747"/>
      <c r="EX50" s="747"/>
      <c r="EY50" s="747"/>
      <c r="EZ50" s="747"/>
      <c r="FA50" s="747"/>
      <c r="FB50" s="747"/>
      <c r="FC50" s="747"/>
      <c r="FD50" s="747"/>
      <c r="FE50" s="747"/>
      <c r="FF50" s="747"/>
      <c r="FG50" s="747"/>
      <c r="FH50" s="747"/>
      <c r="FI50" s="747"/>
      <c r="FJ50" s="747"/>
      <c r="FK50" s="747"/>
      <c r="FL50" s="747"/>
      <c r="FM50" s="747"/>
      <c r="FN50" s="747"/>
      <c r="FO50" s="747"/>
      <c r="FP50" s="747"/>
      <c r="FQ50" s="747"/>
      <c r="FR50" s="747"/>
      <c r="FS50" s="747"/>
      <c r="FT50" s="747"/>
      <c r="FU50" s="747"/>
      <c r="FV50" s="747"/>
      <c r="FW50" s="747"/>
      <c r="FX50" s="747"/>
      <c r="FY50" s="747"/>
      <c r="FZ50" s="747"/>
      <c r="GA50" s="747"/>
      <c r="GB50" s="747"/>
      <c r="GC50" s="747"/>
      <c r="GD50" s="747"/>
      <c r="GE50" s="747"/>
      <c r="GF50" s="747"/>
      <c r="GG50" s="747"/>
      <c r="GH50" s="747"/>
      <c r="GI50" s="747"/>
      <c r="GJ50" s="747"/>
      <c r="GK50" s="747"/>
      <c r="GL50" s="747"/>
      <c r="GM50" s="747"/>
      <c r="GN50" s="747"/>
      <c r="GO50" s="747"/>
      <c r="GP50" s="747"/>
      <c r="GQ50" s="747"/>
      <c r="GR50" s="747"/>
      <c r="GS50" s="747"/>
      <c r="GT50" s="747"/>
      <c r="GU50" s="747"/>
      <c r="GV50" s="747"/>
      <c r="GW50" s="747"/>
      <c r="GX50" s="747"/>
      <c r="GY50" s="747"/>
      <c r="GZ50" s="747"/>
      <c r="HA50" s="747"/>
      <c r="HB50" s="747"/>
      <c r="HC50" s="747"/>
      <c r="HD50" s="747"/>
      <c r="HE50" s="747"/>
      <c r="HF50" s="747"/>
      <c r="HG50" s="747"/>
      <c r="HH50" s="747"/>
      <c r="HI50" s="747"/>
      <c r="HJ50" s="747"/>
      <c r="HK50" s="747"/>
      <c r="HL50" s="747"/>
      <c r="HM50" s="747"/>
      <c r="HN50" s="747"/>
      <c r="HO50" s="747"/>
      <c r="HP50" s="747"/>
      <c r="HQ50" s="747"/>
      <c r="HR50" s="747"/>
      <c r="HS50" s="748"/>
      <c r="HT50" s="748"/>
      <c r="HU50" s="748"/>
      <c r="HV50" s="748"/>
      <c r="HW50" s="748"/>
      <c r="HX50" s="748"/>
      <c r="HY50" s="748"/>
      <c r="HZ50" s="748"/>
      <c r="IA50" s="748"/>
      <c r="IB50" s="748"/>
      <c r="IC50" s="748"/>
      <c r="ID50" s="748"/>
      <c r="IE50" s="748"/>
      <c r="IF50" s="748"/>
      <c r="IG50" s="748"/>
      <c r="IH50" s="748"/>
      <c r="II50" s="748"/>
      <c r="IJ50" s="748"/>
      <c r="IK50" s="748"/>
      <c r="IL50" s="748"/>
    </row>
    <row r="51" spans="1:246" s="749" customFormat="1" hidden="1">
      <c r="A51" s="741" t="s">
        <v>95</v>
      </c>
      <c r="B51" s="742" t="s">
        <v>112</v>
      </c>
      <c r="C51" s="743" t="s">
        <v>113</v>
      </c>
      <c r="D51" s="741">
        <f>'01CH'!D53</f>
        <v>0</v>
      </c>
      <c r="E51" s="741"/>
      <c r="F51" s="741"/>
      <c r="G51" s="745" t="e">
        <f>#REF!</f>
        <v>#REF!</v>
      </c>
      <c r="H51" s="745" t="e">
        <f t="shared" si="0"/>
        <v>#REF!</v>
      </c>
      <c r="I51" s="786" t="e">
        <f t="shared" si="4"/>
        <v>#REF!</v>
      </c>
      <c r="J51" s="745">
        <f>'Bieu so 01_Na Ri'!F54</f>
        <v>0</v>
      </c>
      <c r="K51" s="745">
        <f t="shared" si="2"/>
        <v>0</v>
      </c>
      <c r="L51" s="797">
        <f t="shared" si="5"/>
        <v>0</v>
      </c>
      <c r="M51" s="746"/>
      <c r="N51" s="747"/>
      <c r="O51" s="747"/>
      <c r="P51" s="747"/>
      <c r="Q51" s="747"/>
      <c r="R51" s="747"/>
      <c r="S51" s="747"/>
      <c r="T51" s="747"/>
      <c r="U51" s="747"/>
      <c r="V51" s="747"/>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7"/>
      <c r="BW51" s="747"/>
      <c r="BX51" s="747"/>
      <c r="BY51" s="747"/>
      <c r="BZ51" s="747"/>
      <c r="CA51" s="747"/>
      <c r="CB51" s="747"/>
      <c r="CC51" s="747"/>
      <c r="CD51" s="747"/>
      <c r="CE51" s="747"/>
      <c r="CF51" s="747"/>
      <c r="CG51" s="747"/>
      <c r="CH51" s="747"/>
      <c r="CI51" s="747"/>
      <c r="CJ51" s="747"/>
      <c r="CK51" s="747"/>
      <c r="CL51" s="747"/>
      <c r="CM51" s="747"/>
      <c r="CN51" s="747"/>
      <c r="CO51" s="747"/>
      <c r="CP51" s="747"/>
      <c r="CQ51" s="747"/>
      <c r="CR51" s="747"/>
      <c r="CS51" s="747"/>
      <c r="CT51" s="747"/>
      <c r="CU51" s="747"/>
      <c r="CV51" s="747"/>
      <c r="CW51" s="747"/>
      <c r="CX51" s="747"/>
      <c r="CY51" s="747"/>
      <c r="CZ51" s="747"/>
      <c r="DA51" s="747"/>
      <c r="DB51" s="747"/>
      <c r="DC51" s="747"/>
      <c r="DD51" s="747"/>
      <c r="DE51" s="747"/>
      <c r="DF51" s="747"/>
      <c r="DG51" s="747"/>
      <c r="DH51" s="747"/>
      <c r="DI51" s="747"/>
      <c r="DJ51" s="747"/>
      <c r="DK51" s="747"/>
      <c r="DL51" s="747"/>
      <c r="DM51" s="747"/>
      <c r="DN51" s="747"/>
      <c r="DO51" s="747"/>
      <c r="DP51" s="747"/>
      <c r="DQ51" s="747"/>
      <c r="DR51" s="747"/>
      <c r="DS51" s="747"/>
      <c r="DT51" s="747"/>
      <c r="DU51" s="747"/>
      <c r="DV51" s="747"/>
      <c r="DW51" s="747"/>
      <c r="DX51" s="747"/>
      <c r="DY51" s="747"/>
      <c r="DZ51" s="747"/>
      <c r="EA51" s="747"/>
      <c r="EB51" s="747"/>
      <c r="EC51" s="747"/>
      <c r="ED51" s="747"/>
      <c r="EE51" s="747"/>
      <c r="EF51" s="747"/>
      <c r="EG51" s="747"/>
      <c r="EH51" s="747"/>
      <c r="EI51" s="747"/>
      <c r="EJ51" s="747"/>
      <c r="EK51" s="747"/>
      <c r="EL51" s="747"/>
      <c r="EM51" s="747"/>
      <c r="EN51" s="747"/>
      <c r="EO51" s="747"/>
      <c r="EP51" s="747"/>
      <c r="EQ51" s="747"/>
      <c r="ER51" s="747"/>
      <c r="ES51" s="747"/>
      <c r="ET51" s="747"/>
      <c r="EU51" s="747"/>
      <c r="EV51" s="747"/>
      <c r="EW51" s="747"/>
      <c r="EX51" s="747"/>
      <c r="EY51" s="747"/>
      <c r="EZ51" s="747"/>
      <c r="FA51" s="747"/>
      <c r="FB51" s="747"/>
      <c r="FC51" s="747"/>
      <c r="FD51" s="747"/>
      <c r="FE51" s="747"/>
      <c r="FF51" s="747"/>
      <c r="FG51" s="747"/>
      <c r="FH51" s="747"/>
      <c r="FI51" s="747"/>
      <c r="FJ51" s="747"/>
      <c r="FK51" s="747"/>
      <c r="FL51" s="747"/>
      <c r="FM51" s="747"/>
      <c r="FN51" s="747"/>
      <c r="FO51" s="747"/>
      <c r="FP51" s="747"/>
      <c r="FQ51" s="747"/>
      <c r="FR51" s="747"/>
      <c r="FS51" s="747"/>
      <c r="FT51" s="747"/>
      <c r="FU51" s="747"/>
      <c r="FV51" s="747"/>
      <c r="FW51" s="747"/>
      <c r="FX51" s="747"/>
      <c r="FY51" s="747"/>
      <c r="FZ51" s="747"/>
      <c r="GA51" s="747"/>
      <c r="GB51" s="747"/>
      <c r="GC51" s="747"/>
      <c r="GD51" s="747"/>
      <c r="GE51" s="747"/>
      <c r="GF51" s="747"/>
      <c r="GG51" s="747"/>
      <c r="GH51" s="747"/>
      <c r="GI51" s="747"/>
      <c r="GJ51" s="747"/>
      <c r="GK51" s="747"/>
      <c r="GL51" s="747"/>
      <c r="GM51" s="747"/>
      <c r="GN51" s="747"/>
      <c r="GO51" s="747"/>
      <c r="GP51" s="747"/>
      <c r="GQ51" s="747"/>
      <c r="GR51" s="747"/>
      <c r="GS51" s="747"/>
      <c r="GT51" s="747"/>
      <c r="GU51" s="747"/>
      <c r="GV51" s="747"/>
      <c r="GW51" s="747"/>
      <c r="GX51" s="747"/>
      <c r="GY51" s="747"/>
      <c r="GZ51" s="747"/>
      <c r="HA51" s="747"/>
      <c r="HB51" s="747"/>
      <c r="HC51" s="747"/>
      <c r="HD51" s="747"/>
      <c r="HE51" s="747"/>
      <c r="HF51" s="747"/>
      <c r="HG51" s="747"/>
      <c r="HH51" s="747"/>
      <c r="HI51" s="747"/>
      <c r="HJ51" s="747"/>
      <c r="HK51" s="747"/>
      <c r="HL51" s="747"/>
      <c r="HM51" s="747"/>
      <c r="HN51" s="747"/>
      <c r="HO51" s="747"/>
      <c r="HP51" s="747"/>
      <c r="HQ51" s="747"/>
      <c r="HR51" s="747"/>
      <c r="HS51" s="748"/>
      <c r="HT51" s="748"/>
      <c r="HU51" s="748"/>
      <c r="HV51" s="748"/>
      <c r="HW51" s="748"/>
      <c r="HX51" s="748"/>
      <c r="HY51" s="748"/>
      <c r="HZ51" s="748"/>
      <c r="IA51" s="748"/>
      <c r="IB51" s="748"/>
      <c r="IC51" s="748"/>
      <c r="ID51" s="748"/>
      <c r="IE51" s="748"/>
      <c r="IF51" s="748"/>
      <c r="IG51" s="748"/>
      <c r="IH51" s="748"/>
      <c r="II51" s="748"/>
      <c r="IJ51" s="748"/>
      <c r="IK51" s="748"/>
      <c r="IL51" s="748"/>
    </row>
    <row r="52" spans="1:246" s="749" customFormat="1">
      <c r="A52" s="741" t="s">
        <v>95</v>
      </c>
      <c r="B52" s="750" t="s">
        <v>114</v>
      </c>
      <c r="C52" s="743" t="s">
        <v>115</v>
      </c>
      <c r="D52" s="741">
        <f>'01CH'!D54</f>
        <v>0</v>
      </c>
      <c r="E52" s="744">
        <v>35</v>
      </c>
      <c r="F52" s="744">
        <v>54</v>
      </c>
      <c r="G52" s="745" t="e">
        <f>#REF!</f>
        <v>#REF!</v>
      </c>
      <c r="H52" s="745" t="e">
        <f t="shared" si="0"/>
        <v>#REF!</v>
      </c>
      <c r="I52" s="844" t="e">
        <f t="shared" si="4"/>
        <v>#REF!</v>
      </c>
      <c r="J52" s="745">
        <f>'Bieu so 01_Na Ri'!F55</f>
        <v>20</v>
      </c>
      <c r="K52" s="745">
        <f t="shared" si="2"/>
        <v>20</v>
      </c>
      <c r="L52" s="797">
        <f t="shared" si="5"/>
        <v>-34</v>
      </c>
      <c r="M52" s="746"/>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7"/>
      <c r="BW52" s="747"/>
      <c r="BX52" s="747"/>
      <c r="BY52" s="747"/>
      <c r="BZ52" s="747"/>
      <c r="CA52" s="747"/>
      <c r="CB52" s="747"/>
      <c r="CC52" s="747"/>
      <c r="CD52" s="747"/>
      <c r="CE52" s="747"/>
      <c r="CF52" s="747"/>
      <c r="CG52" s="747"/>
      <c r="CH52" s="747"/>
      <c r="CI52" s="747"/>
      <c r="CJ52" s="747"/>
      <c r="CK52" s="747"/>
      <c r="CL52" s="747"/>
      <c r="CM52" s="747"/>
      <c r="CN52" s="747"/>
      <c r="CO52" s="747"/>
      <c r="CP52" s="747"/>
      <c r="CQ52" s="747"/>
      <c r="CR52" s="747"/>
      <c r="CS52" s="747"/>
      <c r="CT52" s="747"/>
      <c r="CU52" s="747"/>
      <c r="CV52" s="747"/>
      <c r="CW52" s="747"/>
      <c r="CX52" s="747"/>
      <c r="CY52" s="747"/>
      <c r="CZ52" s="747"/>
      <c r="DA52" s="747"/>
      <c r="DB52" s="747"/>
      <c r="DC52" s="747"/>
      <c r="DD52" s="747"/>
      <c r="DE52" s="747"/>
      <c r="DF52" s="747"/>
      <c r="DG52" s="747"/>
      <c r="DH52" s="747"/>
      <c r="DI52" s="747"/>
      <c r="DJ52" s="747"/>
      <c r="DK52" s="747"/>
      <c r="DL52" s="747"/>
      <c r="DM52" s="747"/>
      <c r="DN52" s="747"/>
      <c r="DO52" s="747"/>
      <c r="DP52" s="747"/>
      <c r="DQ52" s="747"/>
      <c r="DR52" s="747"/>
      <c r="DS52" s="747"/>
      <c r="DT52" s="747"/>
      <c r="DU52" s="747"/>
      <c r="DV52" s="747"/>
      <c r="DW52" s="747"/>
      <c r="DX52" s="747"/>
      <c r="DY52" s="747"/>
      <c r="DZ52" s="747"/>
      <c r="EA52" s="747"/>
      <c r="EB52" s="747"/>
      <c r="EC52" s="747"/>
      <c r="ED52" s="747"/>
      <c r="EE52" s="747"/>
      <c r="EF52" s="747"/>
      <c r="EG52" s="747"/>
      <c r="EH52" s="747"/>
      <c r="EI52" s="747"/>
      <c r="EJ52" s="747"/>
      <c r="EK52" s="747"/>
      <c r="EL52" s="747"/>
      <c r="EM52" s="747"/>
      <c r="EN52" s="747"/>
      <c r="EO52" s="747"/>
      <c r="EP52" s="747"/>
      <c r="EQ52" s="747"/>
      <c r="ER52" s="747"/>
      <c r="ES52" s="747"/>
      <c r="ET52" s="747"/>
      <c r="EU52" s="747"/>
      <c r="EV52" s="747"/>
      <c r="EW52" s="747"/>
      <c r="EX52" s="747"/>
      <c r="EY52" s="747"/>
      <c r="EZ52" s="747"/>
      <c r="FA52" s="747"/>
      <c r="FB52" s="747"/>
      <c r="FC52" s="747"/>
      <c r="FD52" s="747"/>
      <c r="FE52" s="747"/>
      <c r="FF52" s="747"/>
      <c r="FG52" s="747"/>
      <c r="FH52" s="747"/>
      <c r="FI52" s="747"/>
      <c r="FJ52" s="747"/>
      <c r="FK52" s="747"/>
      <c r="FL52" s="747"/>
      <c r="FM52" s="747"/>
      <c r="FN52" s="747"/>
      <c r="FO52" s="747"/>
      <c r="FP52" s="747"/>
      <c r="FQ52" s="747"/>
      <c r="FR52" s="747"/>
      <c r="FS52" s="747"/>
      <c r="FT52" s="747"/>
      <c r="FU52" s="747"/>
      <c r="FV52" s="747"/>
      <c r="FW52" s="747"/>
      <c r="FX52" s="747"/>
      <c r="FY52" s="747"/>
      <c r="FZ52" s="747"/>
      <c r="GA52" s="747"/>
      <c r="GB52" s="747"/>
      <c r="GC52" s="747"/>
      <c r="GD52" s="747"/>
      <c r="GE52" s="747"/>
      <c r="GF52" s="747"/>
      <c r="GG52" s="747"/>
      <c r="GH52" s="747"/>
      <c r="GI52" s="747"/>
      <c r="GJ52" s="747"/>
      <c r="GK52" s="747"/>
      <c r="GL52" s="747"/>
      <c r="GM52" s="747"/>
      <c r="GN52" s="747"/>
      <c r="GO52" s="747"/>
      <c r="GP52" s="747"/>
      <c r="GQ52" s="747"/>
      <c r="GR52" s="747"/>
      <c r="GS52" s="747"/>
      <c r="GT52" s="747"/>
      <c r="GU52" s="747"/>
      <c r="GV52" s="747"/>
      <c r="GW52" s="747"/>
      <c r="GX52" s="747"/>
      <c r="GY52" s="747"/>
      <c r="GZ52" s="747"/>
      <c r="HA52" s="747"/>
      <c r="HB52" s="747"/>
      <c r="HC52" s="747"/>
      <c r="HD52" s="747"/>
      <c r="HE52" s="747"/>
      <c r="HF52" s="747"/>
      <c r="HG52" s="747"/>
      <c r="HH52" s="747"/>
      <c r="HI52" s="747"/>
      <c r="HJ52" s="747"/>
      <c r="HK52" s="747"/>
      <c r="HL52" s="747"/>
      <c r="HM52" s="747"/>
      <c r="HN52" s="747"/>
      <c r="HO52" s="747"/>
      <c r="HP52" s="747"/>
      <c r="HQ52" s="747"/>
      <c r="HR52" s="747"/>
      <c r="HS52" s="748"/>
      <c r="HT52" s="748"/>
      <c r="HU52" s="748"/>
      <c r="HV52" s="748"/>
      <c r="HW52" s="748"/>
      <c r="HX52" s="748"/>
      <c r="HY52" s="748"/>
      <c r="HZ52" s="748"/>
      <c r="IA52" s="748"/>
      <c r="IB52" s="748"/>
      <c r="IC52" s="748"/>
      <c r="ID52" s="748"/>
      <c r="IE52" s="748"/>
      <c r="IF52" s="748"/>
      <c r="IG52" s="748"/>
      <c r="IH52" s="748"/>
      <c r="II52" s="748"/>
      <c r="IJ52" s="748"/>
      <c r="IK52" s="748"/>
      <c r="IL52" s="748"/>
    </row>
    <row r="53" spans="1:246" s="608" customFormat="1">
      <c r="A53" s="576" t="s">
        <v>95</v>
      </c>
      <c r="B53" s="573" t="s">
        <v>116</v>
      </c>
      <c r="C53" s="567" t="s">
        <v>117</v>
      </c>
      <c r="D53" s="576">
        <f>'01CH'!D55</f>
        <v>10.27</v>
      </c>
      <c r="E53" s="576"/>
      <c r="F53" s="576"/>
      <c r="G53" s="569" t="e">
        <f>#REF!</f>
        <v>#REF!</v>
      </c>
      <c r="H53" s="569" t="e">
        <f t="shared" si="0"/>
        <v>#REF!</v>
      </c>
      <c r="I53" s="787"/>
      <c r="J53" s="569">
        <f>'Bieu so 01_Na Ri'!F56</f>
        <v>19</v>
      </c>
      <c r="K53" s="569">
        <f t="shared" si="2"/>
        <v>8.73</v>
      </c>
      <c r="L53" s="727"/>
      <c r="M53" s="604"/>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1"/>
      <c r="CE53" s="571"/>
      <c r="CF53" s="571"/>
      <c r="CG53" s="571"/>
      <c r="CH53" s="571"/>
      <c r="CI53" s="571"/>
      <c r="CJ53" s="571"/>
      <c r="CK53" s="571"/>
      <c r="CL53" s="571"/>
      <c r="CM53" s="571"/>
      <c r="CN53" s="571"/>
      <c r="CO53" s="571"/>
      <c r="CP53" s="571"/>
      <c r="CQ53" s="571"/>
      <c r="CR53" s="571"/>
      <c r="CS53" s="571"/>
      <c r="CT53" s="571"/>
      <c r="CU53" s="571"/>
      <c r="CV53" s="571"/>
      <c r="CW53" s="571"/>
      <c r="CX53" s="571"/>
      <c r="CY53" s="571"/>
      <c r="CZ53" s="571"/>
      <c r="DA53" s="571"/>
      <c r="DB53" s="571"/>
      <c r="DC53" s="571"/>
      <c r="DD53" s="571"/>
      <c r="DE53" s="571"/>
      <c r="DF53" s="571"/>
      <c r="DG53" s="571"/>
      <c r="DH53" s="571"/>
      <c r="DI53" s="571"/>
      <c r="DJ53" s="571"/>
      <c r="DK53" s="571"/>
      <c r="DL53" s="571"/>
      <c r="DM53" s="571"/>
      <c r="DN53" s="571"/>
      <c r="DO53" s="571"/>
      <c r="DP53" s="571"/>
      <c r="DQ53" s="571"/>
      <c r="DR53" s="571"/>
      <c r="DS53" s="571"/>
      <c r="DT53" s="571"/>
      <c r="DU53" s="571"/>
      <c r="DV53" s="571"/>
      <c r="DW53" s="571"/>
      <c r="DX53" s="571"/>
      <c r="DY53" s="571"/>
      <c r="DZ53" s="571"/>
      <c r="EA53" s="571"/>
      <c r="EB53" s="571"/>
      <c r="EC53" s="571"/>
      <c r="ED53" s="571"/>
      <c r="EE53" s="571"/>
      <c r="EF53" s="571"/>
      <c r="EG53" s="571"/>
      <c r="EH53" s="571"/>
      <c r="EI53" s="571"/>
      <c r="EJ53" s="571"/>
      <c r="EK53" s="571"/>
      <c r="EL53" s="571"/>
      <c r="EM53" s="571"/>
      <c r="EN53" s="571"/>
      <c r="EO53" s="571"/>
      <c r="EP53" s="571"/>
      <c r="EQ53" s="571"/>
      <c r="ER53" s="571"/>
      <c r="ES53" s="571"/>
      <c r="ET53" s="571"/>
      <c r="EU53" s="571"/>
      <c r="EV53" s="571"/>
      <c r="EW53" s="571"/>
      <c r="EX53" s="571"/>
      <c r="EY53" s="571"/>
      <c r="EZ53" s="571"/>
      <c r="FA53" s="571"/>
      <c r="FB53" s="571"/>
      <c r="FC53" s="571"/>
      <c r="FD53" s="571"/>
      <c r="FE53" s="571"/>
      <c r="FF53" s="571"/>
      <c r="FG53" s="571"/>
      <c r="FH53" s="571"/>
      <c r="FI53" s="571"/>
      <c r="FJ53" s="571"/>
      <c r="FK53" s="571"/>
      <c r="FL53" s="571"/>
      <c r="FM53" s="571"/>
      <c r="FN53" s="571"/>
      <c r="FO53" s="571"/>
      <c r="FP53" s="571"/>
      <c r="FQ53" s="571"/>
      <c r="FR53" s="571"/>
      <c r="FS53" s="571"/>
      <c r="FT53" s="571"/>
      <c r="FU53" s="571"/>
      <c r="FV53" s="571"/>
      <c r="FW53" s="571"/>
      <c r="FX53" s="571"/>
      <c r="FY53" s="571"/>
      <c r="FZ53" s="571"/>
      <c r="GA53" s="571"/>
      <c r="GB53" s="571"/>
      <c r="GC53" s="571"/>
      <c r="GD53" s="571"/>
      <c r="GE53" s="571"/>
      <c r="GF53" s="571"/>
      <c r="GG53" s="571"/>
      <c r="GH53" s="571"/>
      <c r="GI53" s="571"/>
      <c r="GJ53" s="571"/>
      <c r="GK53" s="571"/>
      <c r="GL53" s="571"/>
      <c r="GM53" s="571"/>
      <c r="GN53" s="571"/>
      <c r="GO53" s="571"/>
      <c r="GP53" s="571"/>
      <c r="GQ53" s="571"/>
      <c r="GR53" s="571"/>
      <c r="GS53" s="571"/>
      <c r="GT53" s="571"/>
      <c r="GU53" s="571"/>
      <c r="GV53" s="571"/>
      <c r="GW53" s="571"/>
      <c r="GX53" s="571"/>
      <c r="GY53" s="571"/>
      <c r="GZ53" s="571"/>
      <c r="HA53" s="571"/>
      <c r="HB53" s="571"/>
      <c r="HC53" s="571"/>
      <c r="HD53" s="571"/>
      <c r="HE53" s="571"/>
      <c r="HF53" s="571"/>
      <c r="HG53" s="571"/>
      <c r="HH53" s="571"/>
      <c r="HI53" s="571"/>
      <c r="HJ53" s="571"/>
      <c r="HK53" s="571"/>
      <c r="HL53" s="571"/>
      <c r="HM53" s="571"/>
      <c r="HN53" s="571"/>
      <c r="HO53" s="571"/>
      <c r="HP53" s="571"/>
      <c r="HQ53" s="571"/>
      <c r="HR53" s="571"/>
      <c r="HS53" s="609"/>
      <c r="HT53" s="609"/>
      <c r="HU53" s="609"/>
      <c r="HV53" s="609"/>
      <c r="HW53" s="609"/>
      <c r="HX53" s="609"/>
      <c r="HY53" s="609"/>
      <c r="HZ53" s="609"/>
      <c r="IA53" s="609"/>
      <c r="IB53" s="609"/>
      <c r="IC53" s="609"/>
      <c r="ID53" s="609"/>
      <c r="IE53" s="609"/>
      <c r="IF53" s="609"/>
      <c r="IG53" s="609"/>
      <c r="IH53" s="609"/>
      <c r="II53" s="609"/>
      <c r="IJ53" s="609"/>
      <c r="IK53" s="609"/>
      <c r="IL53" s="609"/>
    </row>
    <row r="54" spans="1:246" s="608" customFormat="1">
      <c r="A54" s="576" t="s">
        <v>95</v>
      </c>
      <c r="B54" s="577" t="s">
        <v>118</v>
      </c>
      <c r="C54" s="567" t="s">
        <v>119</v>
      </c>
      <c r="D54" s="576">
        <f>'01CH'!D56</f>
        <v>0</v>
      </c>
      <c r="E54" s="576"/>
      <c r="F54" s="576"/>
      <c r="G54" s="569" t="e">
        <f>#REF!</f>
        <v>#REF!</v>
      </c>
      <c r="H54" s="569" t="e">
        <f t="shared" si="0"/>
        <v>#REF!</v>
      </c>
      <c r="I54" s="787"/>
      <c r="J54" s="569">
        <f>'Bieu so 01_Na Ri'!F57</f>
        <v>0</v>
      </c>
      <c r="K54" s="569">
        <f t="shared" si="2"/>
        <v>0</v>
      </c>
      <c r="L54" s="727"/>
      <c r="M54" s="604"/>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1"/>
      <c r="CV54" s="571"/>
      <c r="CW54" s="571"/>
      <c r="CX54" s="571"/>
      <c r="CY54" s="571"/>
      <c r="CZ54" s="571"/>
      <c r="DA54" s="571"/>
      <c r="DB54" s="571"/>
      <c r="DC54" s="571"/>
      <c r="DD54" s="571"/>
      <c r="DE54" s="571"/>
      <c r="DF54" s="571"/>
      <c r="DG54" s="571"/>
      <c r="DH54" s="571"/>
      <c r="DI54" s="571"/>
      <c r="DJ54" s="571"/>
      <c r="DK54" s="571"/>
      <c r="DL54" s="571"/>
      <c r="DM54" s="571"/>
      <c r="DN54" s="571"/>
      <c r="DO54" s="571"/>
      <c r="DP54" s="571"/>
      <c r="DQ54" s="571"/>
      <c r="DR54" s="571"/>
      <c r="DS54" s="571"/>
      <c r="DT54" s="571"/>
      <c r="DU54" s="571"/>
      <c r="DV54" s="571"/>
      <c r="DW54" s="571"/>
      <c r="DX54" s="571"/>
      <c r="DY54" s="571"/>
      <c r="DZ54" s="571"/>
      <c r="EA54" s="571"/>
      <c r="EB54" s="571"/>
      <c r="EC54" s="571"/>
      <c r="ED54" s="571"/>
      <c r="EE54" s="571"/>
      <c r="EF54" s="571"/>
      <c r="EG54" s="571"/>
      <c r="EH54" s="571"/>
      <c r="EI54" s="571"/>
      <c r="EJ54" s="571"/>
      <c r="EK54" s="571"/>
      <c r="EL54" s="571"/>
      <c r="EM54" s="571"/>
      <c r="EN54" s="571"/>
      <c r="EO54" s="571"/>
      <c r="EP54" s="571"/>
      <c r="EQ54" s="571"/>
      <c r="ER54" s="571"/>
      <c r="ES54" s="571"/>
      <c r="ET54" s="571"/>
      <c r="EU54" s="571"/>
      <c r="EV54" s="571"/>
      <c r="EW54" s="571"/>
      <c r="EX54" s="571"/>
      <c r="EY54" s="571"/>
      <c r="EZ54" s="571"/>
      <c r="FA54" s="571"/>
      <c r="FB54" s="571"/>
      <c r="FC54" s="571"/>
      <c r="FD54" s="571"/>
      <c r="FE54" s="571"/>
      <c r="FF54" s="571"/>
      <c r="FG54" s="571"/>
      <c r="FH54" s="571"/>
      <c r="FI54" s="571"/>
      <c r="FJ54" s="571"/>
      <c r="FK54" s="571"/>
      <c r="FL54" s="571"/>
      <c r="FM54" s="571"/>
      <c r="FN54" s="571"/>
      <c r="FO54" s="571"/>
      <c r="FP54" s="571"/>
      <c r="FQ54" s="571"/>
      <c r="FR54" s="571"/>
      <c r="FS54" s="571"/>
      <c r="FT54" s="571"/>
      <c r="FU54" s="571"/>
      <c r="FV54" s="571"/>
      <c r="FW54" s="571"/>
      <c r="FX54" s="571"/>
      <c r="FY54" s="571"/>
      <c r="FZ54" s="571"/>
      <c r="GA54" s="571"/>
      <c r="GB54" s="571"/>
      <c r="GC54" s="571"/>
      <c r="GD54" s="571"/>
      <c r="GE54" s="571"/>
      <c r="GF54" s="571"/>
      <c r="GG54" s="571"/>
      <c r="GH54" s="571"/>
      <c r="GI54" s="571"/>
      <c r="GJ54" s="571"/>
      <c r="GK54" s="571"/>
      <c r="GL54" s="571"/>
      <c r="GM54" s="571"/>
      <c r="GN54" s="571"/>
      <c r="GO54" s="571"/>
      <c r="GP54" s="571"/>
      <c r="GQ54" s="571"/>
      <c r="GR54" s="571"/>
      <c r="GS54" s="571"/>
      <c r="GT54" s="571"/>
      <c r="GU54" s="571"/>
      <c r="GV54" s="571"/>
      <c r="GW54" s="571"/>
      <c r="GX54" s="571"/>
      <c r="GY54" s="571"/>
      <c r="GZ54" s="571"/>
      <c r="HA54" s="571"/>
      <c r="HB54" s="571"/>
      <c r="HC54" s="571"/>
      <c r="HD54" s="571"/>
      <c r="HE54" s="571"/>
      <c r="HF54" s="571"/>
      <c r="HG54" s="571"/>
      <c r="HH54" s="571"/>
      <c r="HI54" s="571"/>
      <c r="HJ54" s="571"/>
      <c r="HK54" s="571"/>
      <c r="HL54" s="571"/>
      <c r="HM54" s="571"/>
      <c r="HN54" s="571"/>
      <c r="HO54" s="571"/>
      <c r="HP54" s="571"/>
      <c r="HQ54" s="571"/>
      <c r="HR54" s="571"/>
      <c r="HS54" s="609"/>
      <c r="HT54" s="609"/>
      <c r="HU54" s="609"/>
      <c r="HV54" s="609"/>
      <c r="HW54" s="609"/>
      <c r="HX54" s="609"/>
      <c r="HY54" s="609"/>
      <c r="HZ54" s="609"/>
      <c r="IA54" s="609"/>
      <c r="IB54" s="609"/>
      <c r="IC54" s="609"/>
      <c r="ID54" s="609"/>
      <c r="IE54" s="609"/>
      <c r="IF54" s="609"/>
      <c r="IG54" s="609"/>
      <c r="IH54" s="609"/>
      <c r="II54" s="609"/>
      <c r="IJ54" s="609"/>
      <c r="IK54" s="609"/>
      <c r="IL54" s="609"/>
    </row>
    <row r="55" spans="1:246" s="608" customFormat="1" ht="26.25" customHeight="1">
      <c r="A55" s="576" t="s">
        <v>95</v>
      </c>
      <c r="B55" s="577" t="s">
        <v>187</v>
      </c>
      <c r="C55" s="567" t="s">
        <v>121</v>
      </c>
      <c r="D55" s="576">
        <f>'01CH'!D57</f>
        <v>35.459999999999994</v>
      </c>
      <c r="E55" s="576"/>
      <c r="F55" s="576"/>
      <c r="G55" s="569" t="e">
        <f>#REF!</f>
        <v>#REF!</v>
      </c>
      <c r="H55" s="569" t="e">
        <f t="shared" si="0"/>
        <v>#REF!</v>
      </c>
      <c r="I55" s="787"/>
      <c r="J55" s="569">
        <f>'Bieu so 01_Na Ri'!F58</f>
        <v>53.000000000000007</v>
      </c>
      <c r="K55" s="569">
        <f t="shared" si="2"/>
        <v>17.540000000000013</v>
      </c>
      <c r="L55" s="727"/>
      <c r="M55" s="604"/>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c r="BY55" s="571"/>
      <c r="BZ55" s="571"/>
      <c r="CA55" s="571"/>
      <c r="CB55" s="571"/>
      <c r="CC55" s="571"/>
      <c r="CD55" s="571"/>
      <c r="CE55" s="571"/>
      <c r="CF55" s="571"/>
      <c r="CG55" s="571"/>
      <c r="CH55" s="571"/>
      <c r="CI55" s="571"/>
      <c r="CJ55" s="571"/>
      <c r="CK55" s="571"/>
      <c r="CL55" s="571"/>
      <c r="CM55" s="571"/>
      <c r="CN55" s="571"/>
      <c r="CO55" s="571"/>
      <c r="CP55" s="571"/>
      <c r="CQ55" s="571"/>
      <c r="CR55" s="571"/>
      <c r="CS55" s="571"/>
      <c r="CT55" s="571"/>
      <c r="CU55" s="571"/>
      <c r="CV55" s="571"/>
      <c r="CW55" s="571"/>
      <c r="CX55" s="571"/>
      <c r="CY55" s="571"/>
      <c r="CZ55" s="571"/>
      <c r="DA55" s="571"/>
      <c r="DB55" s="571"/>
      <c r="DC55" s="571"/>
      <c r="DD55" s="571"/>
      <c r="DE55" s="571"/>
      <c r="DF55" s="571"/>
      <c r="DG55" s="571"/>
      <c r="DH55" s="571"/>
      <c r="DI55" s="571"/>
      <c r="DJ55" s="571"/>
      <c r="DK55" s="571"/>
      <c r="DL55" s="571"/>
      <c r="DM55" s="571"/>
      <c r="DN55" s="571"/>
      <c r="DO55" s="571"/>
      <c r="DP55" s="571"/>
      <c r="DQ55" s="571"/>
      <c r="DR55" s="571"/>
      <c r="DS55" s="571"/>
      <c r="DT55" s="571"/>
      <c r="DU55" s="571"/>
      <c r="DV55" s="571"/>
      <c r="DW55" s="571"/>
      <c r="DX55" s="571"/>
      <c r="DY55" s="571"/>
      <c r="DZ55" s="571"/>
      <c r="EA55" s="571"/>
      <c r="EB55" s="571"/>
      <c r="EC55" s="571"/>
      <c r="ED55" s="571"/>
      <c r="EE55" s="571"/>
      <c r="EF55" s="571"/>
      <c r="EG55" s="571"/>
      <c r="EH55" s="571"/>
      <c r="EI55" s="571"/>
      <c r="EJ55" s="571"/>
      <c r="EK55" s="571"/>
      <c r="EL55" s="571"/>
      <c r="EM55" s="571"/>
      <c r="EN55" s="571"/>
      <c r="EO55" s="571"/>
      <c r="EP55" s="571"/>
      <c r="EQ55" s="571"/>
      <c r="ER55" s="571"/>
      <c r="ES55" s="571"/>
      <c r="ET55" s="571"/>
      <c r="EU55" s="571"/>
      <c r="EV55" s="571"/>
      <c r="EW55" s="571"/>
      <c r="EX55" s="571"/>
      <c r="EY55" s="571"/>
      <c r="EZ55" s="571"/>
      <c r="FA55" s="571"/>
      <c r="FB55" s="571"/>
      <c r="FC55" s="571"/>
      <c r="FD55" s="571"/>
      <c r="FE55" s="571"/>
      <c r="FF55" s="571"/>
      <c r="FG55" s="571"/>
      <c r="FH55" s="571"/>
      <c r="FI55" s="571"/>
      <c r="FJ55" s="571"/>
      <c r="FK55" s="571"/>
      <c r="FL55" s="571"/>
      <c r="FM55" s="571"/>
      <c r="FN55" s="571"/>
      <c r="FO55" s="571"/>
      <c r="FP55" s="571"/>
      <c r="FQ55" s="571"/>
      <c r="FR55" s="571"/>
      <c r="FS55" s="571"/>
      <c r="FT55" s="571"/>
      <c r="FU55" s="571"/>
      <c r="FV55" s="571"/>
      <c r="FW55" s="571"/>
      <c r="FX55" s="571"/>
      <c r="FY55" s="571"/>
      <c r="FZ55" s="571"/>
      <c r="GA55" s="571"/>
      <c r="GB55" s="571"/>
      <c r="GC55" s="571"/>
      <c r="GD55" s="571"/>
      <c r="GE55" s="571"/>
      <c r="GF55" s="571"/>
      <c r="GG55" s="571"/>
      <c r="GH55" s="571"/>
      <c r="GI55" s="571"/>
      <c r="GJ55" s="571"/>
      <c r="GK55" s="571"/>
      <c r="GL55" s="571"/>
      <c r="GM55" s="571"/>
      <c r="GN55" s="571"/>
      <c r="GO55" s="571"/>
      <c r="GP55" s="571"/>
      <c r="GQ55" s="571"/>
      <c r="GR55" s="571"/>
      <c r="GS55" s="571"/>
      <c r="GT55" s="571"/>
      <c r="GU55" s="571"/>
      <c r="GV55" s="571"/>
      <c r="GW55" s="571"/>
      <c r="GX55" s="571"/>
      <c r="GY55" s="571"/>
      <c r="GZ55" s="571"/>
      <c r="HA55" s="571"/>
      <c r="HB55" s="571"/>
      <c r="HC55" s="571"/>
      <c r="HD55" s="571"/>
      <c r="HE55" s="571"/>
      <c r="HF55" s="571"/>
      <c r="HG55" s="571"/>
      <c r="HH55" s="571"/>
      <c r="HI55" s="571"/>
      <c r="HJ55" s="571"/>
      <c r="HK55" s="571"/>
      <c r="HL55" s="571"/>
      <c r="HM55" s="571"/>
      <c r="HN55" s="571"/>
      <c r="HO55" s="571"/>
      <c r="HP55" s="571"/>
      <c r="HQ55" s="571"/>
      <c r="HR55" s="571"/>
      <c r="HS55" s="609"/>
      <c r="HT55" s="609"/>
      <c r="HU55" s="609"/>
      <c r="HV55" s="609"/>
      <c r="HW55" s="609"/>
      <c r="HX55" s="609"/>
      <c r="HY55" s="609"/>
      <c r="HZ55" s="609"/>
      <c r="IA55" s="609"/>
      <c r="IB55" s="609"/>
      <c r="IC55" s="609"/>
      <c r="ID55" s="609"/>
      <c r="IE55" s="609"/>
      <c r="IF55" s="609"/>
      <c r="IG55" s="609"/>
      <c r="IH55" s="609"/>
      <c r="II55" s="609"/>
      <c r="IJ55" s="609"/>
      <c r="IK55" s="609"/>
      <c r="IL55" s="609"/>
    </row>
    <row r="56" spans="1:246" s="608" customFormat="1" ht="30" hidden="1">
      <c r="A56" s="576" t="s">
        <v>95</v>
      </c>
      <c r="B56" s="566" t="s">
        <v>122</v>
      </c>
      <c r="C56" s="567" t="s">
        <v>123</v>
      </c>
      <c r="D56" s="576">
        <f>'01CH'!D58</f>
        <v>0</v>
      </c>
      <c r="E56" s="576"/>
      <c r="F56" s="576"/>
      <c r="G56" s="569" t="e">
        <f>#REF!</f>
        <v>#REF!</v>
      </c>
      <c r="H56" s="569" t="e">
        <f t="shared" si="0"/>
        <v>#REF!</v>
      </c>
      <c r="I56" s="787"/>
      <c r="J56" s="569">
        <f>'Bieu so 01_Na Ri'!F59</f>
        <v>0</v>
      </c>
      <c r="K56" s="569">
        <f t="shared" si="2"/>
        <v>0</v>
      </c>
      <c r="L56" s="727"/>
      <c r="M56" s="604"/>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c r="CA56" s="571"/>
      <c r="CB56" s="571"/>
      <c r="CC56" s="571"/>
      <c r="CD56" s="571"/>
      <c r="CE56" s="571"/>
      <c r="CF56" s="571"/>
      <c r="CG56" s="571"/>
      <c r="CH56" s="571"/>
      <c r="CI56" s="571"/>
      <c r="CJ56" s="571"/>
      <c r="CK56" s="571"/>
      <c r="CL56" s="571"/>
      <c r="CM56" s="571"/>
      <c r="CN56" s="571"/>
      <c r="CO56" s="571"/>
      <c r="CP56" s="571"/>
      <c r="CQ56" s="571"/>
      <c r="CR56" s="571"/>
      <c r="CS56" s="571"/>
      <c r="CT56" s="571"/>
      <c r="CU56" s="571"/>
      <c r="CV56" s="571"/>
      <c r="CW56" s="571"/>
      <c r="CX56" s="571"/>
      <c r="CY56" s="571"/>
      <c r="CZ56" s="571"/>
      <c r="DA56" s="571"/>
      <c r="DB56" s="571"/>
      <c r="DC56" s="571"/>
      <c r="DD56" s="571"/>
      <c r="DE56" s="571"/>
      <c r="DF56" s="571"/>
      <c r="DG56" s="571"/>
      <c r="DH56" s="571"/>
      <c r="DI56" s="571"/>
      <c r="DJ56" s="571"/>
      <c r="DK56" s="571"/>
      <c r="DL56" s="571"/>
      <c r="DM56" s="571"/>
      <c r="DN56" s="571"/>
      <c r="DO56" s="571"/>
      <c r="DP56" s="571"/>
      <c r="DQ56" s="571"/>
      <c r="DR56" s="571"/>
      <c r="DS56" s="571"/>
      <c r="DT56" s="571"/>
      <c r="DU56" s="571"/>
      <c r="DV56" s="571"/>
      <c r="DW56" s="571"/>
      <c r="DX56" s="571"/>
      <c r="DY56" s="571"/>
      <c r="DZ56" s="571"/>
      <c r="EA56" s="571"/>
      <c r="EB56" s="571"/>
      <c r="EC56" s="571"/>
      <c r="ED56" s="571"/>
      <c r="EE56" s="571"/>
      <c r="EF56" s="571"/>
      <c r="EG56" s="571"/>
      <c r="EH56" s="571"/>
      <c r="EI56" s="571"/>
      <c r="EJ56" s="571"/>
      <c r="EK56" s="571"/>
      <c r="EL56" s="571"/>
      <c r="EM56" s="571"/>
      <c r="EN56" s="571"/>
      <c r="EO56" s="571"/>
      <c r="EP56" s="571"/>
      <c r="EQ56" s="571"/>
      <c r="ER56" s="571"/>
      <c r="ES56" s="571"/>
      <c r="ET56" s="571"/>
      <c r="EU56" s="571"/>
      <c r="EV56" s="571"/>
      <c r="EW56" s="571"/>
      <c r="EX56" s="571"/>
      <c r="EY56" s="571"/>
      <c r="EZ56" s="571"/>
      <c r="FA56" s="571"/>
      <c r="FB56" s="571"/>
      <c r="FC56" s="571"/>
      <c r="FD56" s="571"/>
      <c r="FE56" s="571"/>
      <c r="FF56" s="571"/>
      <c r="FG56" s="571"/>
      <c r="FH56" s="571"/>
      <c r="FI56" s="571"/>
      <c r="FJ56" s="571"/>
      <c r="FK56" s="571"/>
      <c r="FL56" s="571"/>
      <c r="FM56" s="571"/>
      <c r="FN56" s="571"/>
      <c r="FO56" s="571"/>
      <c r="FP56" s="571"/>
      <c r="FQ56" s="571"/>
      <c r="FR56" s="571"/>
      <c r="FS56" s="571"/>
      <c r="FT56" s="571"/>
      <c r="FU56" s="571"/>
      <c r="FV56" s="571"/>
      <c r="FW56" s="571"/>
      <c r="FX56" s="571"/>
      <c r="FY56" s="571"/>
      <c r="FZ56" s="571"/>
      <c r="GA56" s="571"/>
      <c r="GB56" s="571"/>
      <c r="GC56" s="571"/>
      <c r="GD56" s="571"/>
      <c r="GE56" s="571"/>
      <c r="GF56" s="571"/>
      <c r="GG56" s="571"/>
      <c r="GH56" s="571"/>
      <c r="GI56" s="571"/>
      <c r="GJ56" s="571"/>
      <c r="GK56" s="571"/>
      <c r="GL56" s="571"/>
      <c r="GM56" s="571"/>
      <c r="GN56" s="571"/>
      <c r="GO56" s="571"/>
      <c r="GP56" s="571"/>
      <c r="GQ56" s="571"/>
      <c r="GR56" s="571"/>
      <c r="GS56" s="571"/>
      <c r="GT56" s="571"/>
      <c r="GU56" s="571"/>
      <c r="GV56" s="571"/>
      <c r="GW56" s="571"/>
      <c r="GX56" s="571"/>
      <c r="GY56" s="571"/>
      <c r="GZ56" s="571"/>
      <c r="HA56" s="571"/>
      <c r="HB56" s="571"/>
      <c r="HC56" s="571"/>
      <c r="HD56" s="571"/>
      <c r="HE56" s="571"/>
      <c r="HF56" s="571"/>
      <c r="HG56" s="571"/>
      <c r="HH56" s="571"/>
      <c r="HI56" s="571"/>
      <c r="HJ56" s="571"/>
      <c r="HK56" s="571"/>
      <c r="HL56" s="571"/>
      <c r="HM56" s="571"/>
      <c r="HN56" s="571"/>
      <c r="HO56" s="571"/>
      <c r="HP56" s="571"/>
      <c r="HQ56" s="571"/>
      <c r="HR56" s="571"/>
      <c r="HS56" s="609"/>
      <c r="HT56" s="609"/>
      <c r="HU56" s="609"/>
      <c r="HV56" s="609"/>
      <c r="HW56" s="609"/>
      <c r="HX56" s="609"/>
      <c r="HY56" s="609"/>
      <c r="HZ56" s="609"/>
      <c r="IA56" s="609"/>
      <c r="IB56" s="609"/>
      <c r="IC56" s="609"/>
      <c r="ID56" s="609"/>
      <c r="IE56" s="609"/>
      <c r="IF56" s="609"/>
      <c r="IG56" s="609"/>
      <c r="IH56" s="609"/>
      <c r="II56" s="609"/>
      <c r="IJ56" s="609"/>
      <c r="IK56" s="609"/>
      <c r="IL56" s="609"/>
    </row>
    <row r="57" spans="1:246" s="608" customFormat="1">
      <c r="A57" s="576" t="s">
        <v>95</v>
      </c>
      <c r="B57" s="566" t="s">
        <v>124</v>
      </c>
      <c r="C57" s="567" t="s">
        <v>125</v>
      </c>
      <c r="D57" s="576">
        <f>'01CH'!D59</f>
        <v>0</v>
      </c>
      <c r="E57" s="576"/>
      <c r="F57" s="576"/>
      <c r="G57" s="569" t="e">
        <f>#REF!</f>
        <v>#REF!</v>
      </c>
      <c r="H57" s="569" t="e">
        <f t="shared" si="0"/>
        <v>#REF!</v>
      </c>
      <c r="I57" s="787"/>
      <c r="J57" s="569">
        <f>'Bieu so 01_Na Ri'!F60</f>
        <v>0</v>
      </c>
      <c r="K57" s="569">
        <f t="shared" si="2"/>
        <v>0</v>
      </c>
      <c r="L57" s="727"/>
      <c r="M57" s="604"/>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571"/>
      <c r="BD57" s="571"/>
      <c r="BE57" s="571"/>
      <c r="BF57" s="571"/>
      <c r="BG57" s="571"/>
      <c r="BH57" s="571"/>
      <c r="BI57" s="571"/>
      <c r="BJ57" s="571"/>
      <c r="BK57" s="571"/>
      <c r="BL57" s="571"/>
      <c r="BM57" s="571"/>
      <c r="BN57" s="571"/>
      <c r="BO57" s="571"/>
      <c r="BP57" s="571"/>
      <c r="BQ57" s="571"/>
      <c r="BR57" s="571"/>
      <c r="BS57" s="571"/>
      <c r="BT57" s="571"/>
      <c r="BU57" s="571"/>
      <c r="BV57" s="571"/>
      <c r="BW57" s="571"/>
      <c r="BX57" s="571"/>
      <c r="BY57" s="571"/>
      <c r="BZ57" s="571"/>
      <c r="CA57" s="571"/>
      <c r="CB57" s="571"/>
      <c r="CC57" s="571"/>
      <c r="CD57" s="571"/>
      <c r="CE57" s="571"/>
      <c r="CF57" s="571"/>
      <c r="CG57" s="571"/>
      <c r="CH57" s="571"/>
      <c r="CI57" s="571"/>
      <c r="CJ57" s="571"/>
      <c r="CK57" s="571"/>
      <c r="CL57" s="571"/>
      <c r="CM57" s="571"/>
      <c r="CN57" s="571"/>
      <c r="CO57" s="571"/>
      <c r="CP57" s="571"/>
      <c r="CQ57" s="571"/>
      <c r="CR57" s="571"/>
      <c r="CS57" s="571"/>
      <c r="CT57" s="571"/>
      <c r="CU57" s="571"/>
      <c r="CV57" s="571"/>
      <c r="CW57" s="571"/>
      <c r="CX57" s="571"/>
      <c r="CY57" s="571"/>
      <c r="CZ57" s="571"/>
      <c r="DA57" s="571"/>
      <c r="DB57" s="571"/>
      <c r="DC57" s="571"/>
      <c r="DD57" s="571"/>
      <c r="DE57" s="571"/>
      <c r="DF57" s="571"/>
      <c r="DG57" s="571"/>
      <c r="DH57" s="571"/>
      <c r="DI57" s="571"/>
      <c r="DJ57" s="571"/>
      <c r="DK57" s="571"/>
      <c r="DL57" s="571"/>
      <c r="DM57" s="571"/>
      <c r="DN57" s="571"/>
      <c r="DO57" s="571"/>
      <c r="DP57" s="571"/>
      <c r="DQ57" s="571"/>
      <c r="DR57" s="571"/>
      <c r="DS57" s="571"/>
      <c r="DT57" s="571"/>
      <c r="DU57" s="571"/>
      <c r="DV57" s="571"/>
      <c r="DW57" s="571"/>
      <c r="DX57" s="571"/>
      <c r="DY57" s="571"/>
      <c r="DZ57" s="571"/>
      <c r="EA57" s="571"/>
      <c r="EB57" s="571"/>
      <c r="EC57" s="571"/>
      <c r="ED57" s="571"/>
      <c r="EE57" s="571"/>
      <c r="EF57" s="571"/>
      <c r="EG57" s="571"/>
      <c r="EH57" s="571"/>
      <c r="EI57" s="571"/>
      <c r="EJ57" s="571"/>
      <c r="EK57" s="571"/>
      <c r="EL57" s="571"/>
      <c r="EM57" s="571"/>
      <c r="EN57" s="571"/>
      <c r="EO57" s="571"/>
      <c r="EP57" s="571"/>
      <c r="EQ57" s="571"/>
      <c r="ER57" s="571"/>
      <c r="ES57" s="571"/>
      <c r="ET57" s="571"/>
      <c r="EU57" s="571"/>
      <c r="EV57" s="571"/>
      <c r="EW57" s="571"/>
      <c r="EX57" s="571"/>
      <c r="EY57" s="571"/>
      <c r="EZ57" s="571"/>
      <c r="FA57" s="571"/>
      <c r="FB57" s="571"/>
      <c r="FC57" s="571"/>
      <c r="FD57" s="571"/>
      <c r="FE57" s="571"/>
      <c r="FF57" s="571"/>
      <c r="FG57" s="571"/>
      <c r="FH57" s="571"/>
      <c r="FI57" s="571"/>
      <c r="FJ57" s="571"/>
      <c r="FK57" s="571"/>
      <c r="FL57" s="571"/>
      <c r="FM57" s="571"/>
      <c r="FN57" s="571"/>
      <c r="FO57" s="571"/>
      <c r="FP57" s="571"/>
      <c r="FQ57" s="571"/>
      <c r="FR57" s="571"/>
      <c r="FS57" s="571"/>
      <c r="FT57" s="571"/>
      <c r="FU57" s="571"/>
      <c r="FV57" s="571"/>
      <c r="FW57" s="571"/>
      <c r="FX57" s="571"/>
      <c r="FY57" s="571"/>
      <c r="FZ57" s="571"/>
      <c r="GA57" s="571"/>
      <c r="GB57" s="571"/>
      <c r="GC57" s="571"/>
      <c r="GD57" s="571"/>
      <c r="GE57" s="571"/>
      <c r="GF57" s="571"/>
      <c r="GG57" s="571"/>
      <c r="GH57" s="571"/>
      <c r="GI57" s="571"/>
      <c r="GJ57" s="571"/>
      <c r="GK57" s="571"/>
      <c r="GL57" s="571"/>
      <c r="GM57" s="571"/>
      <c r="GN57" s="571"/>
      <c r="GO57" s="571"/>
      <c r="GP57" s="571"/>
      <c r="GQ57" s="571"/>
      <c r="GR57" s="571"/>
      <c r="GS57" s="571"/>
      <c r="GT57" s="571"/>
      <c r="GU57" s="571"/>
      <c r="GV57" s="571"/>
      <c r="GW57" s="571"/>
      <c r="GX57" s="571"/>
      <c r="GY57" s="571"/>
      <c r="GZ57" s="571"/>
      <c r="HA57" s="571"/>
      <c r="HB57" s="571"/>
      <c r="HC57" s="571"/>
      <c r="HD57" s="571"/>
      <c r="HE57" s="571"/>
      <c r="HF57" s="571"/>
      <c r="HG57" s="571"/>
      <c r="HH57" s="571"/>
      <c r="HI57" s="571"/>
      <c r="HJ57" s="571"/>
      <c r="HK57" s="571"/>
      <c r="HL57" s="571"/>
      <c r="HM57" s="571"/>
      <c r="HN57" s="571"/>
      <c r="HO57" s="571"/>
      <c r="HP57" s="571"/>
      <c r="HQ57" s="571"/>
      <c r="HR57" s="571"/>
      <c r="HS57" s="609"/>
      <c r="HT57" s="609"/>
      <c r="HU57" s="609"/>
      <c r="HV57" s="609"/>
      <c r="HW57" s="609"/>
      <c r="HX57" s="609"/>
      <c r="HY57" s="609"/>
      <c r="HZ57" s="609"/>
      <c r="IA57" s="609"/>
      <c r="IB57" s="609"/>
      <c r="IC57" s="609"/>
      <c r="ID57" s="609"/>
      <c r="IE57" s="609"/>
      <c r="IF57" s="609"/>
      <c r="IG57" s="609"/>
      <c r="IH57" s="609"/>
      <c r="II57" s="609"/>
      <c r="IJ57" s="609"/>
      <c r="IK57" s="609"/>
      <c r="IL57" s="609"/>
    </row>
    <row r="58" spans="1:246" s="608" customFormat="1">
      <c r="A58" s="576" t="s">
        <v>95</v>
      </c>
      <c r="B58" s="566" t="s">
        <v>126</v>
      </c>
      <c r="C58" s="567" t="s">
        <v>127</v>
      </c>
      <c r="D58" s="576">
        <f>'01CH'!D60</f>
        <v>3.95</v>
      </c>
      <c r="E58" s="576"/>
      <c r="F58" s="576"/>
      <c r="G58" s="569" t="e">
        <f>#REF!</f>
        <v>#REF!</v>
      </c>
      <c r="H58" s="569" t="e">
        <f t="shared" si="0"/>
        <v>#REF!</v>
      </c>
      <c r="I58" s="787"/>
      <c r="J58" s="569">
        <f>'Bieu so 01_Na Ri'!F61</f>
        <v>11.51</v>
      </c>
      <c r="K58" s="569">
        <f t="shared" si="2"/>
        <v>7.56</v>
      </c>
      <c r="L58" s="727"/>
      <c r="M58" s="604"/>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609"/>
      <c r="HT58" s="609"/>
      <c r="HU58" s="609"/>
      <c r="HV58" s="609"/>
      <c r="HW58" s="609"/>
      <c r="HX58" s="609"/>
      <c r="HY58" s="609"/>
      <c r="HZ58" s="609"/>
      <c r="IA58" s="609"/>
      <c r="IB58" s="609"/>
      <c r="IC58" s="609"/>
      <c r="ID58" s="609"/>
      <c r="IE58" s="609"/>
      <c r="IF58" s="609"/>
      <c r="IG58" s="609"/>
      <c r="IH58" s="609"/>
      <c r="II58" s="609"/>
      <c r="IJ58" s="609"/>
      <c r="IK58" s="609"/>
      <c r="IL58" s="609"/>
    </row>
    <row r="59" spans="1:246" hidden="1">
      <c r="A59" s="606" t="s">
        <v>128</v>
      </c>
      <c r="B59" s="606" t="s">
        <v>129</v>
      </c>
      <c r="C59" s="557" t="s">
        <v>130</v>
      </c>
      <c r="D59" s="568">
        <f>'01CH'!D61</f>
        <v>37.270000000000003</v>
      </c>
      <c r="E59" s="568"/>
      <c r="F59" s="568"/>
      <c r="G59" s="570" t="e">
        <f>#REF!</f>
        <v>#REF!</v>
      </c>
      <c r="H59" s="570" t="e">
        <f t="shared" si="0"/>
        <v>#REF!</v>
      </c>
      <c r="I59" s="784"/>
      <c r="J59" s="570">
        <f>'Bieu so 01_Na Ri'!F62</f>
        <v>111</v>
      </c>
      <c r="K59" s="570">
        <f t="shared" si="2"/>
        <v>73.72999999999999</v>
      </c>
      <c r="L59" s="723"/>
      <c r="M59" s="598"/>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c r="AL59" s="572"/>
      <c r="AM59" s="572"/>
      <c r="AN59" s="572"/>
      <c r="AO59" s="572"/>
      <c r="AP59" s="572"/>
      <c r="AQ59" s="572"/>
      <c r="AR59" s="572"/>
      <c r="AS59" s="572"/>
      <c r="AT59" s="572"/>
      <c r="AU59" s="572"/>
      <c r="AV59" s="572"/>
      <c r="AW59" s="572"/>
      <c r="AX59" s="572"/>
      <c r="AY59" s="572"/>
      <c r="AZ59" s="572"/>
      <c r="BA59" s="572"/>
      <c r="BB59" s="572"/>
      <c r="BC59" s="572"/>
      <c r="BD59" s="572"/>
      <c r="BE59" s="572"/>
      <c r="BF59" s="572"/>
      <c r="BG59" s="572"/>
      <c r="BH59" s="572"/>
      <c r="BI59" s="572"/>
      <c r="BJ59" s="572"/>
      <c r="BK59" s="572"/>
      <c r="BL59" s="572"/>
      <c r="BM59" s="572"/>
      <c r="BN59" s="572"/>
      <c r="BO59" s="572"/>
      <c r="BP59" s="572"/>
      <c r="BQ59" s="572"/>
      <c r="BR59" s="572"/>
      <c r="BS59" s="572"/>
      <c r="BT59" s="572"/>
      <c r="BU59" s="572"/>
      <c r="BV59" s="572"/>
      <c r="BW59" s="572"/>
      <c r="BX59" s="572"/>
      <c r="BY59" s="572"/>
      <c r="BZ59" s="572"/>
      <c r="CA59" s="572"/>
      <c r="CB59" s="572"/>
      <c r="CC59" s="572"/>
      <c r="CD59" s="572"/>
      <c r="CE59" s="572"/>
      <c r="CF59" s="572"/>
      <c r="CG59" s="572"/>
      <c r="CH59" s="572"/>
      <c r="CI59" s="572"/>
      <c r="CJ59" s="572"/>
      <c r="CK59" s="572"/>
      <c r="CL59" s="572"/>
      <c r="CM59" s="572"/>
      <c r="CN59" s="572"/>
      <c r="CO59" s="572"/>
      <c r="CP59" s="572"/>
      <c r="CQ59" s="572"/>
      <c r="CR59" s="572"/>
      <c r="CS59" s="572"/>
      <c r="CT59" s="572"/>
      <c r="CU59" s="572"/>
      <c r="CV59" s="572"/>
      <c r="CW59" s="572"/>
      <c r="CX59" s="572"/>
      <c r="CY59" s="572"/>
      <c r="CZ59" s="572"/>
      <c r="DA59" s="572"/>
      <c r="DB59" s="572"/>
      <c r="DC59" s="572"/>
      <c r="DD59" s="572"/>
      <c r="DE59" s="572"/>
      <c r="DF59" s="572"/>
      <c r="DG59" s="572"/>
      <c r="DH59" s="572"/>
      <c r="DI59" s="572"/>
      <c r="DJ59" s="572"/>
      <c r="DK59" s="572"/>
      <c r="DL59" s="572"/>
      <c r="DM59" s="572"/>
      <c r="DN59" s="572"/>
      <c r="DO59" s="572"/>
      <c r="DP59" s="572"/>
      <c r="DQ59" s="572"/>
      <c r="DR59" s="572"/>
      <c r="DS59" s="572"/>
      <c r="DT59" s="572"/>
      <c r="DU59" s="572"/>
      <c r="DV59" s="572"/>
      <c r="DW59" s="572"/>
      <c r="DX59" s="572"/>
      <c r="DY59" s="572"/>
      <c r="DZ59" s="572"/>
      <c r="EA59" s="572"/>
      <c r="EB59" s="572"/>
      <c r="EC59" s="572"/>
      <c r="ED59" s="572"/>
      <c r="EE59" s="572"/>
      <c r="EF59" s="572"/>
      <c r="EG59" s="572"/>
      <c r="EH59" s="572"/>
      <c r="EI59" s="572"/>
      <c r="EJ59" s="572"/>
      <c r="EK59" s="572"/>
      <c r="EL59" s="572"/>
      <c r="EM59" s="572"/>
      <c r="EN59" s="572"/>
      <c r="EO59" s="572"/>
      <c r="EP59" s="572"/>
      <c r="EQ59" s="572"/>
      <c r="ER59" s="572"/>
      <c r="ES59" s="572"/>
      <c r="ET59" s="572"/>
      <c r="EU59" s="572"/>
      <c r="EV59" s="572"/>
      <c r="EW59" s="572"/>
      <c r="EX59" s="572"/>
      <c r="EY59" s="572"/>
      <c r="EZ59" s="572"/>
      <c r="FA59" s="572"/>
      <c r="FB59" s="572"/>
      <c r="FC59" s="572"/>
      <c r="FD59" s="572"/>
      <c r="FE59" s="572"/>
      <c r="FF59" s="572"/>
      <c r="FG59" s="572"/>
      <c r="FH59" s="572"/>
      <c r="FI59" s="572"/>
      <c r="FJ59" s="572"/>
      <c r="FK59" s="572"/>
      <c r="FL59" s="572"/>
      <c r="FM59" s="572"/>
      <c r="FN59" s="572"/>
      <c r="FO59" s="572"/>
      <c r="FP59" s="572"/>
      <c r="FQ59" s="572"/>
      <c r="FR59" s="572"/>
      <c r="FS59" s="572"/>
      <c r="FT59" s="572"/>
      <c r="FU59" s="572"/>
      <c r="FV59" s="572"/>
      <c r="FW59" s="572"/>
      <c r="FX59" s="572"/>
      <c r="FY59" s="572"/>
      <c r="FZ59" s="572"/>
      <c r="GA59" s="572"/>
      <c r="GB59" s="572"/>
      <c r="GC59" s="572"/>
      <c r="GD59" s="572"/>
      <c r="GE59" s="572"/>
      <c r="GF59" s="572"/>
      <c r="GG59" s="572"/>
      <c r="GH59" s="572"/>
      <c r="GI59" s="572"/>
      <c r="GJ59" s="572"/>
      <c r="GK59" s="572"/>
      <c r="GL59" s="572"/>
      <c r="GM59" s="572"/>
      <c r="GN59" s="572"/>
      <c r="GO59" s="572"/>
      <c r="GP59" s="572"/>
      <c r="GQ59" s="572"/>
      <c r="GR59" s="572"/>
      <c r="GS59" s="572"/>
      <c r="GT59" s="572"/>
      <c r="GU59" s="572"/>
      <c r="GV59" s="572"/>
      <c r="GW59" s="572"/>
      <c r="GX59" s="572"/>
      <c r="GY59" s="572"/>
      <c r="GZ59" s="572"/>
      <c r="HA59" s="572"/>
      <c r="HB59" s="572"/>
      <c r="HC59" s="572"/>
      <c r="HD59" s="572"/>
      <c r="HE59" s="572"/>
      <c r="HF59" s="572"/>
      <c r="HG59" s="572"/>
      <c r="HH59" s="572"/>
      <c r="HI59" s="572"/>
      <c r="HJ59" s="572"/>
      <c r="HK59" s="572"/>
      <c r="HL59" s="572"/>
      <c r="HM59" s="572"/>
      <c r="HN59" s="572"/>
      <c r="HO59" s="572"/>
      <c r="HP59" s="572"/>
      <c r="HQ59" s="572"/>
      <c r="HR59" s="572"/>
      <c r="HS59" s="605"/>
      <c r="HT59" s="605"/>
      <c r="HU59" s="605"/>
      <c r="HV59" s="605"/>
      <c r="HW59" s="605"/>
      <c r="HX59" s="605"/>
      <c r="HY59" s="605"/>
      <c r="HZ59" s="605"/>
      <c r="IA59" s="605"/>
      <c r="IB59" s="605"/>
      <c r="IC59" s="605"/>
      <c r="ID59" s="605"/>
      <c r="IE59" s="605"/>
      <c r="IF59" s="605"/>
      <c r="IG59" s="605"/>
      <c r="IH59" s="605"/>
      <c r="II59" s="605"/>
      <c r="IJ59" s="605"/>
      <c r="IK59" s="605"/>
      <c r="IL59" s="605"/>
    </row>
    <row r="60" spans="1:246" hidden="1">
      <c r="A60" s="606" t="s">
        <v>131</v>
      </c>
      <c r="B60" s="575" t="s">
        <v>132</v>
      </c>
      <c r="C60" s="557" t="s">
        <v>133</v>
      </c>
      <c r="D60" s="568">
        <f>'01CH'!D62</f>
        <v>0</v>
      </c>
      <c r="E60" s="568"/>
      <c r="F60" s="568"/>
      <c r="G60" s="570" t="e">
        <f>#REF!</f>
        <v>#REF!</v>
      </c>
      <c r="H60" s="570" t="e">
        <f t="shared" si="0"/>
        <v>#REF!</v>
      </c>
      <c r="I60" s="784"/>
      <c r="J60" s="570">
        <f>'Bieu so 01_Na Ri'!F63</f>
        <v>0</v>
      </c>
      <c r="K60" s="570">
        <f t="shared" si="2"/>
        <v>0</v>
      </c>
      <c r="L60" s="723"/>
      <c r="M60" s="598"/>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c r="BF60" s="572"/>
      <c r="BG60" s="572"/>
      <c r="BH60" s="572"/>
      <c r="BI60" s="572"/>
      <c r="BJ60" s="572"/>
      <c r="BK60" s="572"/>
      <c r="BL60" s="572"/>
      <c r="BM60" s="572"/>
      <c r="BN60" s="572"/>
      <c r="BO60" s="572"/>
      <c r="BP60" s="572"/>
      <c r="BQ60" s="572"/>
      <c r="BR60" s="572"/>
      <c r="BS60" s="572"/>
      <c r="BT60" s="572"/>
      <c r="BU60" s="572"/>
      <c r="BV60" s="572"/>
      <c r="BW60" s="572"/>
      <c r="BX60" s="572"/>
      <c r="BY60" s="572"/>
      <c r="BZ60" s="572"/>
      <c r="CA60" s="572"/>
      <c r="CB60" s="572"/>
      <c r="CC60" s="572"/>
      <c r="CD60" s="572"/>
      <c r="CE60" s="572"/>
      <c r="CF60" s="572"/>
      <c r="CG60" s="572"/>
      <c r="CH60" s="572"/>
      <c r="CI60" s="572"/>
      <c r="CJ60" s="572"/>
      <c r="CK60" s="572"/>
      <c r="CL60" s="572"/>
      <c r="CM60" s="572"/>
      <c r="CN60" s="572"/>
      <c r="CO60" s="572"/>
      <c r="CP60" s="572"/>
      <c r="CQ60" s="572"/>
      <c r="CR60" s="572"/>
      <c r="CS60" s="572"/>
      <c r="CT60" s="572"/>
      <c r="CU60" s="572"/>
      <c r="CV60" s="572"/>
      <c r="CW60" s="572"/>
      <c r="CX60" s="572"/>
      <c r="CY60" s="572"/>
      <c r="CZ60" s="572"/>
      <c r="DA60" s="572"/>
      <c r="DB60" s="572"/>
      <c r="DC60" s="572"/>
      <c r="DD60" s="572"/>
      <c r="DE60" s="572"/>
      <c r="DF60" s="572"/>
      <c r="DG60" s="572"/>
      <c r="DH60" s="572"/>
      <c r="DI60" s="572"/>
      <c r="DJ60" s="572"/>
      <c r="DK60" s="572"/>
      <c r="DL60" s="572"/>
      <c r="DM60" s="572"/>
      <c r="DN60" s="572"/>
      <c r="DO60" s="572"/>
      <c r="DP60" s="572"/>
      <c r="DQ60" s="572"/>
      <c r="DR60" s="572"/>
      <c r="DS60" s="572"/>
      <c r="DT60" s="572"/>
      <c r="DU60" s="572"/>
      <c r="DV60" s="572"/>
      <c r="DW60" s="572"/>
      <c r="DX60" s="572"/>
      <c r="DY60" s="572"/>
      <c r="DZ60" s="572"/>
      <c r="EA60" s="572"/>
      <c r="EB60" s="572"/>
      <c r="EC60" s="572"/>
      <c r="ED60" s="572"/>
      <c r="EE60" s="572"/>
      <c r="EF60" s="572"/>
      <c r="EG60" s="572"/>
      <c r="EH60" s="572"/>
      <c r="EI60" s="572"/>
      <c r="EJ60" s="572"/>
      <c r="EK60" s="572"/>
      <c r="EL60" s="572"/>
      <c r="EM60" s="572"/>
      <c r="EN60" s="572"/>
      <c r="EO60" s="572"/>
      <c r="EP60" s="572"/>
      <c r="EQ60" s="572"/>
      <c r="ER60" s="572"/>
      <c r="ES60" s="572"/>
      <c r="ET60" s="572"/>
      <c r="EU60" s="572"/>
      <c r="EV60" s="572"/>
      <c r="EW60" s="572"/>
      <c r="EX60" s="572"/>
      <c r="EY60" s="572"/>
      <c r="EZ60" s="572"/>
      <c r="FA60" s="572"/>
      <c r="FB60" s="572"/>
      <c r="FC60" s="572"/>
      <c r="FD60" s="572"/>
      <c r="FE60" s="572"/>
      <c r="FF60" s="572"/>
      <c r="FG60" s="572"/>
      <c r="FH60" s="572"/>
      <c r="FI60" s="572"/>
      <c r="FJ60" s="572"/>
      <c r="FK60" s="572"/>
      <c r="FL60" s="572"/>
      <c r="FM60" s="572"/>
      <c r="FN60" s="572"/>
      <c r="FO60" s="572"/>
      <c r="FP60" s="572"/>
      <c r="FQ60" s="572"/>
      <c r="FR60" s="572"/>
      <c r="FS60" s="572"/>
      <c r="FT60" s="572"/>
      <c r="FU60" s="572"/>
      <c r="FV60" s="572"/>
      <c r="FW60" s="572"/>
      <c r="FX60" s="572"/>
      <c r="FY60" s="572"/>
      <c r="FZ60" s="572"/>
      <c r="GA60" s="572"/>
      <c r="GB60" s="572"/>
      <c r="GC60" s="572"/>
      <c r="GD60" s="572"/>
      <c r="GE60" s="572"/>
      <c r="GF60" s="572"/>
      <c r="GG60" s="572"/>
      <c r="GH60" s="572"/>
      <c r="GI60" s="572"/>
      <c r="GJ60" s="572"/>
      <c r="GK60" s="572"/>
      <c r="GL60" s="572"/>
      <c r="GM60" s="572"/>
      <c r="GN60" s="572"/>
      <c r="GO60" s="572"/>
      <c r="GP60" s="572"/>
      <c r="GQ60" s="572"/>
      <c r="GR60" s="572"/>
      <c r="GS60" s="572"/>
      <c r="GT60" s="572"/>
      <c r="GU60" s="572"/>
      <c r="GV60" s="572"/>
      <c r="GW60" s="572"/>
      <c r="GX60" s="572"/>
      <c r="GY60" s="572"/>
      <c r="GZ60" s="572"/>
      <c r="HA60" s="572"/>
      <c r="HB60" s="572"/>
      <c r="HC60" s="572"/>
      <c r="HD60" s="572"/>
      <c r="HE60" s="572"/>
      <c r="HF60" s="572"/>
      <c r="HG60" s="572"/>
      <c r="HH60" s="572"/>
      <c r="HI60" s="572"/>
      <c r="HJ60" s="572"/>
      <c r="HK60" s="572"/>
      <c r="HL60" s="572"/>
      <c r="HM60" s="572"/>
      <c r="HN60" s="572"/>
      <c r="HO60" s="572"/>
      <c r="HP60" s="572"/>
      <c r="HQ60" s="572"/>
      <c r="HR60" s="572"/>
      <c r="HS60" s="605"/>
      <c r="HT60" s="605"/>
      <c r="HU60" s="605"/>
      <c r="HV60" s="605"/>
      <c r="HW60" s="605"/>
      <c r="HX60" s="605"/>
      <c r="HY60" s="605"/>
      <c r="HZ60" s="605"/>
      <c r="IA60" s="605"/>
      <c r="IB60" s="605"/>
      <c r="IC60" s="605"/>
      <c r="ID60" s="605"/>
      <c r="IE60" s="605"/>
      <c r="IF60" s="605"/>
      <c r="IG60" s="605"/>
      <c r="IH60" s="605"/>
      <c r="II60" s="605"/>
      <c r="IJ60" s="605"/>
      <c r="IK60" s="605"/>
      <c r="IL60" s="605"/>
    </row>
    <row r="61" spans="1:246" ht="18" customHeight="1">
      <c r="A61" s="606" t="s">
        <v>134</v>
      </c>
      <c r="B61" s="575" t="s">
        <v>135</v>
      </c>
      <c r="C61" s="557" t="s">
        <v>136</v>
      </c>
      <c r="D61" s="568">
        <f>'01CH'!D63</f>
        <v>0</v>
      </c>
      <c r="E61" s="568"/>
      <c r="F61" s="568"/>
      <c r="G61" s="570" t="e">
        <f>#REF!</f>
        <v>#REF!</v>
      </c>
      <c r="H61" s="570" t="e">
        <f t="shared" si="0"/>
        <v>#REF!</v>
      </c>
      <c r="I61" s="784"/>
      <c r="J61" s="570">
        <f>'Bieu so 01_Na Ri'!F64</f>
        <v>7.93</v>
      </c>
      <c r="K61" s="570">
        <f t="shared" si="2"/>
        <v>7.93</v>
      </c>
      <c r="L61" s="723"/>
      <c r="M61" s="598"/>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572"/>
      <c r="BD61" s="572"/>
      <c r="BE61" s="572"/>
      <c r="BF61" s="572"/>
      <c r="BG61" s="572"/>
      <c r="BH61" s="572"/>
      <c r="BI61" s="572"/>
      <c r="BJ61" s="572"/>
      <c r="BK61" s="572"/>
      <c r="BL61" s="572"/>
      <c r="BM61" s="572"/>
      <c r="BN61" s="572"/>
      <c r="BO61" s="572"/>
      <c r="BP61" s="572"/>
      <c r="BQ61" s="572"/>
      <c r="BR61" s="572"/>
      <c r="BS61" s="572"/>
      <c r="BT61" s="572"/>
      <c r="BU61" s="572"/>
      <c r="BV61" s="572"/>
      <c r="BW61" s="572"/>
      <c r="BX61" s="572"/>
      <c r="BY61" s="572"/>
      <c r="BZ61" s="572"/>
      <c r="CA61" s="572"/>
      <c r="CB61" s="572"/>
      <c r="CC61" s="572"/>
      <c r="CD61" s="572"/>
      <c r="CE61" s="572"/>
      <c r="CF61" s="572"/>
      <c r="CG61" s="572"/>
      <c r="CH61" s="572"/>
      <c r="CI61" s="572"/>
      <c r="CJ61" s="572"/>
      <c r="CK61" s="572"/>
      <c r="CL61" s="572"/>
      <c r="CM61" s="572"/>
      <c r="CN61" s="572"/>
      <c r="CO61" s="572"/>
      <c r="CP61" s="572"/>
      <c r="CQ61" s="572"/>
      <c r="CR61" s="572"/>
      <c r="CS61" s="572"/>
      <c r="CT61" s="572"/>
      <c r="CU61" s="572"/>
      <c r="CV61" s="572"/>
      <c r="CW61" s="572"/>
      <c r="CX61" s="572"/>
      <c r="CY61" s="572"/>
      <c r="CZ61" s="572"/>
      <c r="DA61" s="572"/>
      <c r="DB61" s="572"/>
      <c r="DC61" s="572"/>
      <c r="DD61" s="572"/>
      <c r="DE61" s="572"/>
      <c r="DF61" s="572"/>
      <c r="DG61" s="572"/>
      <c r="DH61" s="572"/>
      <c r="DI61" s="572"/>
      <c r="DJ61" s="572"/>
      <c r="DK61" s="572"/>
      <c r="DL61" s="572"/>
      <c r="DM61" s="572"/>
      <c r="DN61" s="572"/>
      <c r="DO61" s="572"/>
      <c r="DP61" s="572"/>
      <c r="DQ61" s="572"/>
      <c r="DR61" s="572"/>
      <c r="DS61" s="572"/>
      <c r="DT61" s="572"/>
      <c r="DU61" s="572"/>
      <c r="DV61" s="572"/>
      <c r="DW61" s="572"/>
      <c r="DX61" s="572"/>
      <c r="DY61" s="572"/>
      <c r="DZ61" s="572"/>
      <c r="EA61" s="572"/>
      <c r="EB61" s="572"/>
      <c r="EC61" s="572"/>
      <c r="ED61" s="572"/>
      <c r="EE61" s="572"/>
      <c r="EF61" s="572"/>
      <c r="EG61" s="572"/>
      <c r="EH61" s="572"/>
      <c r="EI61" s="572"/>
      <c r="EJ61" s="572"/>
      <c r="EK61" s="572"/>
      <c r="EL61" s="572"/>
      <c r="EM61" s="572"/>
      <c r="EN61" s="572"/>
      <c r="EO61" s="572"/>
      <c r="EP61" s="572"/>
      <c r="EQ61" s="572"/>
      <c r="ER61" s="572"/>
      <c r="ES61" s="572"/>
      <c r="ET61" s="572"/>
      <c r="EU61" s="572"/>
      <c r="EV61" s="572"/>
      <c r="EW61" s="572"/>
      <c r="EX61" s="572"/>
      <c r="EY61" s="572"/>
      <c r="EZ61" s="572"/>
      <c r="FA61" s="572"/>
      <c r="FB61" s="572"/>
      <c r="FC61" s="572"/>
      <c r="FD61" s="572"/>
      <c r="FE61" s="572"/>
      <c r="FF61" s="572"/>
      <c r="FG61" s="572"/>
      <c r="FH61" s="572"/>
      <c r="FI61" s="572"/>
      <c r="FJ61" s="572"/>
      <c r="FK61" s="572"/>
      <c r="FL61" s="572"/>
      <c r="FM61" s="572"/>
      <c r="FN61" s="572"/>
      <c r="FO61" s="572"/>
      <c r="FP61" s="572"/>
      <c r="FQ61" s="572"/>
      <c r="FR61" s="572"/>
      <c r="FS61" s="572"/>
      <c r="FT61" s="572"/>
      <c r="FU61" s="572"/>
      <c r="FV61" s="572"/>
      <c r="FW61" s="572"/>
      <c r="FX61" s="572"/>
      <c r="FY61" s="572"/>
      <c r="FZ61" s="572"/>
      <c r="GA61" s="572"/>
      <c r="GB61" s="572"/>
      <c r="GC61" s="572"/>
      <c r="GD61" s="572"/>
      <c r="GE61" s="572"/>
      <c r="GF61" s="572"/>
      <c r="GG61" s="572"/>
      <c r="GH61" s="572"/>
      <c r="GI61" s="572"/>
      <c r="GJ61" s="572"/>
      <c r="GK61" s="572"/>
      <c r="GL61" s="572"/>
      <c r="GM61" s="572"/>
      <c r="GN61" s="572"/>
      <c r="GO61" s="572"/>
      <c r="GP61" s="572"/>
      <c r="GQ61" s="572"/>
      <c r="GR61" s="572"/>
      <c r="GS61" s="572"/>
      <c r="GT61" s="572"/>
      <c r="GU61" s="572"/>
      <c r="GV61" s="572"/>
      <c r="GW61" s="572"/>
      <c r="GX61" s="572"/>
      <c r="GY61" s="572"/>
      <c r="GZ61" s="572"/>
      <c r="HA61" s="572"/>
      <c r="HB61" s="572"/>
      <c r="HC61" s="572"/>
      <c r="HD61" s="572"/>
      <c r="HE61" s="572"/>
      <c r="HF61" s="572"/>
      <c r="HG61" s="572"/>
      <c r="HH61" s="572"/>
      <c r="HI61" s="572"/>
      <c r="HJ61" s="572"/>
      <c r="HK61" s="572"/>
      <c r="HL61" s="572"/>
      <c r="HM61" s="572"/>
      <c r="HN61" s="572"/>
      <c r="HO61" s="572"/>
      <c r="HP61" s="572"/>
      <c r="HQ61" s="572"/>
      <c r="HR61" s="572"/>
      <c r="HS61" s="605"/>
      <c r="HT61" s="605"/>
      <c r="HU61" s="605"/>
      <c r="HV61" s="605"/>
      <c r="HW61" s="605"/>
      <c r="HX61" s="605"/>
      <c r="HY61" s="605"/>
      <c r="HZ61" s="605"/>
      <c r="IA61" s="605"/>
      <c r="IB61" s="605"/>
      <c r="IC61" s="605"/>
      <c r="ID61" s="605"/>
      <c r="IE61" s="605"/>
      <c r="IF61" s="605"/>
      <c r="IG61" s="605"/>
      <c r="IH61" s="605"/>
      <c r="II61" s="605"/>
      <c r="IJ61" s="605"/>
      <c r="IK61" s="605"/>
      <c r="IL61" s="605"/>
    </row>
    <row r="62" spans="1:246" s="739" customFormat="1">
      <c r="A62" s="730" t="s">
        <v>137</v>
      </c>
      <c r="B62" s="731" t="s">
        <v>138</v>
      </c>
      <c r="C62" s="732" t="s">
        <v>139</v>
      </c>
      <c r="D62" s="733">
        <f>'01CH'!D64</f>
        <v>300.96969999999999</v>
      </c>
      <c r="E62" s="734">
        <v>557</v>
      </c>
      <c r="F62" s="734">
        <v>585</v>
      </c>
      <c r="G62" s="735" t="e">
        <f>#REF!</f>
        <v>#REF!</v>
      </c>
      <c r="H62" s="735" t="e">
        <f t="shared" si="0"/>
        <v>#REF!</v>
      </c>
      <c r="I62" s="785" t="e">
        <f t="shared" si="4"/>
        <v>#REF!</v>
      </c>
      <c r="J62" s="735">
        <f>'Bieu so 01_Na Ri'!F65</f>
        <v>565.00052999999991</v>
      </c>
      <c r="K62" s="735">
        <f t="shared" si="2"/>
        <v>264.03082999999992</v>
      </c>
      <c r="L62" s="805">
        <f t="shared" si="5"/>
        <v>-19.999470000000088</v>
      </c>
      <c r="M62" s="736"/>
      <c r="N62" s="737"/>
      <c r="O62" s="737">
        <f>F62-D62</f>
        <v>284.03030000000001</v>
      </c>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7"/>
      <c r="AV62" s="737"/>
      <c r="AW62" s="737"/>
      <c r="AX62" s="737"/>
      <c r="AY62" s="737"/>
      <c r="AZ62" s="737"/>
      <c r="BA62" s="737"/>
      <c r="BB62" s="737"/>
      <c r="BC62" s="737"/>
      <c r="BD62" s="737"/>
      <c r="BE62" s="737"/>
      <c r="BF62" s="737"/>
      <c r="BG62" s="737"/>
      <c r="BH62" s="737"/>
      <c r="BI62" s="737"/>
      <c r="BJ62" s="737"/>
      <c r="BK62" s="737"/>
      <c r="BL62" s="737"/>
      <c r="BM62" s="737"/>
      <c r="BN62" s="737"/>
      <c r="BO62" s="737"/>
      <c r="BP62" s="737"/>
      <c r="BQ62" s="737"/>
      <c r="BR62" s="737"/>
      <c r="BS62" s="737"/>
      <c r="BT62" s="737"/>
      <c r="BU62" s="737"/>
      <c r="BV62" s="737"/>
      <c r="BW62" s="737"/>
      <c r="BX62" s="737"/>
      <c r="BY62" s="737"/>
      <c r="BZ62" s="737"/>
      <c r="CA62" s="737"/>
      <c r="CB62" s="737"/>
      <c r="CC62" s="737"/>
      <c r="CD62" s="737"/>
      <c r="CE62" s="737"/>
      <c r="CF62" s="737"/>
      <c r="CG62" s="737"/>
      <c r="CH62" s="737"/>
      <c r="CI62" s="737"/>
      <c r="CJ62" s="737"/>
      <c r="CK62" s="737"/>
      <c r="CL62" s="737"/>
      <c r="CM62" s="737"/>
      <c r="CN62" s="737"/>
      <c r="CO62" s="737"/>
      <c r="CP62" s="737"/>
      <c r="CQ62" s="737"/>
      <c r="CR62" s="737"/>
      <c r="CS62" s="737"/>
      <c r="CT62" s="737"/>
      <c r="CU62" s="737"/>
      <c r="CV62" s="737"/>
      <c r="CW62" s="737"/>
      <c r="CX62" s="737"/>
      <c r="CY62" s="737"/>
      <c r="CZ62" s="737"/>
      <c r="DA62" s="737"/>
      <c r="DB62" s="737"/>
      <c r="DC62" s="737"/>
      <c r="DD62" s="737"/>
      <c r="DE62" s="737"/>
      <c r="DF62" s="737"/>
      <c r="DG62" s="737"/>
      <c r="DH62" s="737"/>
      <c r="DI62" s="737"/>
      <c r="DJ62" s="737"/>
      <c r="DK62" s="737"/>
      <c r="DL62" s="737"/>
      <c r="DM62" s="737"/>
      <c r="DN62" s="737"/>
      <c r="DO62" s="737"/>
      <c r="DP62" s="737"/>
      <c r="DQ62" s="737"/>
      <c r="DR62" s="737"/>
      <c r="DS62" s="737"/>
      <c r="DT62" s="737"/>
      <c r="DU62" s="737"/>
      <c r="DV62" s="737"/>
      <c r="DW62" s="737"/>
      <c r="DX62" s="737"/>
      <c r="DY62" s="737"/>
      <c r="DZ62" s="737"/>
      <c r="EA62" s="737"/>
      <c r="EB62" s="737"/>
      <c r="EC62" s="737"/>
      <c r="ED62" s="737"/>
      <c r="EE62" s="737"/>
      <c r="EF62" s="737"/>
      <c r="EG62" s="737"/>
      <c r="EH62" s="737"/>
      <c r="EI62" s="737"/>
      <c r="EJ62" s="737"/>
      <c r="EK62" s="737"/>
      <c r="EL62" s="737"/>
      <c r="EM62" s="737"/>
      <c r="EN62" s="737"/>
      <c r="EO62" s="737"/>
      <c r="EP62" s="737"/>
      <c r="EQ62" s="737"/>
      <c r="ER62" s="737"/>
      <c r="ES62" s="737"/>
      <c r="ET62" s="737"/>
      <c r="EU62" s="737"/>
      <c r="EV62" s="737"/>
      <c r="EW62" s="737"/>
      <c r="EX62" s="737"/>
      <c r="EY62" s="737"/>
      <c r="EZ62" s="737"/>
      <c r="FA62" s="737"/>
      <c r="FB62" s="737"/>
      <c r="FC62" s="737"/>
      <c r="FD62" s="737"/>
      <c r="FE62" s="737"/>
      <c r="FF62" s="737"/>
      <c r="FG62" s="737"/>
      <c r="FH62" s="737"/>
      <c r="FI62" s="737"/>
      <c r="FJ62" s="737"/>
      <c r="FK62" s="737"/>
      <c r="FL62" s="737"/>
      <c r="FM62" s="737"/>
      <c r="FN62" s="737"/>
      <c r="FO62" s="737"/>
      <c r="FP62" s="737"/>
      <c r="FQ62" s="737"/>
      <c r="FR62" s="737"/>
      <c r="FS62" s="737"/>
      <c r="FT62" s="737"/>
      <c r="FU62" s="737"/>
      <c r="FV62" s="737"/>
      <c r="FW62" s="737"/>
      <c r="FX62" s="737"/>
      <c r="FY62" s="737"/>
      <c r="FZ62" s="737"/>
      <c r="GA62" s="737"/>
      <c r="GB62" s="737"/>
      <c r="GC62" s="737"/>
      <c r="GD62" s="737"/>
      <c r="GE62" s="737"/>
      <c r="GF62" s="737"/>
      <c r="GG62" s="737"/>
      <c r="GH62" s="737"/>
      <c r="GI62" s="737"/>
      <c r="GJ62" s="737"/>
      <c r="GK62" s="737"/>
      <c r="GL62" s="737"/>
      <c r="GM62" s="737"/>
      <c r="GN62" s="737"/>
      <c r="GO62" s="737"/>
      <c r="GP62" s="737"/>
      <c r="GQ62" s="737"/>
      <c r="GR62" s="737"/>
      <c r="GS62" s="737"/>
      <c r="GT62" s="737"/>
      <c r="GU62" s="737"/>
      <c r="GV62" s="737"/>
      <c r="GW62" s="737"/>
      <c r="GX62" s="737"/>
      <c r="GY62" s="737"/>
      <c r="GZ62" s="737"/>
      <c r="HA62" s="737"/>
      <c r="HB62" s="737"/>
      <c r="HC62" s="737"/>
      <c r="HD62" s="737"/>
      <c r="HE62" s="737"/>
      <c r="HF62" s="737"/>
      <c r="HG62" s="737"/>
      <c r="HH62" s="737"/>
      <c r="HI62" s="737"/>
      <c r="HJ62" s="737"/>
      <c r="HK62" s="737"/>
      <c r="HL62" s="737"/>
      <c r="HM62" s="737"/>
      <c r="HN62" s="737"/>
      <c r="HO62" s="737"/>
      <c r="HP62" s="737"/>
      <c r="HQ62" s="737"/>
      <c r="HR62" s="737"/>
      <c r="HS62" s="738"/>
      <c r="HT62" s="738"/>
      <c r="HU62" s="738"/>
      <c r="HV62" s="738"/>
      <c r="HW62" s="738"/>
      <c r="HX62" s="738"/>
      <c r="HY62" s="738"/>
      <c r="HZ62" s="738"/>
      <c r="IA62" s="738"/>
      <c r="IB62" s="738"/>
      <c r="IC62" s="738"/>
      <c r="ID62" s="738"/>
      <c r="IE62" s="738"/>
      <c r="IF62" s="738"/>
      <c r="IG62" s="738"/>
      <c r="IH62" s="738"/>
      <c r="II62" s="738"/>
      <c r="IJ62" s="738"/>
      <c r="IK62" s="738"/>
      <c r="IL62" s="738"/>
    </row>
    <row r="63" spans="1:246" s="739" customFormat="1">
      <c r="A63" s="730" t="s">
        <v>140</v>
      </c>
      <c r="B63" s="740" t="s">
        <v>141</v>
      </c>
      <c r="C63" s="732" t="s">
        <v>142</v>
      </c>
      <c r="D63" s="733">
        <f>'01CH'!D65</f>
        <v>28.708200000000001</v>
      </c>
      <c r="E63" s="734">
        <v>953</v>
      </c>
      <c r="F63" s="734">
        <v>986</v>
      </c>
      <c r="G63" s="735" t="e">
        <f>#REF!</f>
        <v>#REF!</v>
      </c>
      <c r="H63" s="735" t="e">
        <f t="shared" si="0"/>
        <v>#REF!</v>
      </c>
      <c r="I63" s="785" t="e">
        <f>G63-E63</f>
        <v>#REF!</v>
      </c>
      <c r="J63" s="735">
        <f>'Bieu so 01_Na Ri'!F66</f>
        <v>51.999899999999997</v>
      </c>
      <c r="K63" s="735">
        <f t="shared" si="2"/>
        <v>23.291699999999995</v>
      </c>
      <c r="L63" s="796">
        <f t="shared" si="5"/>
        <v>-934.00009999999997</v>
      </c>
      <c r="M63" s="736"/>
      <c r="N63" s="737"/>
      <c r="O63" s="737">
        <f>F63-D63</f>
        <v>957.29179999999997</v>
      </c>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37"/>
      <c r="BG63" s="737"/>
      <c r="BH63" s="737"/>
      <c r="BI63" s="737"/>
      <c r="BJ63" s="737"/>
      <c r="BK63" s="737"/>
      <c r="BL63" s="737"/>
      <c r="BM63" s="737"/>
      <c r="BN63" s="737"/>
      <c r="BO63" s="737"/>
      <c r="BP63" s="737"/>
      <c r="BQ63" s="737"/>
      <c r="BR63" s="737"/>
      <c r="BS63" s="737"/>
      <c r="BT63" s="737"/>
      <c r="BU63" s="737"/>
      <c r="BV63" s="737"/>
      <c r="BW63" s="737"/>
      <c r="BX63" s="737"/>
      <c r="BY63" s="737"/>
      <c r="BZ63" s="737"/>
      <c r="CA63" s="737"/>
      <c r="CB63" s="737"/>
      <c r="CC63" s="737"/>
      <c r="CD63" s="737"/>
      <c r="CE63" s="737"/>
      <c r="CF63" s="737"/>
      <c r="CG63" s="737"/>
      <c r="CH63" s="737"/>
      <c r="CI63" s="737"/>
      <c r="CJ63" s="737"/>
      <c r="CK63" s="737"/>
      <c r="CL63" s="737"/>
      <c r="CM63" s="737"/>
      <c r="CN63" s="737"/>
      <c r="CO63" s="737"/>
      <c r="CP63" s="737"/>
      <c r="CQ63" s="737"/>
      <c r="CR63" s="737"/>
      <c r="CS63" s="737"/>
      <c r="CT63" s="737"/>
      <c r="CU63" s="737"/>
      <c r="CV63" s="737"/>
      <c r="CW63" s="737"/>
      <c r="CX63" s="737"/>
      <c r="CY63" s="737"/>
      <c r="CZ63" s="737"/>
      <c r="DA63" s="737"/>
      <c r="DB63" s="737"/>
      <c r="DC63" s="737"/>
      <c r="DD63" s="737"/>
      <c r="DE63" s="737"/>
      <c r="DF63" s="737"/>
      <c r="DG63" s="737"/>
      <c r="DH63" s="737"/>
      <c r="DI63" s="737"/>
      <c r="DJ63" s="737"/>
      <c r="DK63" s="737"/>
      <c r="DL63" s="737"/>
      <c r="DM63" s="737"/>
      <c r="DN63" s="737"/>
      <c r="DO63" s="737"/>
      <c r="DP63" s="737"/>
      <c r="DQ63" s="737"/>
      <c r="DR63" s="737"/>
      <c r="DS63" s="737"/>
      <c r="DT63" s="737"/>
      <c r="DU63" s="737"/>
      <c r="DV63" s="737"/>
      <c r="DW63" s="737"/>
      <c r="DX63" s="737"/>
      <c r="DY63" s="737"/>
      <c r="DZ63" s="737"/>
      <c r="EA63" s="737"/>
      <c r="EB63" s="737"/>
      <c r="EC63" s="737"/>
      <c r="ED63" s="737"/>
      <c r="EE63" s="737"/>
      <c r="EF63" s="737"/>
      <c r="EG63" s="737"/>
      <c r="EH63" s="737"/>
      <c r="EI63" s="737"/>
      <c r="EJ63" s="737"/>
      <c r="EK63" s="737"/>
      <c r="EL63" s="737"/>
      <c r="EM63" s="737"/>
      <c r="EN63" s="737"/>
      <c r="EO63" s="737"/>
      <c r="EP63" s="737"/>
      <c r="EQ63" s="737"/>
      <c r="ER63" s="737"/>
      <c r="ES63" s="737"/>
      <c r="ET63" s="737"/>
      <c r="EU63" s="737"/>
      <c r="EV63" s="737"/>
      <c r="EW63" s="737"/>
      <c r="EX63" s="737"/>
      <c r="EY63" s="737"/>
      <c r="EZ63" s="737"/>
      <c r="FA63" s="737"/>
      <c r="FB63" s="737"/>
      <c r="FC63" s="737"/>
      <c r="FD63" s="737"/>
      <c r="FE63" s="737"/>
      <c r="FF63" s="737"/>
      <c r="FG63" s="737"/>
      <c r="FH63" s="737"/>
      <c r="FI63" s="737"/>
      <c r="FJ63" s="737"/>
      <c r="FK63" s="737"/>
      <c r="FL63" s="737"/>
      <c r="FM63" s="737"/>
      <c r="FN63" s="737"/>
      <c r="FO63" s="737"/>
      <c r="FP63" s="737"/>
      <c r="FQ63" s="737"/>
      <c r="FR63" s="737"/>
      <c r="FS63" s="737"/>
      <c r="FT63" s="737"/>
      <c r="FU63" s="737"/>
      <c r="FV63" s="737"/>
      <c r="FW63" s="737"/>
      <c r="FX63" s="737"/>
      <c r="FY63" s="737"/>
      <c r="FZ63" s="737"/>
      <c r="GA63" s="737"/>
      <c r="GB63" s="737"/>
      <c r="GC63" s="737"/>
      <c r="GD63" s="737"/>
      <c r="GE63" s="737"/>
      <c r="GF63" s="737"/>
      <c r="GG63" s="737"/>
      <c r="GH63" s="737"/>
      <c r="GI63" s="737"/>
      <c r="GJ63" s="737"/>
      <c r="GK63" s="737"/>
      <c r="GL63" s="737"/>
      <c r="GM63" s="737"/>
      <c r="GN63" s="737"/>
      <c r="GO63" s="737"/>
      <c r="GP63" s="737"/>
      <c r="GQ63" s="737"/>
      <c r="GR63" s="737"/>
      <c r="GS63" s="737"/>
      <c r="GT63" s="737"/>
      <c r="GU63" s="737"/>
      <c r="GV63" s="737"/>
      <c r="GW63" s="737"/>
      <c r="GX63" s="737"/>
      <c r="GY63" s="737"/>
      <c r="GZ63" s="737"/>
      <c r="HA63" s="737"/>
      <c r="HB63" s="737"/>
      <c r="HC63" s="737"/>
      <c r="HD63" s="737"/>
      <c r="HE63" s="737"/>
      <c r="HF63" s="737"/>
      <c r="HG63" s="737"/>
      <c r="HH63" s="737"/>
      <c r="HI63" s="737"/>
      <c r="HJ63" s="737"/>
      <c r="HK63" s="737"/>
      <c r="HL63" s="737"/>
      <c r="HM63" s="737"/>
      <c r="HN63" s="737"/>
      <c r="HO63" s="737"/>
      <c r="HP63" s="737"/>
      <c r="HQ63" s="737"/>
      <c r="HR63" s="737"/>
      <c r="HS63" s="738"/>
      <c r="HT63" s="738"/>
      <c r="HU63" s="738"/>
      <c r="HV63" s="738"/>
      <c r="HW63" s="738"/>
      <c r="HX63" s="738"/>
      <c r="HY63" s="738"/>
      <c r="HZ63" s="738"/>
      <c r="IA63" s="738"/>
      <c r="IB63" s="738"/>
      <c r="IC63" s="738"/>
      <c r="ID63" s="738"/>
      <c r="IE63" s="738"/>
      <c r="IF63" s="738"/>
      <c r="IG63" s="738"/>
      <c r="IH63" s="738"/>
      <c r="II63" s="738"/>
      <c r="IJ63" s="738"/>
      <c r="IK63" s="738"/>
      <c r="IL63" s="738"/>
    </row>
    <row r="64" spans="1:246">
      <c r="A64" s="606" t="s">
        <v>143</v>
      </c>
      <c r="B64" s="575" t="s">
        <v>144</v>
      </c>
      <c r="C64" s="557" t="s">
        <v>145</v>
      </c>
      <c r="D64" s="568">
        <f>'01CH'!D66</f>
        <v>13.709999999999999</v>
      </c>
      <c r="E64" s="568"/>
      <c r="F64" s="568"/>
      <c r="G64" s="570" t="e">
        <f>#REF!</f>
        <v>#REF!</v>
      </c>
      <c r="H64" s="570" t="e">
        <f t="shared" si="0"/>
        <v>#REF!</v>
      </c>
      <c r="I64" s="784"/>
      <c r="J64" s="570">
        <f>'Bieu so 01_Na Ri'!F67</f>
        <v>16.003229999999999</v>
      </c>
      <c r="K64" s="570">
        <f t="shared" si="2"/>
        <v>2.2932299999999994</v>
      </c>
      <c r="L64" s="723"/>
      <c r="M64" s="598"/>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572"/>
      <c r="BV64" s="572"/>
      <c r="BW64" s="572"/>
      <c r="BX64" s="572"/>
      <c r="BY64" s="572"/>
      <c r="BZ64" s="572"/>
      <c r="CA64" s="572"/>
      <c r="CB64" s="572"/>
      <c r="CC64" s="572"/>
      <c r="CD64" s="572"/>
      <c r="CE64" s="572"/>
      <c r="CF64" s="572"/>
      <c r="CG64" s="572"/>
      <c r="CH64" s="572"/>
      <c r="CI64" s="572"/>
      <c r="CJ64" s="572"/>
      <c r="CK64" s="572"/>
      <c r="CL64" s="572"/>
      <c r="CM64" s="572"/>
      <c r="CN64" s="572"/>
      <c r="CO64" s="572"/>
      <c r="CP64" s="572"/>
      <c r="CQ64" s="572"/>
      <c r="CR64" s="572"/>
      <c r="CS64" s="572"/>
      <c r="CT64" s="572"/>
      <c r="CU64" s="572"/>
      <c r="CV64" s="572"/>
      <c r="CW64" s="572"/>
      <c r="CX64" s="572"/>
      <c r="CY64" s="572"/>
      <c r="CZ64" s="572"/>
      <c r="DA64" s="572"/>
      <c r="DB64" s="572"/>
      <c r="DC64" s="572"/>
      <c r="DD64" s="572"/>
      <c r="DE64" s="572"/>
      <c r="DF64" s="572"/>
      <c r="DG64" s="572"/>
      <c r="DH64" s="572"/>
      <c r="DI64" s="572"/>
      <c r="DJ64" s="572"/>
      <c r="DK64" s="572"/>
      <c r="DL64" s="572"/>
      <c r="DM64" s="572"/>
      <c r="DN64" s="572"/>
      <c r="DO64" s="572"/>
      <c r="DP64" s="572"/>
      <c r="DQ64" s="572"/>
      <c r="DR64" s="572"/>
      <c r="DS64" s="572"/>
      <c r="DT64" s="572"/>
      <c r="DU64" s="572"/>
      <c r="DV64" s="572"/>
      <c r="DW64" s="572"/>
      <c r="DX64" s="572"/>
      <c r="DY64" s="572"/>
      <c r="DZ64" s="572"/>
      <c r="EA64" s="572"/>
      <c r="EB64" s="572"/>
      <c r="EC64" s="572"/>
      <c r="ED64" s="572"/>
      <c r="EE64" s="572"/>
      <c r="EF64" s="572"/>
      <c r="EG64" s="572"/>
      <c r="EH64" s="572"/>
      <c r="EI64" s="572"/>
      <c r="EJ64" s="572"/>
      <c r="EK64" s="572"/>
      <c r="EL64" s="572"/>
      <c r="EM64" s="572"/>
      <c r="EN64" s="572"/>
      <c r="EO64" s="572"/>
      <c r="EP64" s="572"/>
      <c r="EQ64" s="572"/>
      <c r="ER64" s="572"/>
      <c r="ES64" s="572"/>
      <c r="ET64" s="572"/>
      <c r="EU64" s="572"/>
      <c r="EV64" s="572"/>
      <c r="EW64" s="572"/>
      <c r="EX64" s="572"/>
      <c r="EY64" s="572"/>
      <c r="EZ64" s="572"/>
      <c r="FA64" s="572"/>
      <c r="FB64" s="572"/>
      <c r="FC64" s="572"/>
      <c r="FD64" s="572"/>
      <c r="FE64" s="572"/>
      <c r="FF64" s="572"/>
      <c r="FG64" s="572"/>
      <c r="FH64" s="572"/>
      <c r="FI64" s="572"/>
      <c r="FJ64" s="572"/>
      <c r="FK64" s="572"/>
      <c r="FL64" s="572"/>
      <c r="FM64" s="572"/>
      <c r="FN64" s="572"/>
      <c r="FO64" s="572"/>
      <c r="FP64" s="572"/>
      <c r="FQ64" s="572"/>
      <c r="FR64" s="572"/>
      <c r="FS64" s="572"/>
      <c r="FT64" s="572"/>
      <c r="FU64" s="572"/>
      <c r="FV64" s="572"/>
      <c r="FW64" s="572"/>
      <c r="FX64" s="572"/>
      <c r="FY64" s="572"/>
      <c r="FZ64" s="572"/>
      <c r="GA64" s="572"/>
      <c r="GB64" s="572"/>
      <c r="GC64" s="572"/>
      <c r="GD64" s="572"/>
      <c r="GE64" s="572"/>
      <c r="GF64" s="572"/>
      <c r="GG64" s="572"/>
      <c r="GH64" s="572"/>
      <c r="GI64" s="572"/>
      <c r="GJ64" s="572"/>
      <c r="GK64" s="572"/>
      <c r="GL64" s="572"/>
      <c r="GM64" s="572"/>
      <c r="GN64" s="572"/>
      <c r="GO64" s="572"/>
      <c r="GP64" s="572"/>
      <c r="GQ64" s="572"/>
      <c r="GR64" s="572"/>
      <c r="GS64" s="572"/>
      <c r="GT64" s="572"/>
      <c r="GU64" s="572"/>
      <c r="GV64" s="572"/>
      <c r="GW64" s="572"/>
      <c r="GX64" s="572"/>
      <c r="GY64" s="572"/>
      <c r="GZ64" s="572"/>
      <c r="HA64" s="572"/>
      <c r="HB64" s="572"/>
      <c r="HC64" s="572"/>
      <c r="HD64" s="572"/>
      <c r="HE64" s="572"/>
      <c r="HF64" s="572"/>
      <c r="HG64" s="572"/>
      <c r="HH64" s="572"/>
      <c r="HI64" s="572"/>
      <c r="HJ64" s="572"/>
      <c r="HK64" s="572"/>
      <c r="HL64" s="572"/>
      <c r="HM64" s="572"/>
      <c r="HN64" s="572"/>
      <c r="HO64" s="572"/>
      <c r="HP64" s="572"/>
      <c r="HQ64" s="572"/>
      <c r="HR64" s="572"/>
      <c r="HS64" s="605"/>
      <c r="HT64" s="605"/>
      <c r="HU64" s="605"/>
      <c r="HV64" s="605"/>
      <c r="HW64" s="605"/>
      <c r="HX64" s="605"/>
      <c r="HY64" s="605"/>
      <c r="HZ64" s="605"/>
      <c r="IA64" s="605"/>
      <c r="IB64" s="605"/>
      <c r="IC64" s="605"/>
      <c r="ID64" s="605"/>
      <c r="IE64" s="605"/>
      <c r="IF64" s="605"/>
      <c r="IG64" s="605"/>
      <c r="IH64" s="605"/>
      <c r="II64" s="605"/>
      <c r="IJ64" s="605"/>
      <c r="IK64" s="605"/>
      <c r="IL64" s="605"/>
    </row>
    <row r="65" spans="1:246" ht="30">
      <c r="A65" s="606" t="s">
        <v>146</v>
      </c>
      <c r="B65" s="575" t="s">
        <v>147</v>
      </c>
      <c r="C65" s="557" t="s">
        <v>148</v>
      </c>
      <c r="D65" s="568">
        <f>'01CH'!D67</f>
        <v>0.95</v>
      </c>
      <c r="E65" s="568"/>
      <c r="F65" s="568"/>
      <c r="G65" s="570" t="e">
        <f>#REF!</f>
        <v>#REF!</v>
      </c>
      <c r="H65" s="570" t="e">
        <f t="shared" si="0"/>
        <v>#REF!</v>
      </c>
      <c r="I65" s="784"/>
      <c r="J65" s="570">
        <f>'Bieu so 01_Na Ri'!F68</f>
        <v>2</v>
      </c>
      <c r="K65" s="570">
        <f t="shared" si="2"/>
        <v>1.05</v>
      </c>
      <c r="L65" s="723"/>
      <c r="M65" s="598"/>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572"/>
      <c r="BU65" s="572"/>
      <c r="BV65" s="572"/>
      <c r="BW65" s="572"/>
      <c r="BX65" s="572"/>
      <c r="BY65" s="572"/>
      <c r="BZ65" s="572"/>
      <c r="CA65" s="572"/>
      <c r="CB65" s="572"/>
      <c r="CC65" s="572"/>
      <c r="CD65" s="572"/>
      <c r="CE65" s="572"/>
      <c r="CF65" s="572"/>
      <c r="CG65" s="572"/>
      <c r="CH65" s="572"/>
      <c r="CI65" s="572"/>
      <c r="CJ65" s="572"/>
      <c r="CK65" s="572"/>
      <c r="CL65" s="572"/>
      <c r="CM65" s="572"/>
      <c r="CN65" s="572"/>
      <c r="CO65" s="572"/>
      <c r="CP65" s="572"/>
      <c r="CQ65" s="572"/>
      <c r="CR65" s="572"/>
      <c r="CS65" s="572"/>
      <c r="CT65" s="572"/>
      <c r="CU65" s="572"/>
      <c r="CV65" s="572"/>
      <c r="CW65" s="572"/>
      <c r="CX65" s="572"/>
      <c r="CY65" s="572"/>
      <c r="CZ65" s="572"/>
      <c r="DA65" s="572"/>
      <c r="DB65" s="572"/>
      <c r="DC65" s="572"/>
      <c r="DD65" s="572"/>
      <c r="DE65" s="572"/>
      <c r="DF65" s="572"/>
      <c r="DG65" s="572"/>
      <c r="DH65" s="572"/>
      <c r="DI65" s="572"/>
      <c r="DJ65" s="572"/>
      <c r="DK65" s="572"/>
      <c r="DL65" s="572"/>
      <c r="DM65" s="572"/>
      <c r="DN65" s="572"/>
      <c r="DO65" s="572"/>
      <c r="DP65" s="572"/>
      <c r="DQ65" s="572"/>
      <c r="DR65" s="572"/>
      <c r="DS65" s="572"/>
      <c r="DT65" s="572"/>
      <c r="DU65" s="572"/>
      <c r="DV65" s="572"/>
      <c r="DW65" s="572"/>
      <c r="DX65" s="572"/>
      <c r="DY65" s="572"/>
      <c r="DZ65" s="572"/>
      <c r="EA65" s="572"/>
      <c r="EB65" s="572"/>
      <c r="EC65" s="572"/>
      <c r="ED65" s="572"/>
      <c r="EE65" s="572"/>
      <c r="EF65" s="572"/>
      <c r="EG65" s="572"/>
      <c r="EH65" s="572"/>
      <c r="EI65" s="572"/>
      <c r="EJ65" s="572"/>
      <c r="EK65" s="572"/>
      <c r="EL65" s="572"/>
      <c r="EM65" s="572"/>
      <c r="EN65" s="572"/>
      <c r="EO65" s="572"/>
      <c r="EP65" s="572"/>
      <c r="EQ65" s="572"/>
      <c r="ER65" s="572"/>
      <c r="ES65" s="572"/>
      <c r="ET65" s="572"/>
      <c r="EU65" s="572"/>
      <c r="EV65" s="572"/>
      <c r="EW65" s="572"/>
      <c r="EX65" s="572"/>
      <c r="EY65" s="572"/>
      <c r="EZ65" s="572"/>
      <c r="FA65" s="572"/>
      <c r="FB65" s="572"/>
      <c r="FC65" s="572"/>
      <c r="FD65" s="572"/>
      <c r="FE65" s="572"/>
      <c r="FF65" s="572"/>
      <c r="FG65" s="572"/>
      <c r="FH65" s="572"/>
      <c r="FI65" s="572"/>
      <c r="FJ65" s="572"/>
      <c r="FK65" s="572"/>
      <c r="FL65" s="572"/>
      <c r="FM65" s="572"/>
      <c r="FN65" s="572"/>
      <c r="FO65" s="572"/>
      <c r="FP65" s="572"/>
      <c r="FQ65" s="572"/>
      <c r="FR65" s="572"/>
      <c r="FS65" s="572"/>
      <c r="FT65" s="572"/>
      <c r="FU65" s="572"/>
      <c r="FV65" s="572"/>
      <c r="FW65" s="572"/>
      <c r="FX65" s="572"/>
      <c r="FY65" s="572"/>
      <c r="FZ65" s="572"/>
      <c r="GA65" s="572"/>
      <c r="GB65" s="572"/>
      <c r="GC65" s="572"/>
      <c r="GD65" s="572"/>
      <c r="GE65" s="572"/>
      <c r="GF65" s="572"/>
      <c r="GG65" s="572"/>
      <c r="GH65" s="572"/>
      <c r="GI65" s="572"/>
      <c r="GJ65" s="572"/>
      <c r="GK65" s="572"/>
      <c r="GL65" s="572"/>
      <c r="GM65" s="572"/>
      <c r="GN65" s="572"/>
      <c r="GO65" s="572"/>
      <c r="GP65" s="572"/>
      <c r="GQ65" s="572"/>
      <c r="GR65" s="572"/>
      <c r="GS65" s="572"/>
      <c r="GT65" s="572"/>
      <c r="GU65" s="572"/>
      <c r="GV65" s="572"/>
      <c r="GW65" s="572"/>
      <c r="GX65" s="572"/>
      <c r="GY65" s="572"/>
      <c r="GZ65" s="572"/>
      <c r="HA65" s="572"/>
      <c r="HB65" s="572"/>
      <c r="HC65" s="572"/>
      <c r="HD65" s="572"/>
      <c r="HE65" s="572"/>
      <c r="HF65" s="572"/>
      <c r="HG65" s="572"/>
      <c r="HH65" s="572"/>
      <c r="HI65" s="572"/>
      <c r="HJ65" s="572"/>
      <c r="HK65" s="572"/>
      <c r="HL65" s="572"/>
      <c r="HM65" s="572"/>
      <c r="HN65" s="572"/>
      <c r="HO65" s="572"/>
      <c r="HP65" s="572"/>
      <c r="HQ65" s="572"/>
      <c r="HR65" s="572"/>
      <c r="HS65" s="605"/>
      <c r="HT65" s="605"/>
      <c r="HU65" s="605"/>
      <c r="HV65" s="605"/>
      <c r="HW65" s="605"/>
      <c r="HX65" s="605"/>
      <c r="HY65" s="605"/>
      <c r="HZ65" s="605"/>
      <c r="IA65" s="605"/>
      <c r="IB65" s="605"/>
      <c r="IC65" s="605"/>
      <c r="ID65" s="605"/>
      <c r="IE65" s="605"/>
      <c r="IF65" s="605"/>
      <c r="IG65" s="605"/>
      <c r="IH65" s="605"/>
      <c r="II65" s="605"/>
      <c r="IJ65" s="605"/>
      <c r="IK65" s="605"/>
      <c r="IL65" s="605"/>
    </row>
    <row r="66" spans="1:246" hidden="1">
      <c r="A66" s="606" t="s">
        <v>149</v>
      </c>
      <c r="B66" s="575" t="s">
        <v>150</v>
      </c>
      <c r="C66" s="557" t="s">
        <v>293</v>
      </c>
      <c r="D66" s="568">
        <f>'01CH'!D68</f>
        <v>0</v>
      </c>
      <c r="E66" s="568"/>
      <c r="F66" s="568"/>
      <c r="G66" s="570" t="e">
        <f>#REF!</f>
        <v>#REF!</v>
      </c>
      <c r="H66" s="570" t="e">
        <f t="shared" si="0"/>
        <v>#REF!</v>
      </c>
      <c r="I66" s="784"/>
      <c r="J66" s="570">
        <f>'Bieu so 01_Na Ri'!F69</f>
        <v>0</v>
      </c>
      <c r="K66" s="570">
        <f t="shared" si="2"/>
        <v>0</v>
      </c>
      <c r="L66" s="723"/>
      <c r="M66" s="598"/>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c r="BW66" s="572"/>
      <c r="BX66" s="572"/>
      <c r="BY66" s="572"/>
      <c r="BZ66" s="572"/>
      <c r="CA66" s="572"/>
      <c r="CB66" s="572"/>
      <c r="CC66" s="572"/>
      <c r="CD66" s="572"/>
      <c r="CE66" s="572"/>
      <c r="CF66" s="572"/>
      <c r="CG66" s="572"/>
      <c r="CH66" s="572"/>
      <c r="CI66" s="572"/>
      <c r="CJ66" s="572"/>
      <c r="CK66" s="572"/>
      <c r="CL66" s="572"/>
      <c r="CM66" s="572"/>
      <c r="CN66" s="572"/>
      <c r="CO66" s="572"/>
      <c r="CP66" s="572"/>
      <c r="CQ66" s="572"/>
      <c r="CR66" s="572"/>
      <c r="CS66" s="572"/>
      <c r="CT66" s="572"/>
      <c r="CU66" s="572"/>
      <c r="CV66" s="572"/>
      <c r="CW66" s="572"/>
      <c r="CX66" s="572"/>
      <c r="CY66" s="572"/>
      <c r="CZ66" s="572"/>
      <c r="DA66" s="572"/>
      <c r="DB66" s="572"/>
      <c r="DC66" s="572"/>
      <c r="DD66" s="572"/>
      <c r="DE66" s="572"/>
      <c r="DF66" s="572"/>
      <c r="DG66" s="572"/>
      <c r="DH66" s="572"/>
      <c r="DI66" s="572"/>
      <c r="DJ66" s="572"/>
      <c r="DK66" s="572"/>
      <c r="DL66" s="572"/>
      <c r="DM66" s="572"/>
      <c r="DN66" s="572"/>
      <c r="DO66" s="572"/>
      <c r="DP66" s="572"/>
      <c r="DQ66" s="572"/>
      <c r="DR66" s="572"/>
      <c r="DS66" s="572"/>
      <c r="DT66" s="572"/>
      <c r="DU66" s="572"/>
      <c r="DV66" s="572"/>
      <c r="DW66" s="572"/>
      <c r="DX66" s="572"/>
      <c r="DY66" s="572"/>
      <c r="DZ66" s="572"/>
      <c r="EA66" s="572"/>
      <c r="EB66" s="572"/>
      <c r="EC66" s="572"/>
      <c r="ED66" s="572"/>
      <c r="EE66" s="572"/>
      <c r="EF66" s="572"/>
      <c r="EG66" s="572"/>
      <c r="EH66" s="572"/>
      <c r="EI66" s="572"/>
      <c r="EJ66" s="572"/>
      <c r="EK66" s="572"/>
      <c r="EL66" s="572"/>
      <c r="EM66" s="572"/>
      <c r="EN66" s="572"/>
      <c r="EO66" s="572"/>
      <c r="EP66" s="572"/>
      <c r="EQ66" s="572"/>
      <c r="ER66" s="572"/>
      <c r="ES66" s="572"/>
      <c r="ET66" s="572"/>
      <c r="EU66" s="572"/>
      <c r="EV66" s="572"/>
      <c r="EW66" s="572"/>
      <c r="EX66" s="572"/>
      <c r="EY66" s="572"/>
      <c r="EZ66" s="572"/>
      <c r="FA66" s="572"/>
      <c r="FB66" s="572"/>
      <c r="FC66" s="572"/>
      <c r="FD66" s="572"/>
      <c r="FE66" s="572"/>
      <c r="FF66" s="572"/>
      <c r="FG66" s="572"/>
      <c r="FH66" s="572"/>
      <c r="FI66" s="572"/>
      <c r="FJ66" s="572"/>
      <c r="FK66" s="572"/>
      <c r="FL66" s="572"/>
      <c r="FM66" s="572"/>
      <c r="FN66" s="572"/>
      <c r="FO66" s="572"/>
      <c r="FP66" s="572"/>
      <c r="FQ66" s="572"/>
      <c r="FR66" s="572"/>
      <c r="FS66" s="572"/>
      <c r="FT66" s="572"/>
      <c r="FU66" s="572"/>
      <c r="FV66" s="572"/>
      <c r="FW66" s="572"/>
      <c r="FX66" s="572"/>
      <c r="FY66" s="572"/>
      <c r="FZ66" s="572"/>
      <c r="GA66" s="572"/>
      <c r="GB66" s="572"/>
      <c r="GC66" s="572"/>
      <c r="GD66" s="572"/>
      <c r="GE66" s="572"/>
      <c r="GF66" s="572"/>
      <c r="GG66" s="572"/>
      <c r="GH66" s="572"/>
      <c r="GI66" s="572"/>
      <c r="GJ66" s="572"/>
      <c r="GK66" s="572"/>
      <c r="GL66" s="572"/>
      <c r="GM66" s="572"/>
      <c r="GN66" s="572"/>
      <c r="GO66" s="572"/>
      <c r="GP66" s="572"/>
      <c r="GQ66" s="572"/>
      <c r="GR66" s="572"/>
      <c r="GS66" s="572"/>
      <c r="GT66" s="572"/>
      <c r="GU66" s="572"/>
      <c r="GV66" s="572"/>
      <c r="GW66" s="572"/>
      <c r="GX66" s="572"/>
      <c r="GY66" s="572"/>
      <c r="GZ66" s="572"/>
      <c r="HA66" s="572"/>
      <c r="HB66" s="572"/>
      <c r="HC66" s="572"/>
      <c r="HD66" s="572"/>
      <c r="HE66" s="572"/>
      <c r="HF66" s="572"/>
      <c r="HG66" s="572"/>
      <c r="HH66" s="572"/>
      <c r="HI66" s="572"/>
      <c r="HJ66" s="572"/>
      <c r="HK66" s="572"/>
      <c r="HL66" s="572"/>
      <c r="HM66" s="572"/>
      <c r="HN66" s="572"/>
      <c r="HO66" s="572"/>
      <c r="HP66" s="572"/>
      <c r="HQ66" s="572"/>
      <c r="HR66" s="572"/>
      <c r="HS66" s="605"/>
      <c r="HT66" s="605"/>
      <c r="HU66" s="605"/>
      <c r="HV66" s="605"/>
      <c r="HW66" s="605"/>
      <c r="HX66" s="605"/>
      <c r="HY66" s="605"/>
      <c r="HZ66" s="605"/>
      <c r="IA66" s="605"/>
      <c r="IB66" s="605"/>
      <c r="IC66" s="605"/>
      <c r="ID66" s="605"/>
      <c r="IE66" s="605"/>
      <c r="IF66" s="605"/>
      <c r="IG66" s="605"/>
      <c r="IH66" s="605"/>
      <c r="II66" s="605"/>
      <c r="IJ66" s="605"/>
      <c r="IK66" s="605"/>
      <c r="IL66" s="605"/>
    </row>
    <row r="67" spans="1:246">
      <c r="A67" s="606" t="s">
        <v>151</v>
      </c>
      <c r="B67" s="575" t="s">
        <v>152</v>
      </c>
      <c r="C67" s="557" t="s">
        <v>153</v>
      </c>
      <c r="D67" s="568">
        <f>'01CH'!D69</f>
        <v>0</v>
      </c>
      <c r="E67" s="568"/>
      <c r="F67" s="568"/>
      <c r="G67" s="570" t="e">
        <f>#REF!</f>
        <v>#REF!</v>
      </c>
      <c r="H67" s="570" t="e">
        <f t="shared" si="0"/>
        <v>#REF!</v>
      </c>
      <c r="I67" s="784"/>
      <c r="J67" s="570">
        <f>'Bieu so 01_Na Ri'!F70</f>
        <v>2</v>
      </c>
      <c r="K67" s="570">
        <f t="shared" si="2"/>
        <v>2</v>
      </c>
      <c r="L67" s="723"/>
      <c r="M67" s="598"/>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572"/>
      <c r="BO67" s="572"/>
      <c r="BP67" s="572"/>
      <c r="BQ67" s="572"/>
      <c r="BR67" s="572"/>
      <c r="BS67" s="572"/>
      <c r="BT67" s="572"/>
      <c r="BU67" s="572"/>
      <c r="BV67" s="572"/>
      <c r="BW67" s="572"/>
      <c r="BX67" s="572"/>
      <c r="BY67" s="572"/>
      <c r="BZ67" s="572"/>
      <c r="CA67" s="572"/>
      <c r="CB67" s="572"/>
      <c r="CC67" s="572"/>
      <c r="CD67" s="572"/>
      <c r="CE67" s="572"/>
      <c r="CF67" s="572"/>
      <c r="CG67" s="572"/>
      <c r="CH67" s="572"/>
      <c r="CI67" s="572"/>
      <c r="CJ67" s="572"/>
      <c r="CK67" s="572"/>
      <c r="CL67" s="572"/>
      <c r="CM67" s="572"/>
      <c r="CN67" s="572"/>
      <c r="CO67" s="572"/>
      <c r="CP67" s="572"/>
      <c r="CQ67" s="572"/>
      <c r="CR67" s="572"/>
      <c r="CS67" s="572"/>
      <c r="CT67" s="572"/>
      <c r="CU67" s="572"/>
      <c r="CV67" s="572"/>
      <c r="CW67" s="572"/>
      <c r="CX67" s="572"/>
      <c r="CY67" s="572"/>
      <c r="CZ67" s="572"/>
      <c r="DA67" s="572"/>
      <c r="DB67" s="572"/>
      <c r="DC67" s="572"/>
      <c r="DD67" s="572"/>
      <c r="DE67" s="572"/>
      <c r="DF67" s="572"/>
      <c r="DG67" s="572"/>
      <c r="DH67" s="572"/>
      <c r="DI67" s="572"/>
      <c r="DJ67" s="572"/>
      <c r="DK67" s="572"/>
      <c r="DL67" s="572"/>
      <c r="DM67" s="572"/>
      <c r="DN67" s="572"/>
      <c r="DO67" s="572"/>
      <c r="DP67" s="572"/>
      <c r="DQ67" s="572"/>
      <c r="DR67" s="572"/>
      <c r="DS67" s="572"/>
      <c r="DT67" s="572"/>
      <c r="DU67" s="572"/>
      <c r="DV67" s="572"/>
      <c r="DW67" s="572"/>
      <c r="DX67" s="572"/>
      <c r="DY67" s="572"/>
      <c r="DZ67" s="572"/>
      <c r="EA67" s="572"/>
      <c r="EB67" s="572"/>
      <c r="EC67" s="572"/>
      <c r="ED67" s="572"/>
      <c r="EE67" s="572"/>
      <c r="EF67" s="572"/>
      <c r="EG67" s="572"/>
      <c r="EH67" s="572"/>
      <c r="EI67" s="572"/>
      <c r="EJ67" s="572"/>
      <c r="EK67" s="572"/>
      <c r="EL67" s="572"/>
      <c r="EM67" s="572"/>
      <c r="EN67" s="572"/>
      <c r="EO67" s="572"/>
      <c r="EP67" s="572"/>
      <c r="EQ67" s="572"/>
      <c r="ER67" s="572"/>
      <c r="ES67" s="572"/>
      <c r="ET67" s="572"/>
      <c r="EU67" s="572"/>
      <c r="EV67" s="572"/>
      <c r="EW67" s="572"/>
      <c r="EX67" s="572"/>
      <c r="EY67" s="572"/>
      <c r="EZ67" s="572"/>
      <c r="FA67" s="572"/>
      <c r="FB67" s="572"/>
      <c r="FC67" s="572"/>
      <c r="FD67" s="572"/>
      <c r="FE67" s="572"/>
      <c r="FF67" s="572"/>
      <c r="FG67" s="572"/>
      <c r="FH67" s="572"/>
      <c r="FI67" s="572"/>
      <c r="FJ67" s="572"/>
      <c r="FK67" s="572"/>
      <c r="FL67" s="572"/>
      <c r="FM67" s="572"/>
      <c r="FN67" s="572"/>
      <c r="FO67" s="572"/>
      <c r="FP67" s="572"/>
      <c r="FQ67" s="572"/>
      <c r="FR67" s="572"/>
      <c r="FS67" s="572"/>
      <c r="FT67" s="572"/>
      <c r="FU67" s="572"/>
      <c r="FV67" s="572"/>
      <c r="FW67" s="572"/>
      <c r="FX67" s="572"/>
      <c r="FY67" s="572"/>
      <c r="FZ67" s="572"/>
      <c r="GA67" s="572"/>
      <c r="GB67" s="572"/>
      <c r="GC67" s="572"/>
      <c r="GD67" s="572"/>
      <c r="GE67" s="572"/>
      <c r="GF67" s="572"/>
      <c r="GG67" s="572"/>
      <c r="GH67" s="572"/>
      <c r="GI67" s="572"/>
      <c r="GJ67" s="572"/>
      <c r="GK67" s="572"/>
      <c r="GL67" s="572"/>
      <c r="GM67" s="572"/>
      <c r="GN67" s="572"/>
      <c r="GO67" s="572"/>
      <c r="GP67" s="572"/>
      <c r="GQ67" s="572"/>
      <c r="GR67" s="572"/>
      <c r="GS67" s="572"/>
      <c r="GT67" s="572"/>
      <c r="GU67" s="572"/>
      <c r="GV67" s="572"/>
      <c r="GW67" s="572"/>
      <c r="GX67" s="572"/>
      <c r="GY67" s="572"/>
      <c r="GZ67" s="572"/>
      <c r="HA67" s="572"/>
      <c r="HB67" s="572"/>
      <c r="HC67" s="572"/>
      <c r="HD67" s="572"/>
      <c r="HE67" s="572"/>
      <c r="HF67" s="572"/>
      <c r="HG67" s="572"/>
      <c r="HH67" s="572"/>
      <c r="HI67" s="572"/>
      <c r="HJ67" s="572"/>
      <c r="HK67" s="572"/>
      <c r="HL67" s="572"/>
      <c r="HM67" s="572"/>
      <c r="HN67" s="572"/>
      <c r="HO67" s="572"/>
      <c r="HP67" s="572"/>
      <c r="HQ67" s="572"/>
      <c r="HR67" s="572"/>
      <c r="HS67" s="605"/>
      <c r="HT67" s="605"/>
      <c r="HU67" s="605"/>
      <c r="HV67" s="605"/>
      <c r="HW67" s="605"/>
      <c r="HX67" s="605"/>
      <c r="HY67" s="605"/>
      <c r="HZ67" s="605"/>
      <c r="IA67" s="605"/>
      <c r="IB67" s="605"/>
      <c r="IC67" s="605"/>
      <c r="ID67" s="605"/>
      <c r="IE67" s="605"/>
      <c r="IF67" s="605"/>
      <c r="IG67" s="605"/>
      <c r="IH67" s="605"/>
      <c r="II67" s="605"/>
      <c r="IJ67" s="605"/>
      <c r="IK67" s="605"/>
      <c r="IL67" s="605"/>
    </row>
    <row r="68" spans="1:246">
      <c r="A68" s="606" t="s">
        <v>154</v>
      </c>
      <c r="B68" s="575" t="s">
        <v>155</v>
      </c>
      <c r="C68" s="557" t="s">
        <v>156</v>
      </c>
      <c r="D68" s="568">
        <f>'01CH'!D70</f>
        <v>855.55120000000011</v>
      </c>
      <c r="E68" s="568"/>
      <c r="F68" s="568"/>
      <c r="G68" s="570" t="e">
        <f>#REF!</f>
        <v>#REF!</v>
      </c>
      <c r="H68" s="570" t="e">
        <f t="shared" si="0"/>
        <v>#REF!</v>
      </c>
      <c r="I68" s="784"/>
      <c r="J68" s="570">
        <f>'Bieu so 01_Na Ri'!F71</f>
        <v>746.95820000000003</v>
      </c>
      <c r="K68" s="570">
        <f t="shared" si="2"/>
        <v>-108.59300000000007</v>
      </c>
      <c r="L68" s="723"/>
      <c r="M68" s="598"/>
      <c r="N68" s="572"/>
      <c r="O68" s="572"/>
      <c r="P68" s="572"/>
      <c r="Q68" s="572"/>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572"/>
      <c r="BG68" s="572"/>
      <c r="BH68" s="572"/>
      <c r="BI68" s="572"/>
      <c r="BJ68" s="572"/>
      <c r="BK68" s="572"/>
      <c r="BL68" s="572"/>
      <c r="BM68" s="572"/>
      <c r="BN68" s="572"/>
      <c r="BO68" s="572"/>
      <c r="BP68" s="572"/>
      <c r="BQ68" s="572"/>
      <c r="BR68" s="572"/>
      <c r="BS68" s="572"/>
      <c r="BT68" s="572"/>
      <c r="BU68" s="572"/>
      <c r="BV68" s="572"/>
      <c r="BW68" s="572"/>
      <c r="BX68" s="572"/>
      <c r="BY68" s="572"/>
      <c r="BZ68" s="572"/>
      <c r="CA68" s="572"/>
      <c r="CB68" s="572"/>
      <c r="CC68" s="572"/>
      <c r="CD68" s="572"/>
      <c r="CE68" s="572"/>
      <c r="CF68" s="572"/>
      <c r="CG68" s="572"/>
      <c r="CH68" s="572"/>
      <c r="CI68" s="572"/>
      <c r="CJ68" s="572"/>
      <c r="CK68" s="572"/>
      <c r="CL68" s="572"/>
      <c r="CM68" s="572"/>
      <c r="CN68" s="572"/>
      <c r="CO68" s="572"/>
      <c r="CP68" s="572"/>
      <c r="CQ68" s="572"/>
      <c r="CR68" s="572"/>
      <c r="CS68" s="572"/>
      <c r="CT68" s="572"/>
      <c r="CU68" s="572"/>
      <c r="CV68" s="572"/>
      <c r="CW68" s="572"/>
      <c r="CX68" s="572"/>
      <c r="CY68" s="572"/>
      <c r="CZ68" s="572"/>
      <c r="DA68" s="572"/>
      <c r="DB68" s="572"/>
      <c r="DC68" s="572"/>
      <c r="DD68" s="572"/>
      <c r="DE68" s="572"/>
      <c r="DF68" s="572"/>
      <c r="DG68" s="572"/>
      <c r="DH68" s="572"/>
      <c r="DI68" s="572"/>
      <c r="DJ68" s="572"/>
      <c r="DK68" s="572"/>
      <c r="DL68" s="572"/>
      <c r="DM68" s="572"/>
      <c r="DN68" s="572"/>
      <c r="DO68" s="572"/>
      <c r="DP68" s="572"/>
      <c r="DQ68" s="572"/>
      <c r="DR68" s="572"/>
      <c r="DS68" s="572"/>
      <c r="DT68" s="572"/>
      <c r="DU68" s="572"/>
      <c r="DV68" s="572"/>
      <c r="DW68" s="572"/>
      <c r="DX68" s="572"/>
      <c r="DY68" s="572"/>
      <c r="DZ68" s="572"/>
      <c r="EA68" s="572"/>
      <c r="EB68" s="572"/>
      <c r="EC68" s="572"/>
      <c r="ED68" s="572"/>
      <c r="EE68" s="572"/>
      <c r="EF68" s="572"/>
      <c r="EG68" s="572"/>
      <c r="EH68" s="572"/>
      <c r="EI68" s="572"/>
      <c r="EJ68" s="572"/>
      <c r="EK68" s="572"/>
      <c r="EL68" s="572"/>
      <c r="EM68" s="572"/>
      <c r="EN68" s="572"/>
      <c r="EO68" s="572"/>
      <c r="EP68" s="572"/>
      <c r="EQ68" s="572"/>
      <c r="ER68" s="572"/>
      <c r="ES68" s="572"/>
      <c r="ET68" s="572"/>
      <c r="EU68" s="572"/>
      <c r="EV68" s="572"/>
      <c r="EW68" s="572"/>
      <c r="EX68" s="572"/>
      <c r="EY68" s="572"/>
      <c r="EZ68" s="572"/>
      <c r="FA68" s="572"/>
      <c r="FB68" s="572"/>
      <c r="FC68" s="572"/>
      <c r="FD68" s="572"/>
      <c r="FE68" s="572"/>
      <c r="FF68" s="572"/>
      <c r="FG68" s="572"/>
      <c r="FH68" s="572"/>
      <c r="FI68" s="572"/>
      <c r="FJ68" s="572"/>
      <c r="FK68" s="572"/>
      <c r="FL68" s="572"/>
      <c r="FM68" s="572"/>
      <c r="FN68" s="572"/>
      <c r="FO68" s="572"/>
      <c r="FP68" s="572"/>
      <c r="FQ68" s="572"/>
      <c r="FR68" s="572"/>
      <c r="FS68" s="572"/>
      <c r="FT68" s="572"/>
      <c r="FU68" s="572"/>
      <c r="FV68" s="572"/>
      <c r="FW68" s="572"/>
      <c r="FX68" s="572"/>
      <c r="FY68" s="572"/>
      <c r="FZ68" s="572"/>
      <c r="GA68" s="572"/>
      <c r="GB68" s="572"/>
      <c r="GC68" s="572"/>
      <c r="GD68" s="572"/>
      <c r="GE68" s="572"/>
      <c r="GF68" s="572"/>
      <c r="GG68" s="572"/>
      <c r="GH68" s="572"/>
      <c r="GI68" s="572"/>
      <c r="GJ68" s="572"/>
      <c r="GK68" s="572"/>
      <c r="GL68" s="572"/>
      <c r="GM68" s="572"/>
      <c r="GN68" s="572"/>
      <c r="GO68" s="572"/>
      <c r="GP68" s="572"/>
      <c r="GQ68" s="572"/>
      <c r="GR68" s="572"/>
      <c r="GS68" s="572"/>
      <c r="GT68" s="572"/>
      <c r="GU68" s="572"/>
      <c r="GV68" s="572"/>
      <c r="GW68" s="572"/>
      <c r="GX68" s="572"/>
      <c r="GY68" s="572"/>
      <c r="GZ68" s="572"/>
      <c r="HA68" s="572"/>
      <c r="HB68" s="572"/>
      <c r="HC68" s="572"/>
      <c r="HD68" s="572"/>
      <c r="HE68" s="572"/>
      <c r="HF68" s="572"/>
      <c r="HG68" s="572"/>
      <c r="HH68" s="572"/>
      <c r="HI68" s="572"/>
      <c r="HJ68" s="572"/>
      <c r="HK68" s="572"/>
      <c r="HL68" s="572"/>
      <c r="HM68" s="572"/>
      <c r="HN68" s="572"/>
      <c r="HO68" s="572"/>
      <c r="HP68" s="572"/>
      <c r="HQ68" s="572"/>
      <c r="HR68" s="572"/>
      <c r="HS68" s="605"/>
      <c r="HT68" s="605"/>
      <c r="HU68" s="605"/>
      <c r="HV68" s="605"/>
      <c r="HW68" s="605"/>
      <c r="HX68" s="605"/>
      <c r="HY68" s="605"/>
      <c r="HZ68" s="605"/>
      <c r="IA68" s="605"/>
      <c r="IB68" s="605"/>
      <c r="IC68" s="605"/>
      <c r="ID68" s="605"/>
      <c r="IE68" s="605"/>
      <c r="IF68" s="605"/>
      <c r="IG68" s="605"/>
      <c r="IH68" s="605"/>
      <c r="II68" s="605"/>
      <c r="IJ68" s="605"/>
      <c r="IK68" s="605"/>
      <c r="IL68" s="605"/>
    </row>
    <row r="69" spans="1:246">
      <c r="A69" s="606" t="s">
        <v>157</v>
      </c>
      <c r="B69" s="575" t="s">
        <v>158</v>
      </c>
      <c r="C69" s="557" t="s">
        <v>159</v>
      </c>
      <c r="D69" s="568">
        <f>'01CH'!D71</f>
        <v>44.440000000000005</v>
      </c>
      <c r="E69" s="568"/>
      <c r="F69" s="568"/>
      <c r="G69" s="570" t="e">
        <f>#REF!</f>
        <v>#REF!</v>
      </c>
      <c r="H69" s="570" t="e">
        <f t="shared" si="0"/>
        <v>#REF!</v>
      </c>
      <c r="I69" s="784"/>
      <c r="J69" s="570">
        <f>'Bieu so 01_Na Ri'!F72</f>
        <v>44.440000000000005</v>
      </c>
      <c r="K69" s="570">
        <f t="shared" si="2"/>
        <v>0</v>
      </c>
      <c r="L69" s="723"/>
      <c r="M69" s="598"/>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572"/>
      <c r="AU69" s="572"/>
      <c r="AV69" s="572"/>
      <c r="AW69" s="572"/>
      <c r="AX69" s="572"/>
      <c r="AY69" s="572"/>
      <c r="AZ69" s="572"/>
      <c r="BA69" s="572"/>
      <c r="BB69" s="572"/>
      <c r="BC69" s="572"/>
      <c r="BD69" s="572"/>
      <c r="BE69" s="572"/>
      <c r="BF69" s="572"/>
      <c r="BG69" s="572"/>
      <c r="BH69" s="572"/>
      <c r="BI69" s="572"/>
      <c r="BJ69" s="572"/>
      <c r="BK69" s="572"/>
      <c r="BL69" s="572"/>
      <c r="BM69" s="572"/>
      <c r="BN69" s="572"/>
      <c r="BO69" s="572"/>
      <c r="BP69" s="572"/>
      <c r="BQ69" s="572"/>
      <c r="BR69" s="572"/>
      <c r="BS69" s="572"/>
      <c r="BT69" s="572"/>
      <c r="BU69" s="572"/>
      <c r="BV69" s="572"/>
      <c r="BW69" s="572"/>
      <c r="BX69" s="572"/>
      <c r="BY69" s="572"/>
      <c r="BZ69" s="572"/>
      <c r="CA69" s="572"/>
      <c r="CB69" s="572"/>
      <c r="CC69" s="572"/>
      <c r="CD69" s="572"/>
      <c r="CE69" s="572"/>
      <c r="CF69" s="572"/>
      <c r="CG69" s="572"/>
      <c r="CH69" s="572"/>
      <c r="CI69" s="572"/>
      <c r="CJ69" s="572"/>
      <c r="CK69" s="572"/>
      <c r="CL69" s="572"/>
      <c r="CM69" s="572"/>
      <c r="CN69" s="572"/>
      <c r="CO69" s="572"/>
      <c r="CP69" s="572"/>
      <c r="CQ69" s="572"/>
      <c r="CR69" s="572"/>
      <c r="CS69" s="572"/>
      <c r="CT69" s="572"/>
      <c r="CU69" s="572"/>
      <c r="CV69" s="572"/>
      <c r="CW69" s="572"/>
      <c r="CX69" s="572"/>
      <c r="CY69" s="572"/>
      <c r="CZ69" s="572"/>
      <c r="DA69" s="572"/>
      <c r="DB69" s="572"/>
      <c r="DC69" s="572"/>
      <c r="DD69" s="572"/>
      <c r="DE69" s="572"/>
      <c r="DF69" s="572"/>
      <c r="DG69" s="572"/>
      <c r="DH69" s="572"/>
      <c r="DI69" s="572"/>
      <c r="DJ69" s="572"/>
      <c r="DK69" s="572"/>
      <c r="DL69" s="572"/>
      <c r="DM69" s="572"/>
      <c r="DN69" s="572"/>
      <c r="DO69" s="572"/>
      <c r="DP69" s="572"/>
      <c r="DQ69" s="572"/>
      <c r="DR69" s="572"/>
      <c r="DS69" s="572"/>
      <c r="DT69" s="572"/>
      <c r="DU69" s="572"/>
      <c r="DV69" s="572"/>
      <c r="DW69" s="572"/>
      <c r="DX69" s="572"/>
      <c r="DY69" s="572"/>
      <c r="DZ69" s="572"/>
      <c r="EA69" s="572"/>
      <c r="EB69" s="572"/>
      <c r="EC69" s="572"/>
      <c r="ED69" s="572"/>
      <c r="EE69" s="572"/>
      <c r="EF69" s="572"/>
      <c r="EG69" s="572"/>
      <c r="EH69" s="572"/>
      <c r="EI69" s="572"/>
      <c r="EJ69" s="572"/>
      <c r="EK69" s="572"/>
      <c r="EL69" s="572"/>
      <c r="EM69" s="572"/>
      <c r="EN69" s="572"/>
      <c r="EO69" s="572"/>
      <c r="EP69" s="572"/>
      <c r="EQ69" s="572"/>
      <c r="ER69" s="572"/>
      <c r="ES69" s="572"/>
      <c r="ET69" s="572"/>
      <c r="EU69" s="572"/>
      <c r="EV69" s="572"/>
      <c r="EW69" s="572"/>
      <c r="EX69" s="572"/>
      <c r="EY69" s="572"/>
      <c r="EZ69" s="572"/>
      <c r="FA69" s="572"/>
      <c r="FB69" s="572"/>
      <c r="FC69" s="572"/>
      <c r="FD69" s="572"/>
      <c r="FE69" s="572"/>
      <c r="FF69" s="572"/>
      <c r="FG69" s="572"/>
      <c r="FH69" s="572"/>
      <c r="FI69" s="572"/>
      <c r="FJ69" s="572"/>
      <c r="FK69" s="572"/>
      <c r="FL69" s="572"/>
      <c r="FM69" s="572"/>
      <c r="FN69" s="572"/>
      <c r="FO69" s="572"/>
      <c r="FP69" s="572"/>
      <c r="FQ69" s="572"/>
      <c r="FR69" s="572"/>
      <c r="FS69" s="572"/>
      <c r="FT69" s="572"/>
      <c r="FU69" s="572"/>
      <c r="FV69" s="572"/>
      <c r="FW69" s="572"/>
      <c r="FX69" s="572"/>
      <c r="FY69" s="572"/>
      <c r="FZ69" s="572"/>
      <c r="GA69" s="572"/>
      <c r="GB69" s="572"/>
      <c r="GC69" s="572"/>
      <c r="GD69" s="572"/>
      <c r="GE69" s="572"/>
      <c r="GF69" s="572"/>
      <c r="GG69" s="572"/>
      <c r="GH69" s="572"/>
      <c r="GI69" s="572"/>
      <c r="GJ69" s="572"/>
      <c r="GK69" s="572"/>
      <c r="GL69" s="572"/>
      <c r="GM69" s="572"/>
      <c r="GN69" s="572"/>
      <c r="GO69" s="572"/>
      <c r="GP69" s="572"/>
      <c r="GQ69" s="572"/>
      <c r="GR69" s="572"/>
      <c r="GS69" s="572"/>
      <c r="GT69" s="572"/>
      <c r="GU69" s="572"/>
      <c r="GV69" s="572"/>
      <c r="GW69" s="572"/>
      <c r="GX69" s="572"/>
      <c r="GY69" s="572"/>
      <c r="GZ69" s="572"/>
      <c r="HA69" s="572"/>
      <c r="HB69" s="572"/>
      <c r="HC69" s="572"/>
      <c r="HD69" s="572"/>
      <c r="HE69" s="572"/>
      <c r="HF69" s="572"/>
      <c r="HG69" s="572"/>
      <c r="HH69" s="572"/>
      <c r="HI69" s="572"/>
      <c r="HJ69" s="572"/>
      <c r="HK69" s="572"/>
      <c r="HL69" s="572"/>
      <c r="HM69" s="572"/>
      <c r="HN69" s="572"/>
      <c r="HO69" s="572"/>
      <c r="HP69" s="572"/>
      <c r="HQ69" s="572"/>
      <c r="HR69" s="572"/>
      <c r="HS69" s="605"/>
      <c r="HT69" s="605"/>
      <c r="HU69" s="605"/>
      <c r="HV69" s="605"/>
      <c r="HW69" s="605"/>
      <c r="HX69" s="605"/>
      <c r="HY69" s="605"/>
      <c r="HZ69" s="605"/>
      <c r="IA69" s="605"/>
      <c r="IB69" s="605"/>
      <c r="IC69" s="605"/>
      <c r="ID69" s="605"/>
      <c r="IE69" s="605"/>
      <c r="IF69" s="605"/>
      <c r="IG69" s="605"/>
      <c r="IH69" s="605"/>
      <c r="II69" s="605"/>
      <c r="IJ69" s="605"/>
      <c r="IK69" s="605"/>
      <c r="IL69" s="605"/>
    </row>
    <row r="70" spans="1:246">
      <c r="A70" s="606" t="s">
        <v>160</v>
      </c>
      <c r="B70" s="575" t="s">
        <v>161</v>
      </c>
      <c r="C70" s="557" t="s">
        <v>162</v>
      </c>
      <c r="D70" s="568">
        <f>'01CH'!D72</f>
        <v>0</v>
      </c>
      <c r="E70" s="568"/>
      <c r="F70" s="568"/>
      <c r="G70" s="570" t="e">
        <f>#REF!</f>
        <v>#REF!</v>
      </c>
      <c r="H70" s="570" t="e">
        <f t="shared" ref="H70:H73" si="6">G70-D70</f>
        <v>#REF!</v>
      </c>
      <c r="I70" s="784"/>
      <c r="J70" s="570">
        <f>'Bieu so 01_Na Ri'!F73</f>
        <v>33.520000000000003</v>
      </c>
      <c r="K70" s="570">
        <f t="shared" ref="K70:K73" si="7">J70-D70</f>
        <v>33.520000000000003</v>
      </c>
      <c r="L70" s="723"/>
      <c r="M70" s="598"/>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2"/>
      <c r="AY70" s="572"/>
      <c r="AZ70" s="572"/>
      <c r="BA70" s="572"/>
      <c r="BB70" s="572"/>
      <c r="BC70" s="572"/>
      <c r="BD70" s="572"/>
      <c r="BE70" s="572"/>
      <c r="BF70" s="572"/>
      <c r="BG70" s="572"/>
      <c r="BH70" s="572"/>
      <c r="BI70" s="572"/>
      <c r="BJ70" s="572"/>
      <c r="BK70" s="572"/>
      <c r="BL70" s="572"/>
      <c r="BM70" s="572"/>
      <c r="BN70" s="572"/>
      <c r="BO70" s="572"/>
      <c r="BP70" s="572"/>
      <c r="BQ70" s="572"/>
      <c r="BR70" s="572"/>
      <c r="BS70" s="572"/>
      <c r="BT70" s="572"/>
      <c r="BU70" s="572"/>
      <c r="BV70" s="572"/>
      <c r="BW70" s="572"/>
      <c r="BX70" s="572"/>
      <c r="BY70" s="572"/>
      <c r="BZ70" s="572"/>
      <c r="CA70" s="572"/>
      <c r="CB70" s="572"/>
      <c r="CC70" s="572"/>
      <c r="CD70" s="572"/>
      <c r="CE70" s="572"/>
      <c r="CF70" s="572"/>
      <c r="CG70" s="572"/>
      <c r="CH70" s="572"/>
      <c r="CI70" s="572"/>
      <c r="CJ70" s="572"/>
      <c r="CK70" s="572"/>
      <c r="CL70" s="572"/>
      <c r="CM70" s="572"/>
      <c r="CN70" s="572"/>
      <c r="CO70" s="572"/>
      <c r="CP70" s="572"/>
      <c r="CQ70" s="572"/>
      <c r="CR70" s="572"/>
      <c r="CS70" s="572"/>
      <c r="CT70" s="572"/>
      <c r="CU70" s="572"/>
      <c r="CV70" s="572"/>
      <c r="CW70" s="572"/>
      <c r="CX70" s="572"/>
      <c r="CY70" s="572"/>
      <c r="CZ70" s="572"/>
      <c r="DA70" s="572"/>
      <c r="DB70" s="572"/>
      <c r="DC70" s="572"/>
      <c r="DD70" s="572"/>
      <c r="DE70" s="572"/>
      <c r="DF70" s="572"/>
      <c r="DG70" s="572"/>
      <c r="DH70" s="572"/>
      <c r="DI70" s="572"/>
      <c r="DJ70" s="572"/>
      <c r="DK70" s="572"/>
      <c r="DL70" s="572"/>
      <c r="DM70" s="572"/>
      <c r="DN70" s="572"/>
      <c r="DO70" s="572"/>
      <c r="DP70" s="572"/>
      <c r="DQ70" s="572"/>
      <c r="DR70" s="572"/>
      <c r="DS70" s="572"/>
      <c r="DT70" s="572"/>
      <c r="DU70" s="572"/>
      <c r="DV70" s="572"/>
      <c r="DW70" s="572"/>
      <c r="DX70" s="572"/>
      <c r="DY70" s="572"/>
      <c r="DZ70" s="572"/>
      <c r="EA70" s="572"/>
      <c r="EB70" s="572"/>
      <c r="EC70" s="572"/>
      <c r="ED70" s="572"/>
      <c r="EE70" s="572"/>
      <c r="EF70" s="572"/>
      <c r="EG70" s="572"/>
      <c r="EH70" s="572"/>
      <c r="EI70" s="572"/>
      <c r="EJ70" s="572"/>
      <c r="EK70" s="572"/>
      <c r="EL70" s="572"/>
      <c r="EM70" s="572"/>
      <c r="EN70" s="572"/>
      <c r="EO70" s="572"/>
      <c r="EP70" s="572"/>
      <c r="EQ70" s="572"/>
      <c r="ER70" s="572"/>
      <c r="ES70" s="572"/>
      <c r="ET70" s="572"/>
      <c r="EU70" s="572"/>
      <c r="EV70" s="572"/>
      <c r="EW70" s="572"/>
      <c r="EX70" s="572"/>
      <c r="EY70" s="572"/>
      <c r="EZ70" s="572"/>
      <c r="FA70" s="572"/>
      <c r="FB70" s="572"/>
      <c r="FC70" s="572"/>
      <c r="FD70" s="572"/>
      <c r="FE70" s="572"/>
      <c r="FF70" s="572"/>
      <c r="FG70" s="572"/>
      <c r="FH70" s="572"/>
      <c r="FI70" s="572"/>
      <c r="FJ70" s="572"/>
      <c r="FK70" s="572"/>
      <c r="FL70" s="572"/>
      <c r="FM70" s="572"/>
      <c r="FN70" s="572"/>
      <c r="FO70" s="572"/>
      <c r="FP70" s="572"/>
      <c r="FQ70" s="572"/>
      <c r="FR70" s="572"/>
      <c r="FS70" s="572"/>
      <c r="FT70" s="572"/>
      <c r="FU70" s="572"/>
      <c r="FV70" s="572"/>
      <c r="FW70" s="572"/>
      <c r="FX70" s="572"/>
      <c r="FY70" s="572"/>
      <c r="FZ70" s="572"/>
      <c r="GA70" s="572"/>
      <c r="GB70" s="572"/>
      <c r="GC70" s="572"/>
      <c r="GD70" s="572"/>
      <c r="GE70" s="572"/>
      <c r="GF70" s="572"/>
      <c r="GG70" s="572"/>
      <c r="GH70" s="572"/>
      <c r="GI70" s="572"/>
      <c r="GJ70" s="572"/>
      <c r="GK70" s="572"/>
      <c r="GL70" s="572"/>
      <c r="GM70" s="572"/>
      <c r="GN70" s="572"/>
      <c r="GO70" s="572"/>
      <c r="GP70" s="572"/>
      <c r="GQ70" s="572"/>
      <c r="GR70" s="572"/>
      <c r="GS70" s="572"/>
      <c r="GT70" s="572"/>
      <c r="GU70" s="572"/>
      <c r="GV70" s="572"/>
      <c r="GW70" s="572"/>
      <c r="GX70" s="572"/>
      <c r="GY70" s="572"/>
      <c r="GZ70" s="572"/>
      <c r="HA70" s="572"/>
      <c r="HB70" s="572"/>
      <c r="HC70" s="572"/>
      <c r="HD70" s="572"/>
      <c r="HE70" s="572"/>
      <c r="HF70" s="572"/>
      <c r="HG70" s="572"/>
      <c r="HH70" s="572"/>
      <c r="HI70" s="572"/>
      <c r="HJ70" s="572"/>
      <c r="HK70" s="572"/>
      <c r="HL70" s="572"/>
      <c r="HM70" s="572"/>
      <c r="HN70" s="572"/>
      <c r="HO70" s="572"/>
      <c r="HP70" s="572"/>
      <c r="HQ70" s="572"/>
      <c r="HR70" s="572"/>
      <c r="HS70" s="605"/>
      <c r="HT70" s="605"/>
      <c r="HU70" s="605"/>
      <c r="HV70" s="605"/>
      <c r="HW70" s="605"/>
      <c r="HX70" s="605"/>
      <c r="HY70" s="605"/>
      <c r="HZ70" s="605"/>
      <c r="IA70" s="605"/>
      <c r="IB70" s="605"/>
      <c r="IC70" s="605"/>
      <c r="ID70" s="605"/>
      <c r="IE70" s="605"/>
      <c r="IF70" s="605"/>
      <c r="IG70" s="605"/>
      <c r="IH70" s="605"/>
      <c r="II70" s="605"/>
      <c r="IJ70" s="605"/>
      <c r="IK70" s="605"/>
      <c r="IL70" s="605"/>
    </row>
    <row r="71" spans="1:246">
      <c r="A71" s="606" t="s">
        <v>163</v>
      </c>
      <c r="B71" s="575" t="s">
        <v>164</v>
      </c>
      <c r="C71" s="557" t="s">
        <v>165</v>
      </c>
      <c r="D71" s="568">
        <f>'01CH'!D73</f>
        <v>0</v>
      </c>
      <c r="E71" s="568"/>
      <c r="F71" s="568"/>
      <c r="G71" s="570" t="e">
        <f>#REF!</f>
        <v>#REF!</v>
      </c>
      <c r="H71" s="570" t="e">
        <f t="shared" si="6"/>
        <v>#REF!</v>
      </c>
      <c r="I71" s="784"/>
      <c r="J71" s="570">
        <f>'Bieu so 01_Na Ri'!F74</f>
        <v>0</v>
      </c>
      <c r="K71" s="570">
        <f t="shared" si="7"/>
        <v>0</v>
      </c>
      <c r="L71" s="723"/>
      <c r="M71" s="598"/>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2"/>
      <c r="BV71" s="572"/>
      <c r="BW71" s="572"/>
      <c r="BX71" s="572"/>
      <c r="BY71" s="572"/>
      <c r="BZ71" s="572"/>
      <c r="CA71" s="572"/>
      <c r="CB71" s="572"/>
      <c r="CC71" s="572"/>
      <c r="CD71" s="572"/>
      <c r="CE71" s="572"/>
      <c r="CF71" s="572"/>
      <c r="CG71" s="572"/>
      <c r="CH71" s="572"/>
      <c r="CI71" s="572"/>
      <c r="CJ71" s="572"/>
      <c r="CK71" s="572"/>
      <c r="CL71" s="572"/>
      <c r="CM71" s="572"/>
      <c r="CN71" s="572"/>
      <c r="CO71" s="572"/>
      <c r="CP71" s="572"/>
      <c r="CQ71" s="572"/>
      <c r="CR71" s="572"/>
      <c r="CS71" s="572"/>
      <c r="CT71" s="572"/>
      <c r="CU71" s="572"/>
      <c r="CV71" s="572"/>
      <c r="CW71" s="572"/>
      <c r="CX71" s="572"/>
      <c r="CY71" s="572"/>
      <c r="CZ71" s="572"/>
      <c r="DA71" s="572"/>
      <c r="DB71" s="572"/>
      <c r="DC71" s="572"/>
      <c r="DD71" s="572"/>
      <c r="DE71" s="572"/>
      <c r="DF71" s="572"/>
      <c r="DG71" s="572"/>
      <c r="DH71" s="572"/>
      <c r="DI71" s="572"/>
      <c r="DJ71" s="572"/>
      <c r="DK71" s="572"/>
      <c r="DL71" s="572"/>
      <c r="DM71" s="572"/>
      <c r="DN71" s="572"/>
      <c r="DO71" s="572"/>
      <c r="DP71" s="572"/>
      <c r="DQ71" s="572"/>
      <c r="DR71" s="572"/>
      <c r="DS71" s="572"/>
      <c r="DT71" s="572"/>
      <c r="DU71" s="572"/>
      <c r="DV71" s="572"/>
      <c r="DW71" s="572"/>
      <c r="DX71" s="572"/>
      <c r="DY71" s="572"/>
      <c r="DZ71" s="572"/>
      <c r="EA71" s="572"/>
      <c r="EB71" s="572"/>
      <c r="EC71" s="572"/>
      <c r="ED71" s="572"/>
      <c r="EE71" s="572"/>
      <c r="EF71" s="572"/>
      <c r="EG71" s="572"/>
      <c r="EH71" s="572"/>
      <c r="EI71" s="572"/>
      <c r="EJ71" s="572"/>
      <c r="EK71" s="572"/>
      <c r="EL71" s="572"/>
      <c r="EM71" s="572"/>
      <c r="EN71" s="572"/>
      <c r="EO71" s="572"/>
      <c r="EP71" s="572"/>
      <c r="EQ71" s="572"/>
      <c r="ER71" s="572"/>
      <c r="ES71" s="572"/>
      <c r="ET71" s="572"/>
      <c r="EU71" s="572"/>
      <c r="EV71" s="572"/>
      <c r="EW71" s="572"/>
      <c r="EX71" s="572"/>
      <c r="EY71" s="572"/>
      <c r="EZ71" s="572"/>
      <c r="FA71" s="572"/>
      <c r="FB71" s="572"/>
      <c r="FC71" s="572"/>
      <c r="FD71" s="572"/>
      <c r="FE71" s="572"/>
      <c r="FF71" s="572"/>
      <c r="FG71" s="572"/>
      <c r="FH71" s="572"/>
      <c r="FI71" s="572"/>
      <c r="FJ71" s="572"/>
      <c r="FK71" s="572"/>
      <c r="FL71" s="572"/>
      <c r="FM71" s="572"/>
      <c r="FN71" s="572"/>
      <c r="FO71" s="572"/>
      <c r="FP71" s="572"/>
      <c r="FQ71" s="572"/>
      <c r="FR71" s="572"/>
      <c r="FS71" s="572"/>
      <c r="FT71" s="572"/>
      <c r="FU71" s="572"/>
      <c r="FV71" s="572"/>
      <c r="FW71" s="572"/>
      <c r="FX71" s="572"/>
      <c r="FY71" s="572"/>
      <c r="FZ71" s="572"/>
      <c r="GA71" s="572"/>
      <c r="GB71" s="572"/>
      <c r="GC71" s="572"/>
      <c r="GD71" s="572"/>
      <c r="GE71" s="572"/>
      <c r="GF71" s="572"/>
      <c r="GG71" s="572"/>
      <c r="GH71" s="572"/>
      <c r="GI71" s="572"/>
      <c r="GJ71" s="572"/>
      <c r="GK71" s="572"/>
      <c r="GL71" s="572"/>
      <c r="GM71" s="572"/>
      <c r="GN71" s="572"/>
      <c r="GO71" s="572"/>
      <c r="GP71" s="572"/>
      <c r="GQ71" s="572"/>
      <c r="GR71" s="572"/>
      <c r="GS71" s="572"/>
      <c r="GT71" s="572"/>
      <c r="GU71" s="572"/>
      <c r="GV71" s="572"/>
      <c r="GW71" s="572"/>
      <c r="GX71" s="572"/>
      <c r="GY71" s="572"/>
      <c r="GZ71" s="572"/>
      <c r="HA71" s="572"/>
      <c r="HB71" s="572"/>
      <c r="HC71" s="572"/>
      <c r="HD71" s="572"/>
      <c r="HE71" s="572"/>
      <c r="HF71" s="572"/>
      <c r="HG71" s="572"/>
      <c r="HH71" s="572"/>
      <c r="HI71" s="572"/>
      <c r="HJ71" s="572"/>
      <c r="HK71" s="572"/>
      <c r="HL71" s="572"/>
      <c r="HM71" s="572"/>
      <c r="HN71" s="572"/>
      <c r="HO71" s="572"/>
      <c r="HP71" s="572"/>
      <c r="HQ71" s="572"/>
      <c r="HR71" s="572"/>
      <c r="HS71" s="605"/>
      <c r="HT71" s="605"/>
      <c r="HU71" s="605"/>
      <c r="HV71" s="605"/>
      <c r="HW71" s="605"/>
      <c r="HX71" s="605"/>
      <c r="HY71" s="605"/>
      <c r="HZ71" s="605"/>
      <c r="IA71" s="605"/>
      <c r="IB71" s="605"/>
      <c r="IC71" s="605"/>
      <c r="ID71" s="605"/>
      <c r="IE71" s="605"/>
      <c r="IF71" s="605"/>
      <c r="IG71" s="605"/>
      <c r="IH71" s="605"/>
      <c r="II71" s="605"/>
      <c r="IJ71" s="605"/>
      <c r="IK71" s="605"/>
      <c r="IL71" s="605"/>
    </row>
    <row r="72" spans="1:246">
      <c r="A72" s="606" t="s">
        <v>166</v>
      </c>
      <c r="B72" s="575" t="s">
        <v>167</v>
      </c>
      <c r="C72" s="557" t="s">
        <v>168</v>
      </c>
      <c r="D72" s="568">
        <f>'01CH'!D74</f>
        <v>0</v>
      </c>
      <c r="E72" s="568"/>
      <c r="F72" s="568"/>
      <c r="G72" s="570" t="e">
        <f>#REF!</f>
        <v>#REF!</v>
      </c>
      <c r="H72" s="570" t="e">
        <f t="shared" si="6"/>
        <v>#REF!</v>
      </c>
      <c r="I72" s="784"/>
      <c r="J72" s="570">
        <f>'Bieu so 01_Na Ri'!F75</f>
        <v>0</v>
      </c>
      <c r="K72" s="570">
        <f t="shared" si="7"/>
        <v>0</v>
      </c>
      <c r="L72" s="723"/>
      <c r="M72" s="598"/>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2"/>
      <c r="BB72" s="572"/>
      <c r="BC72" s="572"/>
      <c r="BD72" s="572"/>
      <c r="BE72" s="572"/>
      <c r="BF72" s="572"/>
      <c r="BG72" s="572"/>
      <c r="BH72" s="572"/>
      <c r="BI72" s="572"/>
      <c r="BJ72" s="572"/>
      <c r="BK72" s="572"/>
      <c r="BL72" s="572"/>
      <c r="BM72" s="572"/>
      <c r="BN72" s="572"/>
      <c r="BO72" s="572"/>
      <c r="BP72" s="572"/>
      <c r="BQ72" s="572"/>
      <c r="BR72" s="572"/>
      <c r="BS72" s="572"/>
      <c r="BT72" s="572"/>
      <c r="BU72" s="572"/>
      <c r="BV72" s="572"/>
      <c r="BW72" s="572"/>
      <c r="BX72" s="572"/>
      <c r="BY72" s="572"/>
      <c r="BZ72" s="572"/>
      <c r="CA72" s="572"/>
      <c r="CB72" s="572"/>
      <c r="CC72" s="572"/>
      <c r="CD72" s="572"/>
      <c r="CE72" s="572"/>
      <c r="CF72" s="572"/>
      <c r="CG72" s="572"/>
      <c r="CH72" s="572"/>
      <c r="CI72" s="572"/>
      <c r="CJ72" s="572"/>
      <c r="CK72" s="572"/>
      <c r="CL72" s="572"/>
      <c r="CM72" s="572"/>
      <c r="CN72" s="572"/>
      <c r="CO72" s="572"/>
      <c r="CP72" s="572"/>
      <c r="CQ72" s="572"/>
      <c r="CR72" s="572"/>
      <c r="CS72" s="572"/>
      <c r="CT72" s="572"/>
      <c r="CU72" s="572"/>
      <c r="CV72" s="572"/>
      <c r="CW72" s="572"/>
      <c r="CX72" s="572"/>
      <c r="CY72" s="572"/>
      <c r="CZ72" s="572"/>
      <c r="DA72" s="572"/>
      <c r="DB72" s="572"/>
      <c r="DC72" s="572"/>
      <c r="DD72" s="572"/>
      <c r="DE72" s="572"/>
      <c r="DF72" s="572"/>
      <c r="DG72" s="572"/>
      <c r="DH72" s="572"/>
      <c r="DI72" s="572"/>
      <c r="DJ72" s="572"/>
      <c r="DK72" s="572"/>
      <c r="DL72" s="572"/>
      <c r="DM72" s="572"/>
      <c r="DN72" s="572"/>
      <c r="DO72" s="572"/>
      <c r="DP72" s="572"/>
      <c r="DQ72" s="572"/>
      <c r="DR72" s="572"/>
      <c r="DS72" s="572"/>
      <c r="DT72" s="572"/>
      <c r="DU72" s="572"/>
      <c r="DV72" s="572"/>
      <c r="DW72" s="572"/>
      <c r="DX72" s="572"/>
      <c r="DY72" s="572"/>
      <c r="DZ72" s="572"/>
      <c r="EA72" s="572"/>
      <c r="EB72" s="572"/>
      <c r="EC72" s="572"/>
      <c r="ED72" s="572"/>
      <c r="EE72" s="572"/>
      <c r="EF72" s="572"/>
      <c r="EG72" s="572"/>
      <c r="EH72" s="572"/>
      <c r="EI72" s="572"/>
      <c r="EJ72" s="572"/>
      <c r="EK72" s="572"/>
      <c r="EL72" s="572"/>
      <c r="EM72" s="572"/>
      <c r="EN72" s="572"/>
      <c r="EO72" s="572"/>
      <c r="EP72" s="572"/>
      <c r="EQ72" s="572"/>
      <c r="ER72" s="572"/>
      <c r="ES72" s="572"/>
      <c r="ET72" s="572"/>
      <c r="EU72" s="572"/>
      <c r="EV72" s="572"/>
      <c r="EW72" s="572"/>
      <c r="EX72" s="572"/>
      <c r="EY72" s="572"/>
      <c r="EZ72" s="572"/>
      <c r="FA72" s="572"/>
      <c r="FB72" s="572"/>
      <c r="FC72" s="572"/>
      <c r="FD72" s="572"/>
      <c r="FE72" s="572"/>
      <c r="FF72" s="572"/>
      <c r="FG72" s="572"/>
      <c r="FH72" s="572"/>
      <c r="FI72" s="572"/>
      <c r="FJ72" s="572"/>
      <c r="FK72" s="572"/>
      <c r="FL72" s="572"/>
      <c r="FM72" s="572"/>
      <c r="FN72" s="572"/>
      <c r="FO72" s="572"/>
      <c r="FP72" s="572"/>
      <c r="FQ72" s="572"/>
      <c r="FR72" s="572"/>
      <c r="FS72" s="572"/>
      <c r="FT72" s="572"/>
      <c r="FU72" s="572"/>
      <c r="FV72" s="572"/>
      <c r="FW72" s="572"/>
      <c r="FX72" s="572"/>
      <c r="FY72" s="572"/>
      <c r="FZ72" s="572"/>
      <c r="GA72" s="572"/>
      <c r="GB72" s="572"/>
      <c r="GC72" s="572"/>
      <c r="GD72" s="572"/>
      <c r="GE72" s="572"/>
      <c r="GF72" s="572"/>
      <c r="GG72" s="572"/>
      <c r="GH72" s="572"/>
      <c r="GI72" s="572"/>
      <c r="GJ72" s="572"/>
      <c r="GK72" s="572"/>
      <c r="GL72" s="572"/>
      <c r="GM72" s="572"/>
      <c r="GN72" s="572"/>
      <c r="GO72" s="572"/>
      <c r="GP72" s="572"/>
      <c r="GQ72" s="572"/>
      <c r="GR72" s="572"/>
      <c r="GS72" s="572"/>
      <c r="GT72" s="572"/>
      <c r="GU72" s="572"/>
      <c r="GV72" s="572"/>
      <c r="GW72" s="572"/>
      <c r="GX72" s="572"/>
      <c r="GY72" s="572"/>
      <c r="GZ72" s="572"/>
      <c r="HA72" s="572"/>
      <c r="HB72" s="572"/>
      <c r="HC72" s="572"/>
      <c r="HD72" s="572"/>
      <c r="HE72" s="572"/>
      <c r="HF72" s="572"/>
      <c r="HG72" s="572"/>
      <c r="HH72" s="572"/>
      <c r="HI72" s="572"/>
      <c r="HJ72" s="572"/>
      <c r="HK72" s="572"/>
      <c r="HL72" s="572"/>
      <c r="HM72" s="572"/>
      <c r="HN72" s="572"/>
      <c r="HO72" s="572"/>
      <c r="HP72" s="572"/>
      <c r="HQ72" s="572"/>
      <c r="HR72" s="572"/>
      <c r="HS72" s="605"/>
      <c r="HT72" s="605"/>
      <c r="HU72" s="605"/>
      <c r="HV72" s="605"/>
      <c r="HW72" s="605"/>
      <c r="HX72" s="605"/>
      <c r="HY72" s="605"/>
      <c r="HZ72" s="605"/>
      <c r="IA72" s="605"/>
      <c r="IB72" s="605"/>
      <c r="IC72" s="605"/>
      <c r="ID72" s="605"/>
      <c r="IE72" s="605"/>
      <c r="IF72" s="605"/>
      <c r="IG72" s="605"/>
      <c r="IH72" s="605"/>
      <c r="II72" s="605"/>
      <c r="IJ72" s="605"/>
      <c r="IK72" s="605"/>
      <c r="IL72" s="605"/>
    </row>
    <row r="73" spans="1:246" s="761" customFormat="1">
      <c r="A73" s="752">
        <v>3</v>
      </c>
      <c r="B73" s="753" t="s">
        <v>169</v>
      </c>
      <c r="C73" s="754" t="s">
        <v>170</v>
      </c>
      <c r="D73" s="755">
        <f>'01CH'!D75</f>
        <v>695.67079999999999</v>
      </c>
      <c r="E73" s="756">
        <v>24</v>
      </c>
      <c r="F73" s="755">
        <v>0</v>
      </c>
      <c r="G73" s="757" t="e">
        <f>#REF!</f>
        <v>#REF!</v>
      </c>
      <c r="H73" s="757" t="e">
        <f t="shared" si="6"/>
        <v>#REF!</v>
      </c>
      <c r="I73" s="839" t="e">
        <f>G73-E73</f>
        <v>#REF!</v>
      </c>
      <c r="J73" s="757">
        <f>'Bieu so 01_Na Ri'!F76</f>
        <v>583.0018</v>
      </c>
      <c r="K73" s="757">
        <f t="shared" si="7"/>
        <v>-112.66899999999998</v>
      </c>
      <c r="L73" s="795">
        <f t="shared" ref="L73" si="8">J73-F73</f>
        <v>583.0018</v>
      </c>
      <c r="M73" s="758"/>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c r="CB73" s="759"/>
      <c r="CC73" s="759"/>
      <c r="CD73" s="759"/>
      <c r="CE73" s="759"/>
      <c r="CF73" s="759"/>
      <c r="CG73" s="759"/>
      <c r="CH73" s="759"/>
      <c r="CI73" s="759"/>
      <c r="CJ73" s="759"/>
      <c r="CK73" s="759"/>
      <c r="CL73" s="759"/>
      <c r="CM73" s="759"/>
      <c r="CN73" s="759"/>
      <c r="CO73" s="759"/>
      <c r="CP73" s="759"/>
      <c r="CQ73" s="759"/>
      <c r="CR73" s="759"/>
      <c r="CS73" s="759"/>
      <c r="CT73" s="759"/>
      <c r="CU73" s="759"/>
      <c r="CV73" s="759"/>
      <c r="CW73" s="759"/>
      <c r="CX73" s="759"/>
      <c r="CY73" s="759"/>
      <c r="CZ73" s="759"/>
      <c r="DA73" s="759"/>
      <c r="DB73" s="759"/>
      <c r="DC73" s="759"/>
      <c r="DD73" s="759"/>
      <c r="DE73" s="759"/>
      <c r="DF73" s="759"/>
      <c r="DG73" s="759"/>
      <c r="DH73" s="759"/>
      <c r="DI73" s="759"/>
      <c r="DJ73" s="759"/>
      <c r="DK73" s="759"/>
      <c r="DL73" s="759"/>
      <c r="DM73" s="759"/>
      <c r="DN73" s="759"/>
      <c r="DO73" s="759"/>
      <c r="DP73" s="759"/>
      <c r="DQ73" s="759"/>
      <c r="DR73" s="759"/>
      <c r="DS73" s="759"/>
      <c r="DT73" s="759"/>
      <c r="DU73" s="759"/>
      <c r="DV73" s="759"/>
      <c r="DW73" s="759"/>
      <c r="DX73" s="759"/>
      <c r="DY73" s="759"/>
      <c r="DZ73" s="759"/>
      <c r="EA73" s="759"/>
      <c r="EB73" s="759"/>
      <c r="EC73" s="759"/>
      <c r="ED73" s="759"/>
      <c r="EE73" s="759"/>
      <c r="EF73" s="759"/>
      <c r="EG73" s="759"/>
      <c r="EH73" s="759"/>
      <c r="EI73" s="759"/>
      <c r="EJ73" s="759"/>
      <c r="EK73" s="759"/>
      <c r="EL73" s="759"/>
      <c r="EM73" s="759"/>
      <c r="EN73" s="759"/>
      <c r="EO73" s="759"/>
      <c r="EP73" s="759"/>
      <c r="EQ73" s="759"/>
      <c r="ER73" s="759"/>
      <c r="ES73" s="759"/>
      <c r="ET73" s="759"/>
      <c r="EU73" s="759"/>
      <c r="EV73" s="759"/>
      <c r="EW73" s="759"/>
      <c r="EX73" s="759"/>
      <c r="EY73" s="759"/>
      <c r="EZ73" s="759"/>
      <c r="FA73" s="759"/>
      <c r="FB73" s="759"/>
      <c r="FC73" s="759"/>
      <c r="FD73" s="759"/>
      <c r="FE73" s="759"/>
      <c r="FF73" s="759"/>
      <c r="FG73" s="759"/>
      <c r="FH73" s="759"/>
      <c r="FI73" s="759"/>
      <c r="FJ73" s="759"/>
      <c r="FK73" s="759"/>
      <c r="FL73" s="759"/>
      <c r="FM73" s="759"/>
      <c r="FN73" s="759"/>
      <c r="FO73" s="759"/>
      <c r="FP73" s="759"/>
      <c r="FQ73" s="759"/>
      <c r="FR73" s="759"/>
      <c r="FS73" s="759"/>
      <c r="FT73" s="759"/>
      <c r="FU73" s="759"/>
      <c r="FV73" s="759"/>
      <c r="FW73" s="759"/>
      <c r="FX73" s="759"/>
      <c r="FY73" s="759"/>
      <c r="FZ73" s="759"/>
      <c r="GA73" s="759"/>
      <c r="GB73" s="759"/>
      <c r="GC73" s="759"/>
      <c r="GD73" s="759"/>
      <c r="GE73" s="759"/>
      <c r="GF73" s="759"/>
      <c r="GG73" s="759"/>
      <c r="GH73" s="759"/>
      <c r="GI73" s="759"/>
      <c r="GJ73" s="759"/>
      <c r="GK73" s="759"/>
      <c r="GL73" s="759"/>
      <c r="GM73" s="759"/>
      <c r="GN73" s="759"/>
      <c r="GO73" s="759"/>
      <c r="GP73" s="759"/>
      <c r="GQ73" s="759"/>
      <c r="GR73" s="759"/>
      <c r="GS73" s="759"/>
      <c r="GT73" s="759"/>
      <c r="GU73" s="759"/>
      <c r="GV73" s="759"/>
      <c r="GW73" s="759"/>
      <c r="GX73" s="759"/>
      <c r="GY73" s="759"/>
      <c r="GZ73" s="759"/>
      <c r="HA73" s="759"/>
      <c r="HB73" s="759"/>
      <c r="HC73" s="759"/>
      <c r="HD73" s="759"/>
      <c r="HE73" s="759"/>
      <c r="HF73" s="759"/>
      <c r="HG73" s="759"/>
      <c r="HH73" s="759"/>
      <c r="HI73" s="759"/>
      <c r="HJ73" s="759"/>
      <c r="HK73" s="759"/>
      <c r="HL73" s="759"/>
      <c r="HM73" s="759"/>
      <c r="HN73" s="759"/>
      <c r="HO73" s="759"/>
      <c r="HP73" s="759"/>
      <c r="HQ73" s="759"/>
      <c r="HR73" s="759"/>
      <c r="HS73" s="760"/>
      <c r="HT73" s="760"/>
      <c r="HU73" s="760"/>
      <c r="HV73" s="760"/>
      <c r="HW73" s="760"/>
      <c r="HX73" s="760"/>
      <c r="HY73" s="760"/>
      <c r="HZ73" s="760"/>
      <c r="IA73" s="760"/>
      <c r="IB73" s="760"/>
      <c r="IC73" s="760"/>
      <c r="ID73" s="760"/>
      <c r="IE73" s="760"/>
      <c r="IF73" s="760"/>
      <c r="IG73" s="760"/>
      <c r="IH73" s="760"/>
      <c r="II73" s="760"/>
      <c r="IJ73" s="760"/>
      <c r="IK73" s="760"/>
      <c r="IL73" s="760"/>
    </row>
    <row r="76" spans="1:246">
      <c r="F76" s="611">
        <f>F63-D63</f>
        <v>957.29179999999997</v>
      </c>
    </row>
  </sheetData>
  <mergeCells count="9">
    <mergeCell ref="A1:M1"/>
    <mergeCell ref="A2:A3"/>
    <mergeCell ref="B2:B3"/>
    <mergeCell ref="C2:C3"/>
    <mergeCell ref="D2:D3"/>
    <mergeCell ref="E2:E3"/>
    <mergeCell ref="F2:F3"/>
    <mergeCell ref="G2:I2"/>
    <mergeCell ref="J2:L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75"/>
  <sheetViews>
    <sheetView showZeros="0" workbookViewId="0">
      <selection activeCell="J26" sqref="J26"/>
    </sheetView>
  </sheetViews>
  <sheetFormatPr defaultColWidth="7.28515625" defaultRowHeight="15"/>
  <cols>
    <col min="1" max="1" width="4.85546875" style="580" customWidth="1"/>
    <col min="2" max="2" width="31.7109375" style="581" customWidth="1"/>
    <col min="3" max="3" width="7.140625" style="580" customWidth="1"/>
    <col min="4" max="4" width="13.42578125" style="580" customWidth="1"/>
    <col min="5" max="5" width="13.28515625" style="791" customWidth="1"/>
    <col min="6" max="6" width="11.28515625" style="791" customWidth="1"/>
    <col min="7" max="7" width="15.140625" style="580" customWidth="1"/>
    <col min="8" max="8" width="18.140625" style="572" customWidth="1"/>
    <col min="9" max="176" width="6.85546875" style="572" customWidth="1"/>
    <col min="177" max="177" width="4.85546875" style="572" customWidth="1"/>
    <col min="178" max="178" width="37.5703125" style="572" bestFit="1" customWidth="1"/>
    <col min="179" max="179" width="5.28515625" style="572" customWidth="1"/>
    <col min="180" max="180" width="9.85546875" style="572" customWidth="1"/>
    <col min="181" max="181" width="12.42578125" style="572" customWidth="1"/>
    <col min="182" max="182" width="7.7109375" style="572" customWidth="1"/>
    <col min="183" max="183" width="6.42578125" style="572" customWidth="1"/>
    <col min="184" max="184" width="8.42578125" style="572" customWidth="1"/>
    <col min="185" max="195" width="7.28515625" style="572"/>
    <col min="196" max="196" width="8.7109375" style="572" customWidth="1"/>
    <col min="197" max="207" width="7.28515625" style="572"/>
    <col min="208" max="236" width="7.28515625" style="582"/>
    <col min="237" max="237" width="4.85546875" style="582" customWidth="1"/>
    <col min="238" max="238" width="38.42578125" style="582" customWidth="1"/>
    <col min="239" max="239" width="6.5703125" style="582" customWidth="1"/>
    <col min="240" max="241" width="11.7109375" style="582" customWidth="1"/>
    <col min="242" max="242" width="15" style="582" customWidth="1"/>
    <col min="243" max="243" width="11.7109375" style="582" customWidth="1"/>
    <col min="244" max="244" width="27.5703125" style="582" bestFit="1" customWidth="1"/>
    <col min="245" max="432" width="6.85546875" style="582" customWidth="1"/>
    <col min="433" max="433" width="4.85546875" style="582" customWidth="1"/>
    <col min="434" max="434" width="37.5703125" style="582" bestFit="1" customWidth="1"/>
    <col min="435" max="435" width="5.28515625" style="582" customWidth="1"/>
    <col min="436" max="436" width="9.85546875" style="582" customWidth="1"/>
    <col min="437" max="437" width="12.42578125" style="582" customWidth="1"/>
    <col min="438" max="438" width="7.7109375" style="582" customWidth="1"/>
    <col min="439" max="439" width="6.42578125" style="582" customWidth="1"/>
    <col min="440" max="440" width="8.42578125" style="582" customWidth="1"/>
    <col min="441" max="451" width="7.28515625" style="582"/>
    <col min="452" max="452" width="8.7109375" style="582" customWidth="1"/>
    <col min="453" max="492" width="7.28515625" style="582"/>
    <col min="493" max="493" width="4.85546875" style="582" customWidth="1"/>
    <col min="494" max="494" width="38.42578125" style="582" customWidth="1"/>
    <col min="495" max="495" width="6.5703125" style="582" customWidth="1"/>
    <col min="496" max="497" width="11.7109375" style="582" customWidth="1"/>
    <col min="498" max="498" width="15" style="582" customWidth="1"/>
    <col min="499" max="499" width="11.7109375" style="582" customWidth="1"/>
    <col min="500" max="500" width="27.5703125" style="582" bestFit="1" customWidth="1"/>
    <col min="501" max="688" width="6.85546875" style="582" customWidth="1"/>
    <col min="689" max="689" width="4.85546875" style="582" customWidth="1"/>
    <col min="690" max="690" width="37.5703125" style="582" bestFit="1" customWidth="1"/>
    <col min="691" max="691" width="5.28515625" style="582" customWidth="1"/>
    <col min="692" max="692" width="9.85546875" style="582" customWidth="1"/>
    <col min="693" max="693" width="12.42578125" style="582" customWidth="1"/>
    <col min="694" max="694" width="7.7109375" style="582" customWidth="1"/>
    <col min="695" max="695" width="6.42578125" style="582" customWidth="1"/>
    <col min="696" max="696" width="8.42578125" style="582" customWidth="1"/>
    <col min="697" max="707" width="7.28515625" style="582"/>
    <col min="708" max="708" width="8.7109375" style="582" customWidth="1"/>
    <col min="709" max="748" width="7.28515625" style="582"/>
    <col min="749" max="749" width="4.85546875" style="582" customWidth="1"/>
    <col min="750" max="750" width="38.42578125" style="582" customWidth="1"/>
    <col min="751" max="751" width="6.5703125" style="582" customWidth="1"/>
    <col min="752" max="753" width="11.7109375" style="582" customWidth="1"/>
    <col min="754" max="754" width="15" style="582" customWidth="1"/>
    <col min="755" max="755" width="11.7109375" style="582" customWidth="1"/>
    <col min="756" max="756" width="27.5703125" style="582" bestFit="1" customWidth="1"/>
    <col min="757" max="944" width="6.85546875" style="582" customWidth="1"/>
    <col min="945" max="945" width="4.85546875" style="582" customWidth="1"/>
    <col min="946" max="946" width="37.5703125" style="582" bestFit="1" customWidth="1"/>
    <col min="947" max="947" width="5.28515625" style="582" customWidth="1"/>
    <col min="948" max="948" width="9.85546875" style="582" customWidth="1"/>
    <col min="949" max="949" width="12.42578125" style="582" customWidth="1"/>
    <col min="950" max="950" width="7.7109375" style="582" customWidth="1"/>
    <col min="951" max="951" width="6.42578125" style="582" customWidth="1"/>
    <col min="952" max="952" width="8.42578125" style="582" customWidth="1"/>
    <col min="953" max="963" width="7.28515625" style="582"/>
    <col min="964" max="964" width="8.7109375" style="582" customWidth="1"/>
    <col min="965" max="1004" width="7.28515625" style="582"/>
    <col min="1005" max="1005" width="4.85546875" style="582" customWidth="1"/>
    <col min="1006" max="1006" width="38.42578125" style="582" customWidth="1"/>
    <col min="1007" max="1007" width="6.5703125" style="582" customWidth="1"/>
    <col min="1008" max="1009" width="11.7109375" style="582" customWidth="1"/>
    <col min="1010" max="1010" width="15" style="582" customWidth="1"/>
    <col min="1011" max="1011" width="11.7109375" style="582" customWidth="1"/>
    <col min="1012" max="1012" width="27.5703125" style="582" bestFit="1" customWidth="1"/>
    <col min="1013" max="1200" width="6.85546875" style="582" customWidth="1"/>
    <col min="1201" max="1201" width="4.85546875" style="582" customWidth="1"/>
    <col min="1202" max="1202" width="37.5703125" style="582" bestFit="1" customWidth="1"/>
    <col min="1203" max="1203" width="5.28515625" style="582" customWidth="1"/>
    <col min="1204" max="1204" width="9.85546875" style="582" customWidth="1"/>
    <col min="1205" max="1205" width="12.42578125" style="582" customWidth="1"/>
    <col min="1206" max="1206" width="7.7109375" style="582" customWidth="1"/>
    <col min="1207" max="1207" width="6.42578125" style="582" customWidth="1"/>
    <col min="1208" max="1208" width="8.42578125" style="582" customWidth="1"/>
    <col min="1209" max="1219" width="7.28515625" style="582"/>
    <col min="1220" max="1220" width="8.7109375" style="582" customWidth="1"/>
    <col min="1221" max="1260" width="7.28515625" style="582"/>
    <col min="1261" max="1261" width="4.85546875" style="582" customWidth="1"/>
    <col min="1262" max="1262" width="38.42578125" style="582" customWidth="1"/>
    <col min="1263" max="1263" width="6.5703125" style="582" customWidth="1"/>
    <col min="1264" max="1265" width="11.7109375" style="582" customWidth="1"/>
    <col min="1266" max="1266" width="15" style="582" customWidth="1"/>
    <col min="1267" max="1267" width="11.7109375" style="582" customWidth="1"/>
    <col min="1268" max="1268" width="27.5703125" style="582" bestFit="1" customWidth="1"/>
    <col min="1269" max="1456" width="6.85546875" style="582" customWidth="1"/>
    <col min="1457" max="1457" width="4.85546875" style="582" customWidth="1"/>
    <col min="1458" max="1458" width="37.5703125" style="582" bestFit="1" customWidth="1"/>
    <col min="1459" max="1459" width="5.28515625" style="582" customWidth="1"/>
    <col min="1460" max="1460" width="9.85546875" style="582" customWidth="1"/>
    <col min="1461" max="1461" width="12.42578125" style="582" customWidth="1"/>
    <col min="1462" max="1462" width="7.7109375" style="582" customWidth="1"/>
    <col min="1463" max="1463" width="6.42578125" style="582" customWidth="1"/>
    <col min="1464" max="1464" width="8.42578125" style="582" customWidth="1"/>
    <col min="1465" max="1475" width="7.28515625" style="582"/>
    <col min="1476" max="1476" width="8.7109375" style="582" customWidth="1"/>
    <col min="1477" max="1516" width="7.28515625" style="582"/>
    <col min="1517" max="1517" width="4.85546875" style="582" customWidth="1"/>
    <col min="1518" max="1518" width="38.42578125" style="582" customWidth="1"/>
    <col min="1519" max="1519" width="6.5703125" style="582" customWidth="1"/>
    <col min="1520" max="1521" width="11.7109375" style="582" customWidth="1"/>
    <col min="1522" max="1522" width="15" style="582" customWidth="1"/>
    <col min="1523" max="1523" width="11.7109375" style="582" customWidth="1"/>
    <col min="1524" max="1524" width="27.5703125" style="582" bestFit="1" customWidth="1"/>
    <col min="1525" max="1712" width="6.85546875" style="582" customWidth="1"/>
    <col min="1713" max="1713" width="4.85546875" style="582" customWidth="1"/>
    <col min="1714" max="1714" width="37.5703125" style="582" bestFit="1" customWidth="1"/>
    <col min="1715" max="1715" width="5.28515625" style="582" customWidth="1"/>
    <col min="1716" max="1716" width="9.85546875" style="582" customWidth="1"/>
    <col min="1717" max="1717" width="12.42578125" style="582" customWidth="1"/>
    <col min="1718" max="1718" width="7.7109375" style="582" customWidth="1"/>
    <col min="1719" max="1719" width="6.42578125" style="582" customWidth="1"/>
    <col min="1720" max="1720" width="8.42578125" style="582" customWidth="1"/>
    <col min="1721" max="1731" width="7.28515625" style="582"/>
    <col min="1732" max="1732" width="8.7109375" style="582" customWidth="1"/>
    <col min="1733" max="1772" width="7.28515625" style="582"/>
    <col min="1773" max="1773" width="4.85546875" style="582" customWidth="1"/>
    <col min="1774" max="1774" width="38.42578125" style="582" customWidth="1"/>
    <col min="1775" max="1775" width="6.5703125" style="582" customWidth="1"/>
    <col min="1776" max="1777" width="11.7109375" style="582" customWidth="1"/>
    <col min="1778" max="1778" width="15" style="582" customWidth="1"/>
    <col min="1779" max="1779" width="11.7109375" style="582" customWidth="1"/>
    <col min="1780" max="1780" width="27.5703125" style="582" bestFit="1" customWidth="1"/>
    <col min="1781" max="1968" width="6.85546875" style="582" customWidth="1"/>
    <col min="1969" max="1969" width="4.85546875" style="582" customWidth="1"/>
    <col min="1970" max="1970" width="37.5703125" style="582" bestFit="1" customWidth="1"/>
    <col min="1971" max="1971" width="5.28515625" style="582" customWidth="1"/>
    <col min="1972" max="1972" width="9.85546875" style="582" customWidth="1"/>
    <col min="1973" max="1973" width="12.42578125" style="582" customWidth="1"/>
    <col min="1974" max="1974" width="7.7109375" style="582" customWidth="1"/>
    <col min="1975" max="1975" width="6.42578125" style="582" customWidth="1"/>
    <col min="1976" max="1976" width="8.42578125" style="582" customWidth="1"/>
    <col min="1977" max="1987" width="7.28515625" style="582"/>
    <col min="1988" max="1988" width="8.7109375" style="582" customWidth="1"/>
    <col min="1989" max="2028" width="7.28515625" style="582"/>
    <col min="2029" max="2029" width="4.85546875" style="582" customWidth="1"/>
    <col min="2030" max="2030" width="38.42578125" style="582" customWidth="1"/>
    <col min="2031" max="2031" width="6.5703125" style="582" customWidth="1"/>
    <col min="2032" max="2033" width="11.7109375" style="582" customWidth="1"/>
    <col min="2034" max="2034" width="15" style="582" customWidth="1"/>
    <col min="2035" max="2035" width="11.7109375" style="582" customWidth="1"/>
    <col min="2036" max="2036" width="27.5703125" style="582" bestFit="1" customWidth="1"/>
    <col min="2037" max="2224" width="6.85546875" style="582" customWidth="1"/>
    <col min="2225" max="2225" width="4.85546875" style="582" customWidth="1"/>
    <col min="2226" max="2226" width="37.5703125" style="582" bestFit="1" customWidth="1"/>
    <col min="2227" max="2227" width="5.28515625" style="582" customWidth="1"/>
    <col min="2228" max="2228" width="9.85546875" style="582" customWidth="1"/>
    <col min="2229" max="2229" width="12.42578125" style="582" customWidth="1"/>
    <col min="2230" max="2230" width="7.7109375" style="582" customWidth="1"/>
    <col min="2231" max="2231" width="6.42578125" style="582" customWidth="1"/>
    <col min="2232" max="2232" width="8.42578125" style="582" customWidth="1"/>
    <col min="2233" max="2243" width="7.28515625" style="582"/>
    <col min="2244" max="2244" width="8.7109375" style="582" customWidth="1"/>
    <col min="2245" max="2284" width="7.28515625" style="582"/>
    <col min="2285" max="2285" width="4.85546875" style="582" customWidth="1"/>
    <col min="2286" max="2286" width="38.42578125" style="582" customWidth="1"/>
    <col min="2287" max="2287" width="6.5703125" style="582" customWidth="1"/>
    <col min="2288" max="2289" width="11.7109375" style="582" customWidth="1"/>
    <col min="2290" max="2290" width="15" style="582" customWidth="1"/>
    <col min="2291" max="2291" width="11.7109375" style="582" customWidth="1"/>
    <col min="2292" max="2292" width="27.5703125" style="582" bestFit="1" customWidth="1"/>
    <col min="2293" max="2480" width="6.85546875" style="582" customWidth="1"/>
    <col min="2481" max="2481" width="4.85546875" style="582" customWidth="1"/>
    <col min="2482" max="2482" width="37.5703125" style="582" bestFit="1" customWidth="1"/>
    <col min="2483" max="2483" width="5.28515625" style="582" customWidth="1"/>
    <col min="2484" max="2484" width="9.85546875" style="582" customWidth="1"/>
    <col min="2485" max="2485" width="12.42578125" style="582" customWidth="1"/>
    <col min="2486" max="2486" width="7.7109375" style="582" customWidth="1"/>
    <col min="2487" max="2487" width="6.42578125" style="582" customWidth="1"/>
    <col min="2488" max="2488" width="8.42578125" style="582" customWidth="1"/>
    <col min="2489" max="2499" width="7.28515625" style="582"/>
    <col min="2500" max="2500" width="8.7109375" style="582" customWidth="1"/>
    <col min="2501" max="2540" width="7.28515625" style="582"/>
    <col min="2541" max="2541" width="4.85546875" style="582" customWidth="1"/>
    <col min="2542" max="2542" width="38.42578125" style="582" customWidth="1"/>
    <col min="2543" max="2543" width="6.5703125" style="582" customWidth="1"/>
    <col min="2544" max="2545" width="11.7109375" style="582" customWidth="1"/>
    <col min="2546" max="2546" width="15" style="582" customWidth="1"/>
    <col min="2547" max="2547" width="11.7109375" style="582" customWidth="1"/>
    <col min="2548" max="2548" width="27.5703125" style="582" bestFit="1" customWidth="1"/>
    <col min="2549" max="2736" width="6.85546875" style="582" customWidth="1"/>
    <col min="2737" max="2737" width="4.85546875" style="582" customWidth="1"/>
    <col min="2738" max="2738" width="37.5703125" style="582" bestFit="1" customWidth="1"/>
    <col min="2739" max="2739" width="5.28515625" style="582" customWidth="1"/>
    <col min="2740" max="2740" width="9.85546875" style="582" customWidth="1"/>
    <col min="2741" max="2741" width="12.42578125" style="582" customWidth="1"/>
    <col min="2742" max="2742" width="7.7109375" style="582" customWidth="1"/>
    <col min="2743" max="2743" width="6.42578125" style="582" customWidth="1"/>
    <col min="2744" max="2744" width="8.42578125" style="582" customWidth="1"/>
    <col min="2745" max="2755" width="7.28515625" style="582"/>
    <col min="2756" max="2756" width="8.7109375" style="582" customWidth="1"/>
    <col min="2757" max="2796" width="7.28515625" style="582"/>
    <col min="2797" max="2797" width="4.85546875" style="582" customWidth="1"/>
    <col min="2798" max="2798" width="38.42578125" style="582" customWidth="1"/>
    <col min="2799" max="2799" width="6.5703125" style="582" customWidth="1"/>
    <col min="2800" max="2801" width="11.7109375" style="582" customWidth="1"/>
    <col min="2802" max="2802" width="15" style="582" customWidth="1"/>
    <col min="2803" max="2803" width="11.7109375" style="582" customWidth="1"/>
    <col min="2804" max="2804" width="27.5703125" style="582" bestFit="1" customWidth="1"/>
    <col min="2805" max="2992" width="6.85546875" style="582" customWidth="1"/>
    <col min="2993" max="2993" width="4.85546875" style="582" customWidth="1"/>
    <col min="2994" max="2994" width="37.5703125" style="582" bestFit="1" customWidth="1"/>
    <col min="2995" max="2995" width="5.28515625" style="582" customWidth="1"/>
    <col min="2996" max="2996" width="9.85546875" style="582" customWidth="1"/>
    <col min="2997" max="2997" width="12.42578125" style="582" customWidth="1"/>
    <col min="2998" max="2998" width="7.7109375" style="582" customWidth="1"/>
    <col min="2999" max="2999" width="6.42578125" style="582" customWidth="1"/>
    <col min="3000" max="3000" width="8.42578125" style="582" customWidth="1"/>
    <col min="3001" max="3011" width="7.28515625" style="582"/>
    <col min="3012" max="3012" width="8.7109375" style="582" customWidth="1"/>
    <col min="3013" max="3052" width="7.28515625" style="582"/>
    <col min="3053" max="3053" width="4.85546875" style="582" customWidth="1"/>
    <col min="3054" max="3054" width="38.42578125" style="582" customWidth="1"/>
    <col min="3055" max="3055" width="6.5703125" style="582" customWidth="1"/>
    <col min="3056" max="3057" width="11.7109375" style="582" customWidth="1"/>
    <col min="3058" max="3058" width="15" style="582" customWidth="1"/>
    <col min="3059" max="3059" width="11.7109375" style="582" customWidth="1"/>
    <col min="3060" max="3060" width="27.5703125" style="582" bestFit="1" customWidth="1"/>
    <col min="3061" max="3248" width="6.85546875" style="582" customWidth="1"/>
    <col min="3249" max="3249" width="4.85546875" style="582" customWidth="1"/>
    <col min="3250" max="3250" width="37.5703125" style="582" bestFit="1" customWidth="1"/>
    <col min="3251" max="3251" width="5.28515625" style="582" customWidth="1"/>
    <col min="3252" max="3252" width="9.85546875" style="582" customWidth="1"/>
    <col min="3253" max="3253" width="12.42578125" style="582" customWidth="1"/>
    <col min="3254" max="3254" width="7.7109375" style="582" customWidth="1"/>
    <col min="3255" max="3255" width="6.42578125" style="582" customWidth="1"/>
    <col min="3256" max="3256" width="8.42578125" style="582" customWidth="1"/>
    <col min="3257" max="3267" width="7.28515625" style="582"/>
    <col min="3268" max="3268" width="8.7109375" style="582" customWidth="1"/>
    <col min="3269" max="3308" width="7.28515625" style="582"/>
    <col min="3309" max="3309" width="4.85546875" style="582" customWidth="1"/>
    <col min="3310" max="3310" width="38.42578125" style="582" customWidth="1"/>
    <col min="3311" max="3311" width="6.5703125" style="582" customWidth="1"/>
    <col min="3312" max="3313" width="11.7109375" style="582" customWidth="1"/>
    <col min="3314" max="3314" width="15" style="582" customWidth="1"/>
    <col min="3315" max="3315" width="11.7109375" style="582" customWidth="1"/>
    <col min="3316" max="3316" width="27.5703125" style="582" bestFit="1" customWidth="1"/>
    <col min="3317" max="3504" width="6.85546875" style="582" customWidth="1"/>
    <col min="3505" max="3505" width="4.85546875" style="582" customWidth="1"/>
    <col min="3506" max="3506" width="37.5703125" style="582" bestFit="1" customWidth="1"/>
    <col min="3507" max="3507" width="5.28515625" style="582" customWidth="1"/>
    <col min="3508" max="3508" width="9.85546875" style="582" customWidth="1"/>
    <col min="3509" max="3509" width="12.42578125" style="582" customWidth="1"/>
    <col min="3510" max="3510" width="7.7109375" style="582" customWidth="1"/>
    <col min="3511" max="3511" width="6.42578125" style="582" customWidth="1"/>
    <col min="3512" max="3512" width="8.42578125" style="582" customWidth="1"/>
    <col min="3513" max="3523" width="7.28515625" style="582"/>
    <col min="3524" max="3524" width="8.7109375" style="582" customWidth="1"/>
    <col min="3525" max="3564" width="7.28515625" style="582"/>
    <col min="3565" max="3565" width="4.85546875" style="582" customWidth="1"/>
    <col min="3566" max="3566" width="38.42578125" style="582" customWidth="1"/>
    <col min="3567" max="3567" width="6.5703125" style="582" customWidth="1"/>
    <col min="3568" max="3569" width="11.7109375" style="582" customWidth="1"/>
    <col min="3570" max="3570" width="15" style="582" customWidth="1"/>
    <col min="3571" max="3571" width="11.7109375" style="582" customWidth="1"/>
    <col min="3572" max="3572" width="27.5703125" style="582" bestFit="1" customWidth="1"/>
    <col min="3573" max="3760" width="6.85546875" style="582" customWidth="1"/>
    <col min="3761" max="3761" width="4.85546875" style="582" customWidth="1"/>
    <col min="3762" max="3762" width="37.5703125" style="582" bestFit="1" customWidth="1"/>
    <col min="3763" max="3763" width="5.28515625" style="582" customWidth="1"/>
    <col min="3764" max="3764" width="9.85546875" style="582" customWidth="1"/>
    <col min="3765" max="3765" width="12.42578125" style="582" customWidth="1"/>
    <col min="3766" max="3766" width="7.7109375" style="582" customWidth="1"/>
    <col min="3767" max="3767" width="6.42578125" style="582" customWidth="1"/>
    <col min="3768" max="3768" width="8.42578125" style="582" customWidth="1"/>
    <col min="3769" max="3779" width="7.28515625" style="582"/>
    <col min="3780" max="3780" width="8.7109375" style="582" customWidth="1"/>
    <col min="3781" max="3820" width="7.28515625" style="582"/>
    <col min="3821" max="3821" width="4.85546875" style="582" customWidth="1"/>
    <col min="3822" max="3822" width="38.42578125" style="582" customWidth="1"/>
    <col min="3823" max="3823" width="6.5703125" style="582" customWidth="1"/>
    <col min="3824" max="3825" width="11.7109375" style="582" customWidth="1"/>
    <col min="3826" max="3826" width="15" style="582" customWidth="1"/>
    <col min="3827" max="3827" width="11.7109375" style="582" customWidth="1"/>
    <col min="3828" max="3828" width="27.5703125" style="582" bestFit="1" customWidth="1"/>
    <col min="3829" max="4016" width="6.85546875" style="582" customWidth="1"/>
    <col min="4017" max="4017" width="4.85546875" style="582" customWidth="1"/>
    <col min="4018" max="4018" width="37.5703125" style="582" bestFit="1" customWidth="1"/>
    <col min="4019" max="4019" width="5.28515625" style="582" customWidth="1"/>
    <col min="4020" max="4020" width="9.85546875" style="582" customWidth="1"/>
    <col min="4021" max="4021" width="12.42578125" style="582" customWidth="1"/>
    <col min="4022" max="4022" width="7.7109375" style="582" customWidth="1"/>
    <col min="4023" max="4023" width="6.42578125" style="582" customWidth="1"/>
    <col min="4024" max="4024" width="8.42578125" style="582" customWidth="1"/>
    <col min="4025" max="4035" width="7.28515625" style="582"/>
    <col min="4036" max="4036" width="8.7109375" style="582" customWidth="1"/>
    <col min="4037" max="4076" width="7.28515625" style="582"/>
    <col min="4077" max="4077" width="4.85546875" style="582" customWidth="1"/>
    <col min="4078" max="4078" width="38.42578125" style="582" customWidth="1"/>
    <col min="4079" max="4079" width="6.5703125" style="582" customWidth="1"/>
    <col min="4080" max="4081" width="11.7109375" style="582" customWidth="1"/>
    <col min="4082" max="4082" width="15" style="582" customWidth="1"/>
    <col min="4083" max="4083" width="11.7109375" style="582" customWidth="1"/>
    <col min="4084" max="4084" width="27.5703125" style="582" bestFit="1" customWidth="1"/>
    <col min="4085" max="4272" width="6.85546875" style="582" customWidth="1"/>
    <col min="4273" max="4273" width="4.85546875" style="582" customWidth="1"/>
    <col min="4274" max="4274" width="37.5703125" style="582" bestFit="1" customWidth="1"/>
    <col min="4275" max="4275" width="5.28515625" style="582" customWidth="1"/>
    <col min="4276" max="4276" width="9.85546875" style="582" customWidth="1"/>
    <col min="4277" max="4277" width="12.42578125" style="582" customWidth="1"/>
    <col min="4278" max="4278" width="7.7109375" style="582" customWidth="1"/>
    <col min="4279" max="4279" width="6.42578125" style="582" customWidth="1"/>
    <col min="4280" max="4280" width="8.42578125" style="582" customWidth="1"/>
    <col min="4281" max="4291" width="7.28515625" style="582"/>
    <col min="4292" max="4292" width="8.7109375" style="582" customWidth="1"/>
    <col min="4293" max="4332" width="7.28515625" style="582"/>
    <col min="4333" max="4333" width="4.85546875" style="582" customWidth="1"/>
    <col min="4334" max="4334" width="38.42578125" style="582" customWidth="1"/>
    <col min="4335" max="4335" width="6.5703125" style="582" customWidth="1"/>
    <col min="4336" max="4337" width="11.7109375" style="582" customWidth="1"/>
    <col min="4338" max="4338" width="15" style="582" customWidth="1"/>
    <col min="4339" max="4339" width="11.7109375" style="582" customWidth="1"/>
    <col min="4340" max="4340" width="27.5703125" style="582" bestFit="1" customWidth="1"/>
    <col min="4341" max="4528" width="6.85546875" style="582" customWidth="1"/>
    <col min="4529" max="4529" width="4.85546875" style="582" customWidth="1"/>
    <col min="4530" max="4530" width="37.5703125" style="582" bestFit="1" customWidth="1"/>
    <col min="4531" max="4531" width="5.28515625" style="582" customWidth="1"/>
    <col min="4532" max="4532" width="9.85546875" style="582" customWidth="1"/>
    <col min="4533" max="4533" width="12.42578125" style="582" customWidth="1"/>
    <col min="4534" max="4534" width="7.7109375" style="582" customWidth="1"/>
    <col min="4535" max="4535" width="6.42578125" style="582" customWidth="1"/>
    <col min="4536" max="4536" width="8.42578125" style="582" customWidth="1"/>
    <col min="4537" max="4547" width="7.28515625" style="582"/>
    <col min="4548" max="4548" width="8.7109375" style="582" customWidth="1"/>
    <col min="4549" max="4588" width="7.28515625" style="582"/>
    <col min="4589" max="4589" width="4.85546875" style="582" customWidth="1"/>
    <col min="4590" max="4590" width="38.42578125" style="582" customWidth="1"/>
    <col min="4591" max="4591" width="6.5703125" style="582" customWidth="1"/>
    <col min="4592" max="4593" width="11.7109375" style="582" customWidth="1"/>
    <col min="4594" max="4594" width="15" style="582" customWidth="1"/>
    <col min="4595" max="4595" width="11.7109375" style="582" customWidth="1"/>
    <col min="4596" max="4596" width="27.5703125" style="582" bestFit="1" customWidth="1"/>
    <col min="4597" max="4784" width="6.85546875" style="582" customWidth="1"/>
    <col min="4785" max="4785" width="4.85546875" style="582" customWidth="1"/>
    <col min="4786" max="4786" width="37.5703125" style="582" bestFit="1" customWidth="1"/>
    <col min="4787" max="4787" width="5.28515625" style="582" customWidth="1"/>
    <col min="4788" max="4788" width="9.85546875" style="582" customWidth="1"/>
    <col min="4789" max="4789" width="12.42578125" style="582" customWidth="1"/>
    <col min="4790" max="4790" width="7.7109375" style="582" customWidth="1"/>
    <col min="4791" max="4791" width="6.42578125" style="582" customWidth="1"/>
    <col min="4792" max="4792" width="8.42578125" style="582" customWidth="1"/>
    <col min="4793" max="4803" width="7.28515625" style="582"/>
    <col min="4804" max="4804" width="8.7109375" style="582" customWidth="1"/>
    <col min="4805" max="4844" width="7.28515625" style="582"/>
    <col min="4845" max="4845" width="4.85546875" style="582" customWidth="1"/>
    <col min="4846" max="4846" width="38.42578125" style="582" customWidth="1"/>
    <col min="4847" max="4847" width="6.5703125" style="582" customWidth="1"/>
    <col min="4848" max="4849" width="11.7109375" style="582" customWidth="1"/>
    <col min="4850" max="4850" width="15" style="582" customWidth="1"/>
    <col min="4851" max="4851" width="11.7109375" style="582" customWidth="1"/>
    <col min="4852" max="4852" width="27.5703125" style="582" bestFit="1" customWidth="1"/>
    <col min="4853" max="5040" width="6.85546875" style="582" customWidth="1"/>
    <col min="5041" max="5041" width="4.85546875" style="582" customWidth="1"/>
    <col min="5042" max="5042" width="37.5703125" style="582" bestFit="1" customWidth="1"/>
    <col min="5043" max="5043" width="5.28515625" style="582" customWidth="1"/>
    <col min="5044" max="5044" width="9.85546875" style="582" customWidth="1"/>
    <col min="5045" max="5045" width="12.42578125" style="582" customWidth="1"/>
    <col min="5046" max="5046" width="7.7109375" style="582" customWidth="1"/>
    <col min="5047" max="5047" width="6.42578125" style="582" customWidth="1"/>
    <col min="5048" max="5048" width="8.42578125" style="582" customWidth="1"/>
    <col min="5049" max="5059" width="7.28515625" style="582"/>
    <col min="5060" max="5060" width="8.7109375" style="582" customWidth="1"/>
    <col min="5061" max="5100" width="7.28515625" style="582"/>
    <col min="5101" max="5101" width="4.85546875" style="582" customWidth="1"/>
    <col min="5102" max="5102" width="38.42578125" style="582" customWidth="1"/>
    <col min="5103" max="5103" width="6.5703125" style="582" customWidth="1"/>
    <col min="5104" max="5105" width="11.7109375" style="582" customWidth="1"/>
    <col min="5106" max="5106" width="15" style="582" customWidth="1"/>
    <col min="5107" max="5107" width="11.7109375" style="582" customWidth="1"/>
    <col min="5108" max="5108" width="27.5703125" style="582" bestFit="1" customWidth="1"/>
    <col min="5109" max="5296" width="6.85546875" style="582" customWidth="1"/>
    <col min="5297" max="5297" width="4.85546875" style="582" customWidth="1"/>
    <col min="5298" max="5298" width="37.5703125" style="582" bestFit="1" customWidth="1"/>
    <col min="5299" max="5299" width="5.28515625" style="582" customWidth="1"/>
    <col min="5300" max="5300" width="9.85546875" style="582" customWidth="1"/>
    <col min="5301" max="5301" width="12.42578125" style="582" customWidth="1"/>
    <col min="5302" max="5302" width="7.7109375" style="582" customWidth="1"/>
    <col min="5303" max="5303" width="6.42578125" style="582" customWidth="1"/>
    <col min="5304" max="5304" width="8.42578125" style="582" customWidth="1"/>
    <col min="5305" max="5315" width="7.28515625" style="582"/>
    <col min="5316" max="5316" width="8.7109375" style="582" customWidth="1"/>
    <col min="5317" max="5356" width="7.28515625" style="582"/>
    <col min="5357" max="5357" width="4.85546875" style="582" customWidth="1"/>
    <col min="5358" max="5358" width="38.42578125" style="582" customWidth="1"/>
    <col min="5359" max="5359" width="6.5703125" style="582" customWidth="1"/>
    <col min="5360" max="5361" width="11.7109375" style="582" customWidth="1"/>
    <col min="5362" max="5362" width="15" style="582" customWidth="1"/>
    <col min="5363" max="5363" width="11.7109375" style="582" customWidth="1"/>
    <col min="5364" max="5364" width="27.5703125" style="582" bestFit="1" customWidth="1"/>
    <col min="5365" max="5552" width="6.85546875" style="582" customWidth="1"/>
    <col min="5553" max="5553" width="4.85546875" style="582" customWidth="1"/>
    <col min="5554" max="5554" width="37.5703125" style="582" bestFit="1" customWidth="1"/>
    <col min="5555" max="5555" width="5.28515625" style="582" customWidth="1"/>
    <col min="5556" max="5556" width="9.85546875" style="582" customWidth="1"/>
    <col min="5557" max="5557" width="12.42578125" style="582" customWidth="1"/>
    <col min="5558" max="5558" width="7.7109375" style="582" customWidth="1"/>
    <col min="5559" max="5559" width="6.42578125" style="582" customWidth="1"/>
    <col min="5560" max="5560" width="8.42578125" style="582" customWidth="1"/>
    <col min="5561" max="5571" width="7.28515625" style="582"/>
    <col min="5572" max="5572" width="8.7109375" style="582" customWidth="1"/>
    <col min="5573" max="5612" width="7.28515625" style="582"/>
    <col min="5613" max="5613" width="4.85546875" style="582" customWidth="1"/>
    <col min="5614" max="5614" width="38.42578125" style="582" customWidth="1"/>
    <col min="5615" max="5615" width="6.5703125" style="582" customWidth="1"/>
    <col min="5616" max="5617" width="11.7109375" style="582" customWidth="1"/>
    <col min="5618" max="5618" width="15" style="582" customWidth="1"/>
    <col min="5619" max="5619" width="11.7109375" style="582" customWidth="1"/>
    <col min="5620" max="5620" width="27.5703125" style="582" bestFit="1" customWidth="1"/>
    <col min="5621" max="5808" width="6.85546875" style="582" customWidth="1"/>
    <col min="5809" max="5809" width="4.85546875" style="582" customWidth="1"/>
    <col min="5810" max="5810" width="37.5703125" style="582" bestFit="1" customWidth="1"/>
    <col min="5811" max="5811" width="5.28515625" style="582" customWidth="1"/>
    <col min="5812" max="5812" width="9.85546875" style="582" customWidth="1"/>
    <col min="5813" max="5813" width="12.42578125" style="582" customWidth="1"/>
    <col min="5814" max="5814" width="7.7109375" style="582" customWidth="1"/>
    <col min="5815" max="5815" width="6.42578125" style="582" customWidth="1"/>
    <col min="5816" max="5816" width="8.42578125" style="582" customWidth="1"/>
    <col min="5817" max="5827" width="7.28515625" style="582"/>
    <col min="5828" max="5828" width="8.7109375" style="582" customWidth="1"/>
    <col min="5829" max="5868" width="7.28515625" style="582"/>
    <col min="5869" max="5869" width="4.85546875" style="582" customWidth="1"/>
    <col min="5870" max="5870" width="38.42578125" style="582" customWidth="1"/>
    <col min="5871" max="5871" width="6.5703125" style="582" customWidth="1"/>
    <col min="5872" max="5873" width="11.7109375" style="582" customWidth="1"/>
    <col min="5874" max="5874" width="15" style="582" customWidth="1"/>
    <col min="5875" max="5875" width="11.7109375" style="582" customWidth="1"/>
    <col min="5876" max="5876" width="27.5703125" style="582" bestFit="1" customWidth="1"/>
    <col min="5877" max="6064" width="6.85546875" style="582" customWidth="1"/>
    <col min="6065" max="6065" width="4.85546875" style="582" customWidth="1"/>
    <col min="6066" max="6066" width="37.5703125" style="582" bestFit="1" customWidth="1"/>
    <col min="6067" max="6067" width="5.28515625" style="582" customWidth="1"/>
    <col min="6068" max="6068" width="9.85546875" style="582" customWidth="1"/>
    <col min="6069" max="6069" width="12.42578125" style="582" customWidth="1"/>
    <col min="6070" max="6070" width="7.7109375" style="582" customWidth="1"/>
    <col min="6071" max="6071" width="6.42578125" style="582" customWidth="1"/>
    <col min="6072" max="6072" width="8.42578125" style="582" customWidth="1"/>
    <col min="6073" max="6083" width="7.28515625" style="582"/>
    <col min="6084" max="6084" width="8.7109375" style="582" customWidth="1"/>
    <col min="6085" max="6124" width="7.28515625" style="582"/>
    <col min="6125" max="6125" width="4.85546875" style="582" customWidth="1"/>
    <col min="6126" max="6126" width="38.42578125" style="582" customWidth="1"/>
    <col min="6127" max="6127" width="6.5703125" style="582" customWidth="1"/>
    <col min="6128" max="6129" width="11.7109375" style="582" customWidth="1"/>
    <col min="6130" max="6130" width="15" style="582" customWidth="1"/>
    <col min="6131" max="6131" width="11.7109375" style="582" customWidth="1"/>
    <col min="6132" max="6132" width="27.5703125" style="582" bestFit="1" customWidth="1"/>
    <col min="6133" max="6320" width="6.85546875" style="582" customWidth="1"/>
    <col min="6321" max="6321" width="4.85546875" style="582" customWidth="1"/>
    <col min="6322" max="6322" width="37.5703125" style="582" bestFit="1" customWidth="1"/>
    <col min="6323" max="6323" width="5.28515625" style="582" customWidth="1"/>
    <col min="6324" max="6324" width="9.85546875" style="582" customWidth="1"/>
    <col min="6325" max="6325" width="12.42578125" style="582" customWidth="1"/>
    <col min="6326" max="6326" width="7.7109375" style="582" customWidth="1"/>
    <col min="6327" max="6327" width="6.42578125" style="582" customWidth="1"/>
    <col min="6328" max="6328" width="8.42578125" style="582" customWidth="1"/>
    <col min="6329" max="6339" width="7.28515625" style="582"/>
    <col min="6340" max="6340" width="8.7109375" style="582" customWidth="1"/>
    <col min="6341" max="6380" width="7.28515625" style="582"/>
    <col min="6381" max="6381" width="4.85546875" style="582" customWidth="1"/>
    <col min="6382" max="6382" width="38.42578125" style="582" customWidth="1"/>
    <col min="6383" max="6383" width="6.5703125" style="582" customWidth="1"/>
    <col min="6384" max="6385" width="11.7109375" style="582" customWidth="1"/>
    <col min="6386" max="6386" width="15" style="582" customWidth="1"/>
    <col min="6387" max="6387" width="11.7109375" style="582" customWidth="1"/>
    <col min="6388" max="6388" width="27.5703125" style="582" bestFit="1" customWidth="1"/>
    <col min="6389" max="6576" width="6.85546875" style="582" customWidth="1"/>
    <col min="6577" max="6577" width="4.85546875" style="582" customWidth="1"/>
    <col min="6578" max="6578" width="37.5703125" style="582" bestFit="1" customWidth="1"/>
    <col min="6579" max="6579" width="5.28515625" style="582" customWidth="1"/>
    <col min="6580" max="6580" width="9.85546875" style="582" customWidth="1"/>
    <col min="6581" max="6581" width="12.42578125" style="582" customWidth="1"/>
    <col min="6582" max="6582" width="7.7109375" style="582" customWidth="1"/>
    <col min="6583" max="6583" width="6.42578125" style="582" customWidth="1"/>
    <col min="6584" max="6584" width="8.42578125" style="582" customWidth="1"/>
    <col min="6585" max="6595" width="7.28515625" style="582"/>
    <col min="6596" max="6596" width="8.7109375" style="582" customWidth="1"/>
    <col min="6597" max="6636" width="7.28515625" style="582"/>
    <col min="6637" max="6637" width="4.85546875" style="582" customWidth="1"/>
    <col min="6638" max="6638" width="38.42578125" style="582" customWidth="1"/>
    <col min="6639" max="6639" width="6.5703125" style="582" customWidth="1"/>
    <col min="6640" max="6641" width="11.7109375" style="582" customWidth="1"/>
    <col min="6642" max="6642" width="15" style="582" customWidth="1"/>
    <col min="6643" max="6643" width="11.7109375" style="582" customWidth="1"/>
    <col min="6644" max="6644" width="27.5703125" style="582" bestFit="1" customWidth="1"/>
    <col min="6645" max="6832" width="6.85546875" style="582" customWidth="1"/>
    <col min="6833" max="6833" width="4.85546875" style="582" customWidth="1"/>
    <col min="6834" max="6834" width="37.5703125" style="582" bestFit="1" customWidth="1"/>
    <col min="6835" max="6835" width="5.28515625" style="582" customWidth="1"/>
    <col min="6836" max="6836" width="9.85546875" style="582" customWidth="1"/>
    <col min="6837" max="6837" width="12.42578125" style="582" customWidth="1"/>
    <col min="6838" max="6838" width="7.7109375" style="582" customWidth="1"/>
    <col min="6839" max="6839" width="6.42578125" style="582" customWidth="1"/>
    <col min="6840" max="6840" width="8.42578125" style="582" customWidth="1"/>
    <col min="6841" max="6851" width="7.28515625" style="582"/>
    <col min="6852" max="6852" width="8.7109375" style="582" customWidth="1"/>
    <col min="6853" max="6892" width="7.28515625" style="582"/>
    <col min="6893" max="6893" width="4.85546875" style="582" customWidth="1"/>
    <col min="6894" max="6894" width="38.42578125" style="582" customWidth="1"/>
    <col min="6895" max="6895" width="6.5703125" style="582" customWidth="1"/>
    <col min="6896" max="6897" width="11.7109375" style="582" customWidth="1"/>
    <col min="6898" max="6898" width="15" style="582" customWidth="1"/>
    <col min="6899" max="6899" width="11.7109375" style="582" customWidth="1"/>
    <col min="6900" max="6900" width="27.5703125" style="582" bestFit="1" customWidth="1"/>
    <col min="6901" max="7088" width="6.85546875" style="582" customWidth="1"/>
    <col min="7089" max="7089" width="4.85546875" style="582" customWidth="1"/>
    <col min="7090" max="7090" width="37.5703125" style="582" bestFit="1" customWidth="1"/>
    <col min="7091" max="7091" width="5.28515625" style="582" customWidth="1"/>
    <col min="7092" max="7092" width="9.85546875" style="582" customWidth="1"/>
    <col min="7093" max="7093" width="12.42578125" style="582" customWidth="1"/>
    <col min="7094" max="7094" width="7.7109375" style="582" customWidth="1"/>
    <col min="7095" max="7095" width="6.42578125" style="582" customWidth="1"/>
    <col min="7096" max="7096" width="8.42578125" style="582" customWidth="1"/>
    <col min="7097" max="7107" width="7.28515625" style="582"/>
    <col min="7108" max="7108" width="8.7109375" style="582" customWidth="1"/>
    <col min="7109" max="7148" width="7.28515625" style="582"/>
    <col min="7149" max="7149" width="4.85546875" style="582" customWidth="1"/>
    <col min="7150" max="7150" width="38.42578125" style="582" customWidth="1"/>
    <col min="7151" max="7151" width="6.5703125" style="582" customWidth="1"/>
    <col min="7152" max="7153" width="11.7109375" style="582" customWidth="1"/>
    <col min="7154" max="7154" width="15" style="582" customWidth="1"/>
    <col min="7155" max="7155" width="11.7109375" style="582" customWidth="1"/>
    <col min="7156" max="7156" width="27.5703125" style="582" bestFit="1" customWidth="1"/>
    <col min="7157" max="7344" width="6.85546875" style="582" customWidth="1"/>
    <col min="7345" max="7345" width="4.85546875" style="582" customWidth="1"/>
    <col min="7346" max="7346" width="37.5703125" style="582" bestFit="1" customWidth="1"/>
    <col min="7347" max="7347" width="5.28515625" style="582" customWidth="1"/>
    <col min="7348" max="7348" width="9.85546875" style="582" customWidth="1"/>
    <col min="7349" max="7349" width="12.42578125" style="582" customWidth="1"/>
    <col min="7350" max="7350" width="7.7109375" style="582" customWidth="1"/>
    <col min="7351" max="7351" width="6.42578125" style="582" customWidth="1"/>
    <col min="7352" max="7352" width="8.42578125" style="582" customWidth="1"/>
    <col min="7353" max="7363" width="7.28515625" style="582"/>
    <col min="7364" max="7364" width="8.7109375" style="582" customWidth="1"/>
    <col min="7365" max="7404" width="7.28515625" style="582"/>
    <col min="7405" max="7405" width="4.85546875" style="582" customWidth="1"/>
    <col min="7406" max="7406" width="38.42578125" style="582" customWidth="1"/>
    <col min="7407" max="7407" width="6.5703125" style="582" customWidth="1"/>
    <col min="7408" max="7409" width="11.7109375" style="582" customWidth="1"/>
    <col min="7410" max="7410" width="15" style="582" customWidth="1"/>
    <col min="7411" max="7411" width="11.7109375" style="582" customWidth="1"/>
    <col min="7412" max="7412" width="27.5703125" style="582" bestFit="1" customWidth="1"/>
    <col min="7413" max="7600" width="6.85546875" style="582" customWidth="1"/>
    <col min="7601" max="7601" width="4.85546875" style="582" customWidth="1"/>
    <col min="7602" max="7602" width="37.5703125" style="582" bestFit="1" customWidth="1"/>
    <col min="7603" max="7603" width="5.28515625" style="582" customWidth="1"/>
    <col min="7604" max="7604" width="9.85546875" style="582" customWidth="1"/>
    <col min="7605" max="7605" width="12.42578125" style="582" customWidth="1"/>
    <col min="7606" max="7606" width="7.7109375" style="582" customWidth="1"/>
    <col min="7607" max="7607" width="6.42578125" style="582" customWidth="1"/>
    <col min="7608" max="7608" width="8.42578125" style="582" customWidth="1"/>
    <col min="7609" max="7619" width="7.28515625" style="582"/>
    <col min="7620" max="7620" width="8.7109375" style="582" customWidth="1"/>
    <col min="7621" max="7660" width="7.28515625" style="582"/>
    <col min="7661" max="7661" width="4.85546875" style="582" customWidth="1"/>
    <col min="7662" max="7662" width="38.42578125" style="582" customWidth="1"/>
    <col min="7663" max="7663" width="6.5703125" style="582" customWidth="1"/>
    <col min="7664" max="7665" width="11.7109375" style="582" customWidth="1"/>
    <col min="7666" max="7666" width="15" style="582" customWidth="1"/>
    <col min="7667" max="7667" width="11.7109375" style="582" customWidth="1"/>
    <col min="7668" max="7668" width="27.5703125" style="582" bestFit="1" customWidth="1"/>
    <col min="7669" max="7856" width="6.85546875" style="582" customWidth="1"/>
    <col min="7857" max="7857" width="4.85546875" style="582" customWidth="1"/>
    <col min="7858" max="7858" width="37.5703125" style="582" bestFit="1" customWidth="1"/>
    <col min="7859" max="7859" width="5.28515625" style="582" customWidth="1"/>
    <col min="7860" max="7860" width="9.85546875" style="582" customWidth="1"/>
    <col min="7861" max="7861" width="12.42578125" style="582" customWidth="1"/>
    <col min="7862" max="7862" width="7.7109375" style="582" customWidth="1"/>
    <col min="7863" max="7863" width="6.42578125" style="582" customWidth="1"/>
    <col min="7864" max="7864" width="8.42578125" style="582" customWidth="1"/>
    <col min="7865" max="7875" width="7.28515625" style="582"/>
    <col min="7876" max="7876" width="8.7109375" style="582" customWidth="1"/>
    <col min="7877" max="7916" width="7.28515625" style="582"/>
    <col min="7917" max="7917" width="4.85546875" style="582" customWidth="1"/>
    <col min="7918" max="7918" width="38.42578125" style="582" customWidth="1"/>
    <col min="7919" max="7919" width="6.5703125" style="582" customWidth="1"/>
    <col min="7920" max="7921" width="11.7109375" style="582" customWidth="1"/>
    <col min="7922" max="7922" width="15" style="582" customWidth="1"/>
    <col min="7923" max="7923" width="11.7109375" style="582" customWidth="1"/>
    <col min="7924" max="7924" width="27.5703125" style="582" bestFit="1" customWidth="1"/>
    <col min="7925" max="8112" width="6.85546875" style="582" customWidth="1"/>
    <col min="8113" max="8113" width="4.85546875" style="582" customWidth="1"/>
    <col min="8114" max="8114" width="37.5703125" style="582" bestFit="1" customWidth="1"/>
    <col min="8115" max="8115" width="5.28515625" style="582" customWidth="1"/>
    <col min="8116" max="8116" width="9.85546875" style="582" customWidth="1"/>
    <col min="8117" max="8117" width="12.42578125" style="582" customWidth="1"/>
    <col min="8118" max="8118" width="7.7109375" style="582" customWidth="1"/>
    <col min="8119" max="8119" width="6.42578125" style="582" customWidth="1"/>
    <col min="8120" max="8120" width="8.42578125" style="582" customWidth="1"/>
    <col min="8121" max="8131" width="7.28515625" style="582"/>
    <col min="8132" max="8132" width="8.7109375" style="582" customWidth="1"/>
    <col min="8133" max="8172" width="7.28515625" style="582"/>
    <col min="8173" max="8173" width="4.85546875" style="582" customWidth="1"/>
    <col min="8174" max="8174" width="38.42578125" style="582" customWidth="1"/>
    <col min="8175" max="8175" width="6.5703125" style="582" customWidth="1"/>
    <col min="8176" max="8177" width="11.7109375" style="582" customWidth="1"/>
    <col min="8178" max="8178" width="15" style="582" customWidth="1"/>
    <col min="8179" max="8179" width="11.7109375" style="582" customWidth="1"/>
    <col min="8180" max="8180" width="27.5703125" style="582" bestFit="1" customWidth="1"/>
    <col min="8181" max="8368" width="6.85546875" style="582" customWidth="1"/>
    <col min="8369" max="8369" width="4.85546875" style="582" customWidth="1"/>
    <col min="8370" max="8370" width="37.5703125" style="582" bestFit="1" customWidth="1"/>
    <col min="8371" max="8371" width="5.28515625" style="582" customWidth="1"/>
    <col min="8372" max="8372" width="9.85546875" style="582" customWidth="1"/>
    <col min="8373" max="8373" width="12.42578125" style="582" customWidth="1"/>
    <col min="8374" max="8374" width="7.7109375" style="582" customWidth="1"/>
    <col min="8375" max="8375" width="6.42578125" style="582" customWidth="1"/>
    <col min="8376" max="8376" width="8.42578125" style="582" customWidth="1"/>
    <col min="8377" max="8387" width="7.28515625" style="582"/>
    <col min="8388" max="8388" width="8.7109375" style="582" customWidth="1"/>
    <col min="8389" max="8428" width="7.28515625" style="582"/>
    <col min="8429" max="8429" width="4.85546875" style="582" customWidth="1"/>
    <col min="8430" max="8430" width="38.42578125" style="582" customWidth="1"/>
    <col min="8431" max="8431" width="6.5703125" style="582" customWidth="1"/>
    <col min="8432" max="8433" width="11.7109375" style="582" customWidth="1"/>
    <col min="8434" max="8434" width="15" style="582" customWidth="1"/>
    <col min="8435" max="8435" width="11.7109375" style="582" customWidth="1"/>
    <col min="8436" max="8436" width="27.5703125" style="582" bestFit="1" customWidth="1"/>
    <col min="8437" max="8624" width="6.85546875" style="582" customWidth="1"/>
    <col min="8625" max="8625" width="4.85546875" style="582" customWidth="1"/>
    <col min="8626" max="8626" width="37.5703125" style="582" bestFit="1" customWidth="1"/>
    <col min="8627" max="8627" width="5.28515625" style="582" customWidth="1"/>
    <col min="8628" max="8628" width="9.85546875" style="582" customWidth="1"/>
    <col min="8629" max="8629" width="12.42578125" style="582" customWidth="1"/>
    <col min="8630" max="8630" width="7.7109375" style="582" customWidth="1"/>
    <col min="8631" max="8631" width="6.42578125" style="582" customWidth="1"/>
    <col min="8632" max="8632" width="8.42578125" style="582" customWidth="1"/>
    <col min="8633" max="8643" width="7.28515625" style="582"/>
    <col min="8644" max="8644" width="8.7109375" style="582" customWidth="1"/>
    <col min="8645" max="8684" width="7.28515625" style="582"/>
    <col min="8685" max="8685" width="4.85546875" style="582" customWidth="1"/>
    <col min="8686" max="8686" width="38.42578125" style="582" customWidth="1"/>
    <col min="8687" max="8687" width="6.5703125" style="582" customWidth="1"/>
    <col min="8688" max="8689" width="11.7109375" style="582" customWidth="1"/>
    <col min="8690" max="8690" width="15" style="582" customWidth="1"/>
    <col min="8691" max="8691" width="11.7109375" style="582" customWidth="1"/>
    <col min="8692" max="8692" width="27.5703125" style="582" bestFit="1" customWidth="1"/>
    <col min="8693" max="8880" width="6.85546875" style="582" customWidth="1"/>
    <col min="8881" max="8881" width="4.85546875" style="582" customWidth="1"/>
    <col min="8882" max="8882" width="37.5703125" style="582" bestFit="1" customWidth="1"/>
    <col min="8883" max="8883" width="5.28515625" style="582" customWidth="1"/>
    <col min="8884" max="8884" width="9.85546875" style="582" customWidth="1"/>
    <col min="8885" max="8885" width="12.42578125" style="582" customWidth="1"/>
    <col min="8886" max="8886" width="7.7109375" style="582" customWidth="1"/>
    <col min="8887" max="8887" width="6.42578125" style="582" customWidth="1"/>
    <col min="8888" max="8888" width="8.42578125" style="582" customWidth="1"/>
    <col min="8889" max="8899" width="7.28515625" style="582"/>
    <col min="8900" max="8900" width="8.7109375" style="582" customWidth="1"/>
    <col min="8901" max="8940" width="7.28515625" style="582"/>
    <col min="8941" max="8941" width="4.85546875" style="582" customWidth="1"/>
    <col min="8942" max="8942" width="38.42578125" style="582" customWidth="1"/>
    <col min="8943" max="8943" width="6.5703125" style="582" customWidth="1"/>
    <col min="8944" max="8945" width="11.7109375" style="582" customWidth="1"/>
    <col min="8946" max="8946" width="15" style="582" customWidth="1"/>
    <col min="8947" max="8947" width="11.7109375" style="582" customWidth="1"/>
    <col min="8948" max="8948" width="27.5703125" style="582" bestFit="1" customWidth="1"/>
    <col min="8949" max="9136" width="6.85546875" style="582" customWidth="1"/>
    <col min="9137" max="9137" width="4.85546875" style="582" customWidth="1"/>
    <col min="9138" max="9138" width="37.5703125" style="582" bestFit="1" customWidth="1"/>
    <col min="9139" max="9139" width="5.28515625" style="582" customWidth="1"/>
    <col min="9140" max="9140" width="9.85546875" style="582" customWidth="1"/>
    <col min="9141" max="9141" width="12.42578125" style="582" customWidth="1"/>
    <col min="9142" max="9142" width="7.7109375" style="582" customWidth="1"/>
    <col min="9143" max="9143" width="6.42578125" style="582" customWidth="1"/>
    <col min="9144" max="9144" width="8.42578125" style="582" customWidth="1"/>
    <col min="9145" max="9155" width="7.28515625" style="582"/>
    <col min="9156" max="9156" width="8.7109375" style="582" customWidth="1"/>
    <col min="9157" max="9196" width="7.28515625" style="582"/>
    <col min="9197" max="9197" width="4.85546875" style="582" customWidth="1"/>
    <col min="9198" max="9198" width="38.42578125" style="582" customWidth="1"/>
    <col min="9199" max="9199" width="6.5703125" style="582" customWidth="1"/>
    <col min="9200" max="9201" width="11.7109375" style="582" customWidth="1"/>
    <col min="9202" max="9202" width="15" style="582" customWidth="1"/>
    <col min="9203" max="9203" width="11.7109375" style="582" customWidth="1"/>
    <col min="9204" max="9204" width="27.5703125" style="582" bestFit="1" customWidth="1"/>
    <col min="9205" max="9392" width="6.85546875" style="582" customWidth="1"/>
    <col min="9393" max="9393" width="4.85546875" style="582" customWidth="1"/>
    <col min="9394" max="9394" width="37.5703125" style="582" bestFit="1" customWidth="1"/>
    <col min="9395" max="9395" width="5.28515625" style="582" customWidth="1"/>
    <col min="9396" max="9396" width="9.85546875" style="582" customWidth="1"/>
    <col min="9397" max="9397" width="12.42578125" style="582" customWidth="1"/>
    <col min="9398" max="9398" width="7.7109375" style="582" customWidth="1"/>
    <col min="9399" max="9399" width="6.42578125" style="582" customWidth="1"/>
    <col min="9400" max="9400" width="8.42578125" style="582" customWidth="1"/>
    <col min="9401" max="9411" width="7.28515625" style="582"/>
    <col min="9412" max="9412" width="8.7109375" style="582" customWidth="1"/>
    <col min="9413" max="9452" width="7.28515625" style="582"/>
    <col min="9453" max="9453" width="4.85546875" style="582" customWidth="1"/>
    <col min="9454" max="9454" width="38.42578125" style="582" customWidth="1"/>
    <col min="9455" max="9455" width="6.5703125" style="582" customWidth="1"/>
    <col min="9456" max="9457" width="11.7109375" style="582" customWidth="1"/>
    <col min="9458" max="9458" width="15" style="582" customWidth="1"/>
    <col min="9459" max="9459" width="11.7109375" style="582" customWidth="1"/>
    <col min="9460" max="9460" width="27.5703125" style="582" bestFit="1" customWidth="1"/>
    <col min="9461" max="9648" width="6.85546875" style="582" customWidth="1"/>
    <col min="9649" max="9649" width="4.85546875" style="582" customWidth="1"/>
    <col min="9650" max="9650" width="37.5703125" style="582" bestFit="1" customWidth="1"/>
    <col min="9651" max="9651" width="5.28515625" style="582" customWidth="1"/>
    <col min="9652" max="9652" width="9.85546875" style="582" customWidth="1"/>
    <col min="9653" max="9653" width="12.42578125" style="582" customWidth="1"/>
    <col min="9654" max="9654" width="7.7109375" style="582" customWidth="1"/>
    <col min="9655" max="9655" width="6.42578125" style="582" customWidth="1"/>
    <col min="9656" max="9656" width="8.42578125" style="582" customWidth="1"/>
    <col min="9657" max="9667" width="7.28515625" style="582"/>
    <col min="9668" max="9668" width="8.7109375" style="582" customWidth="1"/>
    <col min="9669" max="9708" width="7.28515625" style="582"/>
    <col min="9709" max="9709" width="4.85546875" style="582" customWidth="1"/>
    <col min="9710" max="9710" width="38.42578125" style="582" customWidth="1"/>
    <col min="9711" max="9711" width="6.5703125" style="582" customWidth="1"/>
    <col min="9712" max="9713" width="11.7109375" style="582" customWidth="1"/>
    <col min="9714" max="9714" width="15" style="582" customWidth="1"/>
    <col min="9715" max="9715" width="11.7109375" style="582" customWidth="1"/>
    <col min="9716" max="9716" width="27.5703125" style="582" bestFit="1" customWidth="1"/>
    <col min="9717" max="9904" width="6.85546875" style="582" customWidth="1"/>
    <col min="9905" max="9905" width="4.85546875" style="582" customWidth="1"/>
    <col min="9906" max="9906" width="37.5703125" style="582" bestFit="1" customWidth="1"/>
    <col min="9907" max="9907" width="5.28515625" style="582" customWidth="1"/>
    <col min="9908" max="9908" width="9.85546875" style="582" customWidth="1"/>
    <col min="9909" max="9909" width="12.42578125" style="582" customWidth="1"/>
    <col min="9910" max="9910" width="7.7109375" style="582" customWidth="1"/>
    <col min="9911" max="9911" width="6.42578125" style="582" customWidth="1"/>
    <col min="9912" max="9912" width="8.42578125" style="582" customWidth="1"/>
    <col min="9913" max="9923" width="7.28515625" style="582"/>
    <col min="9924" max="9924" width="8.7109375" style="582" customWidth="1"/>
    <col min="9925" max="9964" width="7.28515625" style="582"/>
    <col min="9965" max="9965" width="4.85546875" style="582" customWidth="1"/>
    <col min="9966" max="9966" width="38.42578125" style="582" customWidth="1"/>
    <col min="9967" max="9967" width="6.5703125" style="582" customWidth="1"/>
    <col min="9968" max="9969" width="11.7109375" style="582" customWidth="1"/>
    <col min="9970" max="9970" width="15" style="582" customWidth="1"/>
    <col min="9971" max="9971" width="11.7109375" style="582" customWidth="1"/>
    <col min="9972" max="9972" width="27.5703125" style="582" bestFit="1" customWidth="1"/>
    <col min="9973" max="10160" width="6.85546875" style="582" customWidth="1"/>
    <col min="10161" max="10161" width="4.85546875" style="582" customWidth="1"/>
    <col min="10162" max="10162" width="37.5703125" style="582" bestFit="1" customWidth="1"/>
    <col min="10163" max="10163" width="5.28515625" style="582" customWidth="1"/>
    <col min="10164" max="10164" width="9.85546875" style="582" customWidth="1"/>
    <col min="10165" max="10165" width="12.42578125" style="582" customWidth="1"/>
    <col min="10166" max="10166" width="7.7109375" style="582" customWidth="1"/>
    <col min="10167" max="10167" width="6.42578125" style="582" customWidth="1"/>
    <col min="10168" max="10168" width="8.42578125" style="582" customWidth="1"/>
    <col min="10169" max="10179" width="7.28515625" style="582"/>
    <col min="10180" max="10180" width="8.7109375" style="582" customWidth="1"/>
    <col min="10181" max="10220" width="7.28515625" style="582"/>
    <col min="10221" max="10221" width="4.85546875" style="582" customWidth="1"/>
    <col min="10222" max="10222" width="38.42578125" style="582" customWidth="1"/>
    <col min="10223" max="10223" width="6.5703125" style="582" customWidth="1"/>
    <col min="10224" max="10225" width="11.7109375" style="582" customWidth="1"/>
    <col min="10226" max="10226" width="15" style="582" customWidth="1"/>
    <col min="10227" max="10227" width="11.7109375" style="582" customWidth="1"/>
    <col min="10228" max="10228" width="27.5703125" style="582" bestFit="1" customWidth="1"/>
    <col min="10229" max="10416" width="6.85546875" style="582" customWidth="1"/>
    <col min="10417" max="10417" width="4.85546875" style="582" customWidth="1"/>
    <col min="10418" max="10418" width="37.5703125" style="582" bestFit="1" customWidth="1"/>
    <col min="10419" max="10419" width="5.28515625" style="582" customWidth="1"/>
    <col min="10420" max="10420" width="9.85546875" style="582" customWidth="1"/>
    <col min="10421" max="10421" width="12.42578125" style="582" customWidth="1"/>
    <col min="10422" max="10422" width="7.7109375" style="582" customWidth="1"/>
    <col min="10423" max="10423" width="6.42578125" style="582" customWidth="1"/>
    <col min="10424" max="10424" width="8.42578125" style="582" customWidth="1"/>
    <col min="10425" max="10435" width="7.28515625" style="582"/>
    <col min="10436" max="10436" width="8.7109375" style="582" customWidth="1"/>
    <col min="10437" max="10476" width="7.28515625" style="582"/>
    <col min="10477" max="10477" width="4.85546875" style="582" customWidth="1"/>
    <col min="10478" max="10478" width="38.42578125" style="582" customWidth="1"/>
    <col min="10479" max="10479" width="6.5703125" style="582" customWidth="1"/>
    <col min="10480" max="10481" width="11.7109375" style="582" customWidth="1"/>
    <col min="10482" max="10482" width="15" style="582" customWidth="1"/>
    <col min="10483" max="10483" width="11.7109375" style="582" customWidth="1"/>
    <col min="10484" max="10484" width="27.5703125" style="582" bestFit="1" customWidth="1"/>
    <col min="10485" max="10672" width="6.85546875" style="582" customWidth="1"/>
    <col min="10673" max="10673" width="4.85546875" style="582" customWidth="1"/>
    <col min="10674" max="10674" width="37.5703125" style="582" bestFit="1" customWidth="1"/>
    <col min="10675" max="10675" width="5.28515625" style="582" customWidth="1"/>
    <col min="10676" max="10676" width="9.85546875" style="582" customWidth="1"/>
    <col min="10677" max="10677" width="12.42578125" style="582" customWidth="1"/>
    <col min="10678" max="10678" width="7.7109375" style="582" customWidth="1"/>
    <col min="10679" max="10679" width="6.42578125" style="582" customWidth="1"/>
    <col min="10680" max="10680" width="8.42578125" style="582" customWidth="1"/>
    <col min="10681" max="10691" width="7.28515625" style="582"/>
    <col min="10692" max="10692" width="8.7109375" style="582" customWidth="1"/>
    <col min="10693" max="10732" width="7.28515625" style="582"/>
    <col min="10733" max="10733" width="4.85546875" style="582" customWidth="1"/>
    <col min="10734" max="10734" width="38.42578125" style="582" customWidth="1"/>
    <col min="10735" max="10735" width="6.5703125" style="582" customWidth="1"/>
    <col min="10736" max="10737" width="11.7109375" style="582" customWidth="1"/>
    <col min="10738" max="10738" width="15" style="582" customWidth="1"/>
    <col min="10739" max="10739" width="11.7109375" style="582" customWidth="1"/>
    <col min="10740" max="10740" width="27.5703125" style="582" bestFit="1" customWidth="1"/>
    <col min="10741" max="10928" width="6.85546875" style="582" customWidth="1"/>
    <col min="10929" max="10929" width="4.85546875" style="582" customWidth="1"/>
    <col min="10930" max="10930" width="37.5703125" style="582" bestFit="1" customWidth="1"/>
    <col min="10931" max="10931" width="5.28515625" style="582" customWidth="1"/>
    <col min="10932" max="10932" width="9.85546875" style="582" customWidth="1"/>
    <col min="10933" max="10933" width="12.42578125" style="582" customWidth="1"/>
    <col min="10934" max="10934" width="7.7109375" style="582" customWidth="1"/>
    <col min="10935" max="10935" width="6.42578125" style="582" customWidth="1"/>
    <col min="10936" max="10936" width="8.42578125" style="582" customWidth="1"/>
    <col min="10937" max="10947" width="7.28515625" style="582"/>
    <col min="10948" max="10948" width="8.7109375" style="582" customWidth="1"/>
    <col min="10949" max="10988" width="7.28515625" style="582"/>
    <col min="10989" max="10989" width="4.85546875" style="582" customWidth="1"/>
    <col min="10990" max="10990" width="38.42578125" style="582" customWidth="1"/>
    <col min="10991" max="10991" width="6.5703125" style="582" customWidth="1"/>
    <col min="10992" max="10993" width="11.7109375" style="582" customWidth="1"/>
    <col min="10994" max="10994" width="15" style="582" customWidth="1"/>
    <col min="10995" max="10995" width="11.7109375" style="582" customWidth="1"/>
    <col min="10996" max="10996" width="27.5703125" style="582" bestFit="1" customWidth="1"/>
    <col min="10997" max="11184" width="6.85546875" style="582" customWidth="1"/>
    <col min="11185" max="11185" width="4.85546875" style="582" customWidth="1"/>
    <col min="11186" max="11186" width="37.5703125" style="582" bestFit="1" customWidth="1"/>
    <col min="11187" max="11187" width="5.28515625" style="582" customWidth="1"/>
    <col min="11188" max="11188" width="9.85546875" style="582" customWidth="1"/>
    <col min="11189" max="11189" width="12.42578125" style="582" customWidth="1"/>
    <col min="11190" max="11190" width="7.7109375" style="582" customWidth="1"/>
    <col min="11191" max="11191" width="6.42578125" style="582" customWidth="1"/>
    <col min="11192" max="11192" width="8.42578125" style="582" customWidth="1"/>
    <col min="11193" max="11203" width="7.28515625" style="582"/>
    <col min="11204" max="11204" width="8.7109375" style="582" customWidth="1"/>
    <col min="11205" max="11244" width="7.28515625" style="582"/>
    <col min="11245" max="11245" width="4.85546875" style="582" customWidth="1"/>
    <col min="11246" max="11246" width="38.42578125" style="582" customWidth="1"/>
    <col min="11247" max="11247" width="6.5703125" style="582" customWidth="1"/>
    <col min="11248" max="11249" width="11.7109375" style="582" customWidth="1"/>
    <col min="11250" max="11250" width="15" style="582" customWidth="1"/>
    <col min="11251" max="11251" width="11.7109375" style="582" customWidth="1"/>
    <col min="11252" max="11252" width="27.5703125" style="582" bestFit="1" customWidth="1"/>
    <col min="11253" max="11440" width="6.85546875" style="582" customWidth="1"/>
    <col min="11441" max="11441" width="4.85546875" style="582" customWidth="1"/>
    <col min="11442" max="11442" width="37.5703125" style="582" bestFit="1" customWidth="1"/>
    <col min="11443" max="11443" width="5.28515625" style="582" customWidth="1"/>
    <col min="11444" max="11444" width="9.85546875" style="582" customWidth="1"/>
    <col min="11445" max="11445" width="12.42578125" style="582" customWidth="1"/>
    <col min="11446" max="11446" width="7.7109375" style="582" customWidth="1"/>
    <col min="11447" max="11447" width="6.42578125" style="582" customWidth="1"/>
    <col min="11448" max="11448" width="8.42578125" style="582" customWidth="1"/>
    <col min="11449" max="11459" width="7.28515625" style="582"/>
    <col min="11460" max="11460" width="8.7109375" style="582" customWidth="1"/>
    <col min="11461" max="11500" width="7.28515625" style="582"/>
    <col min="11501" max="11501" width="4.85546875" style="582" customWidth="1"/>
    <col min="11502" max="11502" width="38.42578125" style="582" customWidth="1"/>
    <col min="11503" max="11503" width="6.5703125" style="582" customWidth="1"/>
    <col min="11504" max="11505" width="11.7109375" style="582" customWidth="1"/>
    <col min="11506" max="11506" width="15" style="582" customWidth="1"/>
    <col min="11507" max="11507" width="11.7109375" style="582" customWidth="1"/>
    <col min="11508" max="11508" width="27.5703125" style="582" bestFit="1" customWidth="1"/>
    <col min="11509" max="11696" width="6.85546875" style="582" customWidth="1"/>
    <col min="11697" max="11697" width="4.85546875" style="582" customWidth="1"/>
    <col min="11698" max="11698" width="37.5703125" style="582" bestFit="1" customWidth="1"/>
    <col min="11699" max="11699" width="5.28515625" style="582" customWidth="1"/>
    <col min="11700" max="11700" width="9.85546875" style="582" customWidth="1"/>
    <col min="11701" max="11701" width="12.42578125" style="582" customWidth="1"/>
    <col min="11702" max="11702" width="7.7109375" style="582" customWidth="1"/>
    <col min="11703" max="11703" width="6.42578125" style="582" customWidth="1"/>
    <col min="11704" max="11704" width="8.42578125" style="582" customWidth="1"/>
    <col min="11705" max="11715" width="7.28515625" style="582"/>
    <col min="11716" max="11716" width="8.7109375" style="582" customWidth="1"/>
    <col min="11717" max="11756" width="7.28515625" style="582"/>
    <col min="11757" max="11757" width="4.85546875" style="582" customWidth="1"/>
    <col min="11758" max="11758" width="38.42578125" style="582" customWidth="1"/>
    <col min="11759" max="11759" width="6.5703125" style="582" customWidth="1"/>
    <col min="11760" max="11761" width="11.7109375" style="582" customWidth="1"/>
    <col min="11762" max="11762" width="15" style="582" customWidth="1"/>
    <col min="11763" max="11763" width="11.7109375" style="582" customWidth="1"/>
    <col min="11764" max="11764" width="27.5703125" style="582" bestFit="1" customWidth="1"/>
    <col min="11765" max="11952" width="6.85546875" style="582" customWidth="1"/>
    <col min="11953" max="11953" width="4.85546875" style="582" customWidth="1"/>
    <col min="11954" max="11954" width="37.5703125" style="582" bestFit="1" customWidth="1"/>
    <col min="11955" max="11955" width="5.28515625" style="582" customWidth="1"/>
    <col min="11956" max="11956" width="9.85546875" style="582" customWidth="1"/>
    <col min="11957" max="11957" width="12.42578125" style="582" customWidth="1"/>
    <col min="11958" max="11958" width="7.7109375" style="582" customWidth="1"/>
    <col min="11959" max="11959" width="6.42578125" style="582" customWidth="1"/>
    <col min="11960" max="11960" width="8.42578125" style="582" customWidth="1"/>
    <col min="11961" max="11971" width="7.28515625" style="582"/>
    <col min="11972" max="11972" width="8.7109375" style="582" customWidth="1"/>
    <col min="11973" max="12012" width="7.28515625" style="582"/>
    <col min="12013" max="12013" width="4.85546875" style="582" customWidth="1"/>
    <col min="12014" max="12014" width="38.42578125" style="582" customWidth="1"/>
    <col min="12015" max="12015" width="6.5703125" style="582" customWidth="1"/>
    <col min="12016" max="12017" width="11.7109375" style="582" customWidth="1"/>
    <col min="12018" max="12018" width="15" style="582" customWidth="1"/>
    <col min="12019" max="12019" width="11.7109375" style="582" customWidth="1"/>
    <col min="12020" max="12020" width="27.5703125" style="582" bestFit="1" customWidth="1"/>
    <col min="12021" max="12208" width="6.85546875" style="582" customWidth="1"/>
    <col min="12209" max="12209" width="4.85546875" style="582" customWidth="1"/>
    <col min="12210" max="12210" width="37.5703125" style="582" bestFit="1" customWidth="1"/>
    <col min="12211" max="12211" width="5.28515625" style="582" customWidth="1"/>
    <col min="12212" max="12212" width="9.85546875" style="582" customWidth="1"/>
    <col min="12213" max="12213" width="12.42578125" style="582" customWidth="1"/>
    <col min="12214" max="12214" width="7.7109375" style="582" customWidth="1"/>
    <col min="12215" max="12215" width="6.42578125" style="582" customWidth="1"/>
    <col min="12216" max="12216" width="8.42578125" style="582" customWidth="1"/>
    <col min="12217" max="12227" width="7.28515625" style="582"/>
    <col min="12228" max="12228" width="8.7109375" style="582" customWidth="1"/>
    <col min="12229" max="12268" width="7.28515625" style="582"/>
    <col min="12269" max="12269" width="4.85546875" style="582" customWidth="1"/>
    <col min="12270" max="12270" width="38.42578125" style="582" customWidth="1"/>
    <col min="12271" max="12271" width="6.5703125" style="582" customWidth="1"/>
    <col min="12272" max="12273" width="11.7109375" style="582" customWidth="1"/>
    <col min="12274" max="12274" width="15" style="582" customWidth="1"/>
    <col min="12275" max="12275" width="11.7109375" style="582" customWidth="1"/>
    <col min="12276" max="12276" width="27.5703125" style="582" bestFit="1" customWidth="1"/>
    <col min="12277" max="12464" width="6.85546875" style="582" customWidth="1"/>
    <col min="12465" max="12465" width="4.85546875" style="582" customWidth="1"/>
    <col min="12466" max="12466" width="37.5703125" style="582" bestFit="1" customWidth="1"/>
    <col min="12467" max="12467" width="5.28515625" style="582" customWidth="1"/>
    <col min="12468" max="12468" width="9.85546875" style="582" customWidth="1"/>
    <col min="12469" max="12469" width="12.42578125" style="582" customWidth="1"/>
    <col min="12470" max="12470" width="7.7109375" style="582" customWidth="1"/>
    <col min="12471" max="12471" width="6.42578125" style="582" customWidth="1"/>
    <col min="12472" max="12472" width="8.42578125" style="582" customWidth="1"/>
    <col min="12473" max="12483" width="7.28515625" style="582"/>
    <col min="12484" max="12484" width="8.7109375" style="582" customWidth="1"/>
    <col min="12485" max="12524" width="7.28515625" style="582"/>
    <col min="12525" max="12525" width="4.85546875" style="582" customWidth="1"/>
    <col min="12526" max="12526" width="38.42578125" style="582" customWidth="1"/>
    <col min="12527" max="12527" width="6.5703125" style="582" customWidth="1"/>
    <col min="12528" max="12529" width="11.7109375" style="582" customWidth="1"/>
    <col min="12530" max="12530" width="15" style="582" customWidth="1"/>
    <col min="12531" max="12531" width="11.7109375" style="582" customWidth="1"/>
    <col min="12532" max="12532" width="27.5703125" style="582" bestFit="1" customWidth="1"/>
    <col min="12533" max="12720" width="6.85546875" style="582" customWidth="1"/>
    <col min="12721" max="12721" width="4.85546875" style="582" customWidth="1"/>
    <col min="12722" max="12722" width="37.5703125" style="582" bestFit="1" customWidth="1"/>
    <col min="12723" max="12723" width="5.28515625" style="582" customWidth="1"/>
    <col min="12724" max="12724" width="9.85546875" style="582" customWidth="1"/>
    <col min="12725" max="12725" width="12.42578125" style="582" customWidth="1"/>
    <col min="12726" max="12726" width="7.7109375" style="582" customWidth="1"/>
    <col min="12727" max="12727" width="6.42578125" style="582" customWidth="1"/>
    <col min="12728" max="12728" width="8.42578125" style="582" customWidth="1"/>
    <col min="12729" max="12739" width="7.28515625" style="582"/>
    <col min="12740" max="12740" width="8.7109375" style="582" customWidth="1"/>
    <col min="12741" max="12780" width="7.28515625" style="582"/>
    <col min="12781" max="12781" width="4.85546875" style="582" customWidth="1"/>
    <col min="12782" max="12782" width="38.42578125" style="582" customWidth="1"/>
    <col min="12783" max="12783" width="6.5703125" style="582" customWidth="1"/>
    <col min="12784" max="12785" width="11.7109375" style="582" customWidth="1"/>
    <col min="12786" max="12786" width="15" style="582" customWidth="1"/>
    <col min="12787" max="12787" width="11.7109375" style="582" customWidth="1"/>
    <col min="12788" max="12788" width="27.5703125" style="582" bestFit="1" customWidth="1"/>
    <col min="12789" max="12976" width="6.85546875" style="582" customWidth="1"/>
    <col min="12977" max="12977" width="4.85546875" style="582" customWidth="1"/>
    <col min="12978" max="12978" width="37.5703125" style="582" bestFit="1" customWidth="1"/>
    <col min="12979" max="12979" width="5.28515625" style="582" customWidth="1"/>
    <col min="12980" max="12980" width="9.85546875" style="582" customWidth="1"/>
    <col min="12981" max="12981" width="12.42578125" style="582" customWidth="1"/>
    <col min="12982" max="12982" width="7.7109375" style="582" customWidth="1"/>
    <col min="12983" max="12983" width="6.42578125" style="582" customWidth="1"/>
    <col min="12984" max="12984" width="8.42578125" style="582" customWidth="1"/>
    <col min="12985" max="12995" width="7.28515625" style="582"/>
    <col min="12996" max="12996" width="8.7109375" style="582" customWidth="1"/>
    <col min="12997" max="13036" width="7.28515625" style="582"/>
    <col min="13037" max="13037" width="4.85546875" style="582" customWidth="1"/>
    <col min="13038" max="13038" width="38.42578125" style="582" customWidth="1"/>
    <col min="13039" max="13039" width="6.5703125" style="582" customWidth="1"/>
    <col min="13040" max="13041" width="11.7109375" style="582" customWidth="1"/>
    <col min="13042" max="13042" width="15" style="582" customWidth="1"/>
    <col min="13043" max="13043" width="11.7109375" style="582" customWidth="1"/>
    <col min="13044" max="13044" width="27.5703125" style="582" bestFit="1" customWidth="1"/>
    <col min="13045" max="13232" width="6.85546875" style="582" customWidth="1"/>
    <col min="13233" max="13233" width="4.85546875" style="582" customWidth="1"/>
    <col min="13234" max="13234" width="37.5703125" style="582" bestFit="1" customWidth="1"/>
    <col min="13235" max="13235" width="5.28515625" style="582" customWidth="1"/>
    <col min="13236" max="13236" width="9.85546875" style="582" customWidth="1"/>
    <col min="13237" max="13237" width="12.42578125" style="582" customWidth="1"/>
    <col min="13238" max="13238" width="7.7109375" style="582" customWidth="1"/>
    <col min="13239" max="13239" width="6.42578125" style="582" customWidth="1"/>
    <col min="13240" max="13240" width="8.42578125" style="582" customWidth="1"/>
    <col min="13241" max="13251" width="7.28515625" style="582"/>
    <col min="13252" max="13252" width="8.7109375" style="582" customWidth="1"/>
    <col min="13253" max="13292" width="7.28515625" style="582"/>
    <col min="13293" max="13293" width="4.85546875" style="582" customWidth="1"/>
    <col min="13294" max="13294" width="38.42578125" style="582" customWidth="1"/>
    <col min="13295" max="13295" width="6.5703125" style="582" customWidth="1"/>
    <col min="13296" max="13297" width="11.7109375" style="582" customWidth="1"/>
    <col min="13298" max="13298" width="15" style="582" customWidth="1"/>
    <col min="13299" max="13299" width="11.7109375" style="582" customWidth="1"/>
    <col min="13300" max="13300" width="27.5703125" style="582" bestFit="1" customWidth="1"/>
    <col min="13301" max="13488" width="6.85546875" style="582" customWidth="1"/>
    <col min="13489" max="13489" width="4.85546875" style="582" customWidth="1"/>
    <col min="13490" max="13490" width="37.5703125" style="582" bestFit="1" customWidth="1"/>
    <col min="13491" max="13491" width="5.28515625" style="582" customWidth="1"/>
    <col min="13492" max="13492" width="9.85546875" style="582" customWidth="1"/>
    <col min="13493" max="13493" width="12.42578125" style="582" customWidth="1"/>
    <col min="13494" max="13494" width="7.7109375" style="582" customWidth="1"/>
    <col min="13495" max="13495" width="6.42578125" style="582" customWidth="1"/>
    <col min="13496" max="13496" width="8.42578125" style="582" customWidth="1"/>
    <col min="13497" max="13507" width="7.28515625" style="582"/>
    <col min="13508" max="13508" width="8.7109375" style="582" customWidth="1"/>
    <col min="13509" max="13548" width="7.28515625" style="582"/>
    <col min="13549" max="13549" width="4.85546875" style="582" customWidth="1"/>
    <col min="13550" max="13550" width="38.42578125" style="582" customWidth="1"/>
    <col min="13551" max="13551" width="6.5703125" style="582" customWidth="1"/>
    <col min="13552" max="13553" width="11.7109375" style="582" customWidth="1"/>
    <col min="13554" max="13554" width="15" style="582" customWidth="1"/>
    <col min="13555" max="13555" width="11.7109375" style="582" customWidth="1"/>
    <col min="13556" max="13556" width="27.5703125" style="582" bestFit="1" customWidth="1"/>
    <col min="13557" max="13744" width="6.85546875" style="582" customWidth="1"/>
    <col min="13745" max="13745" width="4.85546875" style="582" customWidth="1"/>
    <col min="13746" max="13746" width="37.5703125" style="582" bestFit="1" customWidth="1"/>
    <col min="13747" max="13747" width="5.28515625" style="582" customWidth="1"/>
    <col min="13748" max="13748" width="9.85546875" style="582" customWidth="1"/>
    <col min="13749" max="13749" width="12.42578125" style="582" customWidth="1"/>
    <col min="13750" max="13750" width="7.7109375" style="582" customWidth="1"/>
    <col min="13751" max="13751" width="6.42578125" style="582" customWidth="1"/>
    <col min="13752" max="13752" width="8.42578125" style="582" customWidth="1"/>
    <col min="13753" max="13763" width="7.28515625" style="582"/>
    <col min="13764" max="13764" width="8.7109375" style="582" customWidth="1"/>
    <col min="13765" max="13804" width="7.28515625" style="582"/>
    <col min="13805" max="13805" width="4.85546875" style="582" customWidth="1"/>
    <col min="13806" max="13806" width="38.42578125" style="582" customWidth="1"/>
    <col min="13807" max="13807" width="6.5703125" style="582" customWidth="1"/>
    <col min="13808" max="13809" width="11.7109375" style="582" customWidth="1"/>
    <col min="13810" max="13810" width="15" style="582" customWidth="1"/>
    <col min="13811" max="13811" width="11.7109375" style="582" customWidth="1"/>
    <col min="13812" max="13812" width="27.5703125" style="582" bestFit="1" customWidth="1"/>
    <col min="13813" max="14000" width="6.85546875" style="582" customWidth="1"/>
    <col min="14001" max="14001" width="4.85546875" style="582" customWidth="1"/>
    <col min="14002" max="14002" width="37.5703125" style="582" bestFit="1" customWidth="1"/>
    <col min="14003" max="14003" width="5.28515625" style="582" customWidth="1"/>
    <col min="14004" max="14004" width="9.85546875" style="582" customWidth="1"/>
    <col min="14005" max="14005" width="12.42578125" style="582" customWidth="1"/>
    <col min="14006" max="14006" width="7.7109375" style="582" customWidth="1"/>
    <col min="14007" max="14007" width="6.42578125" style="582" customWidth="1"/>
    <col min="14008" max="14008" width="8.42578125" style="582" customWidth="1"/>
    <col min="14009" max="14019" width="7.28515625" style="582"/>
    <col min="14020" max="14020" width="8.7109375" style="582" customWidth="1"/>
    <col min="14021" max="14060" width="7.28515625" style="582"/>
    <col min="14061" max="14061" width="4.85546875" style="582" customWidth="1"/>
    <col min="14062" max="14062" width="38.42578125" style="582" customWidth="1"/>
    <col min="14063" max="14063" width="6.5703125" style="582" customWidth="1"/>
    <col min="14064" max="14065" width="11.7109375" style="582" customWidth="1"/>
    <col min="14066" max="14066" width="15" style="582" customWidth="1"/>
    <col min="14067" max="14067" width="11.7109375" style="582" customWidth="1"/>
    <col min="14068" max="14068" width="27.5703125" style="582" bestFit="1" customWidth="1"/>
    <col min="14069" max="14256" width="6.85546875" style="582" customWidth="1"/>
    <col min="14257" max="14257" width="4.85546875" style="582" customWidth="1"/>
    <col min="14258" max="14258" width="37.5703125" style="582" bestFit="1" customWidth="1"/>
    <col min="14259" max="14259" width="5.28515625" style="582" customWidth="1"/>
    <col min="14260" max="14260" width="9.85546875" style="582" customWidth="1"/>
    <col min="14261" max="14261" width="12.42578125" style="582" customWidth="1"/>
    <col min="14262" max="14262" width="7.7109375" style="582" customWidth="1"/>
    <col min="14263" max="14263" width="6.42578125" style="582" customWidth="1"/>
    <col min="14264" max="14264" width="8.42578125" style="582" customWidth="1"/>
    <col min="14265" max="14275" width="7.28515625" style="582"/>
    <col min="14276" max="14276" width="8.7109375" style="582" customWidth="1"/>
    <col min="14277" max="14316" width="7.28515625" style="582"/>
    <col min="14317" max="14317" width="4.85546875" style="582" customWidth="1"/>
    <col min="14318" max="14318" width="38.42578125" style="582" customWidth="1"/>
    <col min="14319" max="14319" width="6.5703125" style="582" customWidth="1"/>
    <col min="14320" max="14321" width="11.7109375" style="582" customWidth="1"/>
    <col min="14322" max="14322" width="15" style="582" customWidth="1"/>
    <col min="14323" max="14323" width="11.7109375" style="582" customWidth="1"/>
    <col min="14324" max="14324" width="27.5703125" style="582" bestFit="1" customWidth="1"/>
    <col min="14325" max="14512" width="6.85546875" style="582" customWidth="1"/>
    <col min="14513" max="14513" width="4.85546875" style="582" customWidth="1"/>
    <col min="14514" max="14514" width="37.5703125" style="582" bestFit="1" customWidth="1"/>
    <col min="14515" max="14515" width="5.28515625" style="582" customWidth="1"/>
    <col min="14516" max="14516" width="9.85546875" style="582" customWidth="1"/>
    <col min="14517" max="14517" width="12.42578125" style="582" customWidth="1"/>
    <col min="14518" max="14518" width="7.7109375" style="582" customWidth="1"/>
    <col min="14519" max="14519" width="6.42578125" style="582" customWidth="1"/>
    <col min="14520" max="14520" width="8.42578125" style="582" customWidth="1"/>
    <col min="14521" max="14531" width="7.28515625" style="582"/>
    <col min="14532" max="14532" width="8.7109375" style="582" customWidth="1"/>
    <col min="14533" max="14572" width="7.28515625" style="582"/>
    <col min="14573" max="14573" width="4.85546875" style="582" customWidth="1"/>
    <col min="14574" max="14574" width="38.42578125" style="582" customWidth="1"/>
    <col min="14575" max="14575" width="6.5703125" style="582" customWidth="1"/>
    <col min="14576" max="14577" width="11.7109375" style="582" customWidth="1"/>
    <col min="14578" max="14578" width="15" style="582" customWidth="1"/>
    <col min="14579" max="14579" width="11.7109375" style="582" customWidth="1"/>
    <col min="14580" max="14580" width="27.5703125" style="582" bestFit="1" customWidth="1"/>
    <col min="14581" max="14768" width="6.85546875" style="582" customWidth="1"/>
    <col min="14769" max="14769" width="4.85546875" style="582" customWidth="1"/>
    <col min="14770" max="14770" width="37.5703125" style="582" bestFit="1" customWidth="1"/>
    <col min="14771" max="14771" width="5.28515625" style="582" customWidth="1"/>
    <col min="14772" max="14772" width="9.85546875" style="582" customWidth="1"/>
    <col min="14773" max="14773" width="12.42578125" style="582" customWidth="1"/>
    <col min="14774" max="14774" width="7.7109375" style="582" customWidth="1"/>
    <col min="14775" max="14775" width="6.42578125" style="582" customWidth="1"/>
    <col min="14776" max="14776" width="8.42578125" style="582" customWidth="1"/>
    <col min="14777" max="14787" width="7.28515625" style="582"/>
    <col min="14788" max="14788" width="8.7109375" style="582" customWidth="1"/>
    <col min="14789" max="14828" width="7.28515625" style="582"/>
    <col min="14829" max="14829" width="4.85546875" style="582" customWidth="1"/>
    <col min="14830" max="14830" width="38.42578125" style="582" customWidth="1"/>
    <col min="14831" max="14831" width="6.5703125" style="582" customWidth="1"/>
    <col min="14832" max="14833" width="11.7109375" style="582" customWidth="1"/>
    <col min="14834" max="14834" width="15" style="582" customWidth="1"/>
    <col min="14835" max="14835" width="11.7109375" style="582" customWidth="1"/>
    <col min="14836" max="14836" width="27.5703125" style="582" bestFit="1" customWidth="1"/>
    <col min="14837" max="15024" width="6.85546875" style="582" customWidth="1"/>
    <col min="15025" max="15025" width="4.85546875" style="582" customWidth="1"/>
    <col min="15026" max="15026" width="37.5703125" style="582" bestFit="1" customWidth="1"/>
    <col min="15027" max="15027" width="5.28515625" style="582" customWidth="1"/>
    <col min="15028" max="15028" width="9.85546875" style="582" customWidth="1"/>
    <col min="15029" max="15029" width="12.42578125" style="582" customWidth="1"/>
    <col min="15030" max="15030" width="7.7109375" style="582" customWidth="1"/>
    <col min="15031" max="15031" width="6.42578125" style="582" customWidth="1"/>
    <col min="15032" max="15032" width="8.42578125" style="582" customWidth="1"/>
    <col min="15033" max="15043" width="7.28515625" style="582"/>
    <col min="15044" max="15044" width="8.7109375" style="582" customWidth="1"/>
    <col min="15045" max="15084" width="7.28515625" style="582"/>
    <col min="15085" max="15085" width="4.85546875" style="582" customWidth="1"/>
    <col min="15086" max="15086" width="38.42578125" style="582" customWidth="1"/>
    <col min="15087" max="15087" width="6.5703125" style="582" customWidth="1"/>
    <col min="15088" max="15089" width="11.7109375" style="582" customWidth="1"/>
    <col min="15090" max="15090" width="15" style="582" customWidth="1"/>
    <col min="15091" max="15091" width="11.7109375" style="582" customWidth="1"/>
    <col min="15092" max="15092" width="27.5703125" style="582" bestFit="1" customWidth="1"/>
    <col min="15093" max="15280" width="6.85546875" style="582" customWidth="1"/>
    <col min="15281" max="15281" width="4.85546875" style="582" customWidth="1"/>
    <col min="15282" max="15282" width="37.5703125" style="582" bestFit="1" customWidth="1"/>
    <col min="15283" max="15283" width="5.28515625" style="582" customWidth="1"/>
    <col min="15284" max="15284" width="9.85546875" style="582" customWidth="1"/>
    <col min="15285" max="15285" width="12.42578125" style="582" customWidth="1"/>
    <col min="15286" max="15286" width="7.7109375" style="582" customWidth="1"/>
    <col min="15287" max="15287" width="6.42578125" style="582" customWidth="1"/>
    <col min="15288" max="15288" width="8.42578125" style="582" customWidth="1"/>
    <col min="15289" max="15299" width="7.28515625" style="582"/>
    <col min="15300" max="15300" width="8.7109375" style="582" customWidth="1"/>
    <col min="15301" max="15340" width="7.28515625" style="582"/>
    <col min="15341" max="15341" width="4.85546875" style="582" customWidth="1"/>
    <col min="15342" max="15342" width="38.42578125" style="582" customWidth="1"/>
    <col min="15343" max="15343" width="6.5703125" style="582" customWidth="1"/>
    <col min="15344" max="15345" width="11.7109375" style="582" customWidth="1"/>
    <col min="15346" max="15346" width="15" style="582" customWidth="1"/>
    <col min="15347" max="15347" width="11.7109375" style="582" customWidth="1"/>
    <col min="15348" max="15348" width="27.5703125" style="582" bestFit="1" customWidth="1"/>
    <col min="15349" max="15536" width="6.85546875" style="582" customWidth="1"/>
    <col min="15537" max="15537" width="4.85546875" style="582" customWidth="1"/>
    <col min="15538" max="15538" width="37.5703125" style="582" bestFit="1" customWidth="1"/>
    <col min="15539" max="15539" width="5.28515625" style="582" customWidth="1"/>
    <col min="15540" max="15540" width="9.85546875" style="582" customWidth="1"/>
    <col min="15541" max="15541" width="12.42578125" style="582" customWidth="1"/>
    <col min="15542" max="15542" width="7.7109375" style="582" customWidth="1"/>
    <col min="15543" max="15543" width="6.42578125" style="582" customWidth="1"/>
    <col min="15544" max="15544" width="8.42578125" style="582" customWidth="1"/>
    <col min="15545" max="15555" width="7.28515625" style="582"/>
    <col min="15556" max="15556" width="8.7109375" style="582" customWidth="1"/>
    <col min="15557" max="15596" width="7.28515625" style="582"/>
    <col min="15597" max="15597" width="4.85546875" style="582" customWidth="1"/>
    <col min="15598" max="15598" width="38.42578125" style="582" customWidth="1"/>
    <col min="15599" max="15599" width="6.5703125" style="582" customWidth="1"/>
    <col min="15600" max="15601" width="11.7109375" style="582" customWidth="1"/>
    <col min="15602" max="15602" width="15" style="582" customWidth="1"/>
    <col min="15603" max="15603" width="11.7109375" style="582" customWidth="1"/>
    <col min="15604" max="15604" width="27.5703125" style="582" bestFit="1" customWidth="1"/>
    <col min="15605" max="15792" width="6.85546875" style="582" customWidth="1"/>
    <col min="15793" max="15793" width="4.85546875" style="582" customWidth="1"/>
    <col min="15794" max="15794" width="37.5703125" style="582" bestFit="1" customWidth="1"/>
    <col min="15795" max="15795" width="5.28515625" style="582" customWidth="1"/>
    <col min="15796" max="15796" width="9.85546875" style="582" customWidth="1"/>
    <col min="15797" max="15797" width="12.42578125" style="582" customWidth="1"/>
    <col min="15798" max="15798" width="7.7109375" style="582" customWidth="1"/>
    <col min="15799" max="15799" width="6.42578125" style="582" customWidth="1"/>
    <col min="15800" max="15800" width="8.42578125" style="582" customWidth="1"/>
    <col min="15801" max="15811" width="7.28515625" style="582"/>
    <col min="15812" max="15812" width="8.7109375" style="582" customWidth="1"/>
    <col min="15813" max="15852" width="7.28515625" style="582"/>
    <col min="15853" max="15853" width="4.85546875" style="582" customWidth="1"/>
    <col min="15854" max="15854" width="38.42578125" style="582" customWidth="1"/>
    <col min="15855" max="15855" width="6.5703125" style="582" customWidth="1"/>
    <col min="15856" max="15857" width="11.7109375" style="582" customWidth="1"/>
    <col min="15858" max="15858" width="15" style="582" customWidth="1"/>
    <col min="15859" max="15859" width="11.7109375" style="582" customWidth="1"/>
    <col min="15860" max="15860" width="27.5703125" style="582" bestFit="1" customWidth="1"/>
    <col min="15861" max="16048" width="6.85546875" style="582" customWidth="1"/>
    <col min="16049" max="16049" width="4.85546875" style="582" customWidth="1"/>
    <col min="16050" max="16050" width="37.5703125" style="582" bestFit="1" customWidth="1"/>
    <col min="16051" max="16051" width="5.28515625" style="582" customWidth="1"/>
    <col min="16052" max="16052" width="9.85546875" style="582" customWidth="1"/>
    <col min="16053" max="16053" width="12.42578125" style="582" customWidth="1"/>
    <col min="16054" max="16054" width="7.7109375" style="582" customWidth="1"/>
    <col min="16055" max="16055" width="6.42578125" style="582" customWidth="1"/>
    <col min="16056" max="16056" width="8.42578125" style="582" customWidth="1"/>
    <col min="16057" max="16067" width="7.28515625" style="582"/>
    <col min="16068" max="16068" width="8.7109375" style="582" customWidth="1"/>
    <col min="16069" max="16108" width="7.28515625" style="582"/>
    <col min="16109" max="16109" width="4.85546875" style="582" customWidth="1"/>
    <col min="16110" max="16110" width="38.42578125" style="582" customWidth="1"/>
    <col min="16111" max="16111" width="6.5703125" style="582" customWidth="1"/>
    <col min="16112" max="16113" width="11.7109375" style="582" customWidth="1"/>
    <col min="16114" max="16114" width="15" style="582" customWidth="1"/>
    <col min="16115" max="16115" width="11.7109375" style="582" customWidth="1"/>
    <col min="16116" max="16116" width="27.5703125" style="582" bestFit="1" customWidth="1"/>
    <col min="16117" max="16304" width="6.85546875" style="582" customWidth="1"/>
    <col min="16305" max="16305" width="4.85546875" style="582" customWidth="1"/>
    <col min="16306" max="16306" width="37.5703125" style="582" bestFit="1" customWidth="1"/>
    <col min="16307" max="16307" width="5.28515625" style="582" customWidth="1"/>
    <col min="16308" max="16308" width="9.85546875" style="582" customWidth="1"/>
    <col min="16309" max="16309" width="12.42578125" style="582" customWidth="1"/>
    <col min="16310" max="16310" width="7.7109375" style="582" customWidth="1"/>
    <col min="16311" max="16311" width="6.42578125" style="582" customWidth="1"/>
    <col min="16312" max="16312" width="8.42578125" style="582" customWidth="1"/>
    <col min="16313" max="16323" width="7.28515625" style="582"/>
    <col min="16324" max="16324" width="8.7109375" style="582" customWidth="1"/>
    <col min="16325" max="16384" width="7.28515625" style="582"/>
  </cols>
  <sheetData>
    <row r="1" spans="1:227" ht="23.25" customHeight="1">
      <c r="A1" s="1575" t="s">
        <v>380</v>
      </c>
      <c r="B1" s="1575"/>
      <c r="C1" s="1575"/>
      <c r="D1" s="1575"/>
      <c r="E1" s="1575"/>
      <c r="F1" s="1575"/>
      <c r="G1" s="1575"/>
      <c r="H1" s="1575"/>
    </row>
    <row r="2" spans="1:227" ht="9.75" customHeight="1">
      <c r="A2" s="1590"/>
      <c r="B2" s="1590"/>
      <c r="C2" s="1590"/>
      <c r="D2" s="1590"/>
      <c r="E2" s="1590"/>
      <c r="F2" s="1590"/>
      <c r="G2" s="1590"/>
      <c r="H2" s="1590"/>
    </row>
    <row r="3" spans="1:227" ht="28.5" customHeight="1">
      <c r="A3" s="1593" t="s">
        <v>2</v>
      </c>
      <c r="B3" s="1576" t="s">
        <v>178</v>
      </c>
      <c r="C3" s="1576" t="s">
        <v>3</v>
      </c>
      <c r="D3" s="1597" t="s">
        <v>467</v>
      </c>
      <c r="E3" s="1579" t="s">
        <v>470</v>
      </c>
      <c r="F3" s="1580"/>
      <c r="G3" s="1580"/>
      <c r="H3" s="1581"/>
    </row>
    <row r="4" spans="1:227" ht="42" customHeight="1">
      <c r="A4" s="1594"/>
      <c r="B4" s="1596"/>
      <c r="C4" s="1596"/>
      <c r="D4" s="1598"/>
      <c r="E4" s="1600" t="s">
        <v>468</v>
      </c>
      <c r="F4" s="1600" t="s">
        <v>469</v>
      </c>
      <c r="G4" s="1591" t="s">
        <v>180</v>
      </c>
      <c r="H4" s="1592"/>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c r="BW4" s="561"/>
      <c r="BX4" s="561"/>
      <c r="BY4" s="561"/>
      <c r="BZ4" s="561"/>
      <c r="CA4" s="561"/>
      <c r="CB4" s="561"/>
      <c r="CC4" s="561"/>
      <c r="CD4" s="561"/>
      <c r="CE4" s="561"/>
      <c r="CF4" s="561"/>
      <c r="CG4" s="561"/>
      <c r="CH4" s="561"/>
      <c r="CI4" s="561"/>
      <c r="CJ4" s="561"/>
      <c r="CK4" s="561"/>
      <c r="CL4" s="561"/>
      <c r="CM4" s="561"/>
      <c r="CN4" s="561"/>
      <c r="CO4" s="561"/>
      <c r="CP4" s="561"/>
      <c r="CQ4" s="561"/>
      <c r="CR4" s="561"/>
      <c r="CS4" s="561"/>
      <c r="CT4" s="561"/>
      <c r="CU4" s="561"/>
      <c r="CV4" s="561"/>
      <c r="CW4" s="561"/>
      <c r="CX4" s="561"/>
      <c r="CY4" s="561"/>
      <c r="CZ4" s="561"/>
      <c r="DA4" s="561"/>
      <c r="DB4" s="561"/>
      <c r="DC4" s="561"/>
      <c r="DD4" s="561"/>
      <c r="DE4" s="561"/>
      <c r="DF4" s="561"/>
      <c r="DG4" s="561"/>
      <c r="DH4" s="561"/>
      <c r="DI4" s="561"/>
      <c r="DJ4" s="561"/>
      <c r="DK4" s="561"/>
      <c r="DL4" s="561"/>
      <c r="DM4" s="561"/>
      <c r="DN4" s="561"/>
      <c r="DO4" s="561"/>
      <c r="DP4" s="561"/>
      <c r="DQ4" s="561"/>
      <c r="DR4" s="561"/>
      <c r="DS4" s="561"/>
      <c r="DT4" s="561"/>
      <c r="DU4" s="561"/>
      <c r="DV4" s="561"/>
      <c r="DW4" s="561"/>
      <c r="DX4" s="561"/>
      <c r="DY4" s="561"/>
      <c r="DZ4" s="561"/>
      <c r="EA4" s="561"/>
      <c r="EB4" s="561"/>
      <c r="EC4" s="561"/>
      <c r="ED4" s="561"/>
      <c r="EE4" s="561"/>
      <c r="EF4" s="561"/>
      <c r="EG4" s="561"/>
      <c r="EH4" s="561"/>
      <c r="EI4" s="561"/>
      <c r="EJ4" s="561"/>
      <c r="EK4" s="561"/>
      <c r="EL4" s="561"/>
      <c r="EM4" s="561"/>
      <c r="EN4" s="561"/>
      <c r="EO4" s="561"/>
      <c r="EP4" s="561"/>
      <c r="EQ4" s="561"/>
      <c r="ER4" s="561"/>
      <c r="ES4" s="561"/>
      <c r="ET4" s="561"/>
      <c r="EU4" s="561"/>
      <c r="EV4" s="561"/>
      <c r="EW4" s="561"/>
      <c r="EX4" s="561"/>
      <c r="EY4" s="561"/>
      <c r="EZ4" s="561"/>
      <c r="FA4" s="561"/>
      <c r="FB4" s="561"/>
      <c r="FC4" s="561"/>
      <c r="FD4" s="561"/>
      <c r="FE4" s="561"/>
      <c r="FF4" s="561"/>
      <c r="FG4" s="561"/>
      <c r="FH4" s="561"/>
      <c r="FI4" s="561"/>
      <c r="FJ4" s="561"/>
      <c r="FK4" s="561"/>
      <c r="FL4" s="561"/>
      <c r="FM4" s="561"/>
      <c r="FN4" s="561"/>
      <c r="FO4" s="561"/>
      <c r="FP4" s="561"/>
      <c r="FQ4" s="561"/>
      <c r="FR4" s="561"/>
      <c r="FS4" s="561"/>
      <c r="FT4" s="561"/>
      <c r="FU4" s="561"/>
      <c r="FV4" s="561"/>
      <c r="FW4" s="561"/>
      <c r="FX4" s="561"/>
      <c r="FY4" s="561"/>
      <c r="FZ4" s="561"/>
      <c r="GA4" s="561"/>
      <c r="GB4" s="561"/>
      <c r="GC4" s="561"/>
      <c r="GD4" s="561"/>
      <c r="GE4" s="561"/>
      <c r="GF4" s="561"/>
      <c r="GG4" s="561"/>
      <c r="GH4" s="561"/>
      <c r="GI4" s="561"/>
      <c r="GJ4" s="561"/>
      <c r="GK4" s="561"/>
      <c r="GL4" s="561"/>
      <c r="GM4" s="561"/>
      <c r="GN4" s="561"/>
      <c r="GO4" s="561"/>
      <c r="GP4" s="561"/>
      <c r="GQ4" s="561"/>
      <c r="GR4" s="561"/>
      <c r="GS4" s="561"/>
      <c r="GT4" s="561"/>
      <c r="GU4" s="561"/>
      <c r="GV4" s="561"/>
      <c r="GW4" s="561"/>
      <c r="GX4" s="561"/>
      <c r="GY4" s="561"/>
    </row>
    <row r="5" spans="1:227" ht="45.75" customHeight="1">
      <c r="A5" s="1595"/>
      <c r="B5" s="1577"/>
      <c r="C5" s="1577"/>
      <c r="D5" s="1599"/>
      <c r="E5" s="1601"/>
      <c r="F5" s="1601"/>
      <c r="G5" s="825" t="s">
        <v>471</v>
      </c>
      <c r="H5" s="588" t="s">
        <v>182</v>
      </c>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79"/>
      <c r="BU5" s="579"/>
      <c r="BV5" s="579"/>
      <c r="BW5" s="579"/>
      <c r="BX5" s="579"/>
      <c r="BY5" s="579"/>
      <c r="BZ5" s="579"/>
      <c r="CA5" s="579"/>
      <c r="CB5" s="579"/>
      <c r="CC5" s="579"/>
      <c r="CD5" s="579"/>
      <c r="CE5" s="579"/>
      <c r="CF5" s="579"/>
      <c r="CG5" s="579"/>
      <c r="CH5" s="579"/>
      <c r="CI5" s="579"/>
      <c r="CJ5" s="579"/>
      <c r="CK5" s="579"/>
      <c r="CL5" s="579"/>
      <c r="CM5" s="579"/>
      <c r="CN5" s="579"/>
      <c r="CO5" s="579"/>
      <c r="CP5" s="579"/>
      <c r="CQ5" s="579"/>
      <c r="CR5" s="579"/>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M5" s="579"/>
      <c r="EN5" s="579"/>
      <c r="EO5" s="579"/>
      <c r="EP5" s="579"/>
      <c r="EQ5" s="579"/>
      <c r="ER5" s="579"/>
      <c r="ES5" s="579"/>
      <c r="ET5" s="579"/>
      <c r="EU5" s="579"/>
      <c r="EV5" s="579"/>
      <c r="EW5" s="579"/>
      <c r="EX5" s="579"/>
      <c r="EY5" s="579"/>
      <c r="EZ5" s="579"/>
      <c r="FA5" s="579"/>
      <c r="FB5" s="579"/>
      <c r="FC5" s="579"/>
      <c r="FD5" s="579"/>
      <c r="FE5" s="579"/>
      <c r="FF5" s="579"/>
      <c r="FG5" s="579"/>
      <c r="FH5" s="579"/>
      <c r="FI5" s="579"/>
      <c r="FJ5" s="579"/>
      <c r="FK5" s="579"/>
      <c r="FL5" s="579"/>
      <c r="FM5" s="579"/>
      <c r="FN5" s="579"/>
      <c r="FO5" s="579"/>
      <c r="FP5" s="579"/>
      <c r="FQ5" s="579"/>
      <c r="FR5" s="579"/>
      <c r="FS5" s="579"/>
      <c r="FT5" s="579"/>
      <c r="FU5" s="579"/>
      <c r="FV5" s="579"/>
      <c r="FW5" s="579"/>
      <c r="FX5" s="579"/>
      <c r="FY5" s="579"/>
      <c r="FZ5" s="579"/>
      <c r="GA5" s="579"/>
      <c r="GB5" s="579"/>
      <c r="GC5" s="579"/>
      <c r="GD5" s="579"/>
      <c r="GE5" s="579"/>
      <c r="GF5" s="579"/>
      <c r="GG5" s="579"/>
      <c r="GH5" s="579"/>
      <c r="GI5" s="579"/>
      <c r="GJ5" s="579"/>
      <c r="GK5" s="579"/>
      <c r="GL5" s="579"/>
      <c r="GM5" s="579"/>
      <c r="GN5" s="579"/>
      <c r="GO5" s="579"/>
      <c r="GP5" s="579"/>
      <c r="GQ5" s="579"/>
      <c r="GR5" s="579"/>
      <c r="GS5" s="579"/>
      <c r="GT5" s="579"/>
      <c r="GU5" s="579"/>
      <c r="GV5" s="579"/>
      <c r="GW5" s="579"/>
      <c r="GX5" s="579"/>
      <c r="GY5" s="579"/>
    </row>
    <row r="6" spans="1:227" s="772" customFormat="1" ht="17.25" customHeight="1">
      <c r="A6" s="585">
        <v>-1</v>
      </c>
      <c r="B6" s="585">
        <v>-2</v>
      </c>
      <c r="C6" s="585">
        <v>-3</v>
      </c>
      <c r="D6" s="585">
        <v>-4</v>
      </c>
      <c r="E6" s="585">
        <v>-5</v>
      </c>
      <c r="F6" s="585">
        <v>-6</v>
      </c>
      <c r="G6" s="790" t="s">
        <v>472</v>
      </c>
      <c r="H6" s="790" t="s">
        <v>473</v>
      </c>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586"/>
      <c r="BB6" s="586"/>
      <c r="BC6" s="586"/>
      <c r="BD6" s="586"/>
      <c r="BE6" s="586"/>
      <c r="BF6" s="586"/>
      <c r="BG6" s="586"/>
      <c r="BH6" s="586"/>
      <c r="BI6" s="586"/>
      <c r="BJ6" s="586"/>
      <c r="BK6" s="586"/>
      <c r="BL6" s="586"/>
      <c r="BM6" s="586"/>
      <c r="BN6" s="586"/>
      <c r="BO6" s="586"/>
      <c r="BP6" s="586"/>
      <c r="BQ6" s="586"/>
      <c r="BR6" s="586"/>
      <c r="BS6" s="586"/>
      <c r="BT6" s="586"/>
      <c r="BU6" s="586"/>
      <c r="BV6" s="586"/>
      <c r="BW6" s="586"/>
      <c r="BX6" s="586"/>
      <c r="BY6" s="586"/>
      <c r="BZ6" s="586"/>
      <c r="CA6" s="586"/>
      <c r="CB6" s="586"/>
      <c r="CC6" s="586"/>
      <c r="CD6" s="586"/>
      <c r="CE6" s="586"/>
      <c r="CF6" s="586"/>
      <c r="CG6" s="586"/>
      <c r="CH6" s="586"/>
      <c r="CI6" s="586"/>
      <c r="CJ6" s="586"/>
      <c r="CK6" s="586"/>
      <c r="CL6" s="586"/>
      <c r="CM6" s="586"/>
      <c r="CN6" s="586"/>
      <c r="CO6" s="586"/>
      <c r="CP6" s="586"/>
      <c r="CQ6" s="586"/>
      <c r="CR6" s="586"/>
      <c r="CS6" s="586"/>
      <c r="CT6" s="586"/>
      <c r="CU6" s="586"/>
      <c r="CV6" s="586"/>
      <c r="CW6" s="586"/>
      <c r="CX6" s="586"/>
      <c r="CY6" s="586"/>
      <c r="CZ6" s="586"/>
      <c r="DA6" s="586"/>
      <c r="DB6" s="586"/>
      <c r="DC6" s="586"/>
      <c r="DD6" s="586"/>
      <c r="DE6" s="586"/>
      <c r="DF6" s="586"/>
      <c r="DG6" s="586"/>
      <c r="DH6" s="586"/>
      <c r="DI6" s="586"/>
      <c r="DJ6" s="586"/>
      <c r="DK6" s="586"/>
      <c r="DL6" s="586"/>
      <c r="DM6" s="586"/>
      <c r="DN6" s="586"/>
      <c r="DO6" s="586"/>
      <c r="DP6" s="586"/>
      <c r="DQ6" s="586"/>
      <c r="DR6" s="586"/>
      <c r="DS6" s="586"/>
      <c r="DT6" s="586"/>
      <c r="DU6" s="586"/>
      <c r="DV6" s="586"/>
      <c r="DW6" s="586"/>
      <c r="DX6" s="586"/>
      <c r="DY6" s="586"/>
      <c r="DZ6" s="586"/>
      <c r="EA6" s="586"/>
      <c r="EB6" s="586"/>
      <c r="EC6" s="586"/>
      <c r="ED6" s="586"/>
      <c r="EE6" s="586"/>
      <c r="EF6" s="586"/>
      <c r="EG6" s="586"/>
      <c r="EH6" s="586"/>
      <c r="EI6" s="586"/>
      <c r="EJ6" s="586"/>
      <c r="EK6" s="586"/>
      <c r="EL6" s="586"/>
      <c r="EM6" s="586"/>
      <c r="EN6" s="586"/>
      <c r="EO6" s="586"/>
      <c r="EP6" s="586"/>
      <c r="EQ6" s="586"/>
      <c r="ER6" s="586"/>
      <c r="ES6" s="586"/>
      <c r="ET6" s="586"/>
      <c r="EU6" s="586"/>
      <c r="EV6" s="586"/>
      <c r="EW6" s="586"/>
      <c r="EX6" s="586"/>
      <c r="EY6" s="586"/>
      <c r="EZ6" s="586"/>
      <c r="FA6" s="586"/>
      <c r="FB6" s="586"/>
      <c r="FC6" s="586"/>
      <c r="FD6" s="586"/>
      <c r="FE6" s="586"/>
      <c r="FF6" s="586"/>
      <c r="FG6" s="586"/>
      <c r="FH6" s="586"/>
      <c r="FI6" s="586"/>
      <c r="FJ6" s="586"/>
      <c r="FK6" s="586"/>
      <c r="FL6" s="586"/>
      <c r="FM6" s="586"/>
      <c r="FN6" s="586"/>
      <c r="FO6" s="586"/>
      <c r="FP6" s="586"/>
      <c r="FQ6" s="586"/>
      <c r="FR6" s="586"/>
      <c r="FS6" s="586"/>
      <c r="FT6" s="586"/>
      <c r="FU6" s="586"/>
      <c r="FV6" s="586"/>
      <c r="FW6" s="586"/>
      <c r="FX6" s="586"/>
      <c r="FY6" s="586"/>
      <c r="FZ6" s="586"/>
      <c r="GA6" s="586"/>
      <c r="GB6" s="586"/>
      <c r="GC6" s="586"/>
      <c r="GD6" s="586"/>
      <c r="GE6" s="586"/>
      <c r="GF6" s="586"/>
      <c r="GG6" s="586"/>
      <c r="GH6" s="586"/>
      <c r="GI6" s="586"/>
      <c r="GJ6" s="586"/>
      <c r="GK6" s="586"/>
      <c r="GL6" s="586"/>
      <c r="GM6" s="586"/>
      <c r="GN6" s="586"/>
      <c r="GO6" s="586"/>
      <c r="GP6" s="586"/>
      <c r="GQ6" s="586"/>
      <c r="GR6" s="586"/>
      <c r="GS6" s="586"/>
      <c r="GT6" s="586"/>
      <c r="GU6" s="586"/>
      <c r="GV6" s="586"/>
      <c r="GW6" s="586"/>
      <c r="GX6" s="586"/>
      <c r="GY6" s="586"/>
      <c r="GZ6" s="771"/>
      <c r="HA6" s="771"/>
      <c r="HB6" s="771"/>
      <c r="HC6" s="771"/>
      <c r="HD6" s="771"/>
      <c r="HE6" s="771"/>
      <c r="HF6" s="771"/>
      <c r="HG6" s="771"/>
      <c r="HH6" s="771"/>
      <c r="HI6" s="771"/>
      <c r="HJ6" s="771"/>
      <c r="HK6" s="771"/>
      <c r="HL6" s="771"/>
      <c r="HM6" s="771"/>
      <c r="HN6" s="771"/>
      <c r="HO6" s="771"/>
      <c r="HP6" s="771"/>
      <c r="HQ6" s="771"/>
      <c r="HR6" s="771"/>
      <c r="HS6" s="771"/>
    </row>
    <row r="7" spans="1:227" s="583" customFormat="1" ht="14.25" hidden="1">
      <c r="A7" s="559"/>
      <c r="B7" s="558" t="s">
        <v>7</v>
      </c>
      <c r="C7" s="559"/>
      <c r="D7" s="808">
        <f>D9+D32+D75</f>
        <v>16533.548115000001</v>
      </c>
      <c r="E7" s="808"/>
      <c r="F7" s="808">
        <f>F9+F32+F75</f>
        <v>16533.548115000001</v>
      </c>
      <c r="G7" s="808">
        <f>F7-D7</f>
        <v>0</v>
      </c>
      <c r="H7" s="809">
        <f>F7/D7*100</f>
        <v>100</v>
      </c>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561"/>
      <c r="BU7" s="561"/>
      <c r="BV7" s="561"/>
      <c r="BW7" s="561"/>
      <c r="BX7" s="561"/>
      <c r="BY7" s="561"/>
      <c r="BZ7" s="561"/>
      <c r="CA7" s="561"/>
      <c r="CB7" s="561"/>
      <c r="CC7" s="561"/>
      <c r="CD7" s="561"/>
      <c r="CE7" s="561"/>
      <c r="CF7" s="561"/>
      <c r="CG7" s="561"/>
      <c r="CH7" s="561"/>
      <c r="CI7" s="561"/>
      <c r="CJ7" s="561"/>
      <c r="CK7" s="561"/>
      <c r="CL7" s="561"/>
      <c r="CM7" s="561"/>
      <c r="CN7" s="561"/>
      <c r="CO7" s="561"/>
      <c r="CP7" s="561"/>
      <c r="CQ7" s="561"/>
      <c r="CR7" s="561"/>
      <c r="CS7" s="561"/>
      <c r="CT7" s="561"/>
      <c r="CU7" s="561"/>
      <c r="CV7" s="561"/>
      <c r="CW7" s="561"/>
      <c r="CX7" s="561"/>
      <c r="CY7" s="561"/>
      <c r="CZ7" s="561"/>
      <c r="DA7" s="561"/>
      <c r="DB7" s="561"/>
      <c r="DC7" s="561"/>
      <c r="DD7" s="561"/>
      <c r="DE7" s="561"/>
      <c r="DF7" s="561"/>
      <c r="DG7" s="561"/>
      <c r="DH7" s="561"/>
      <c r="DI7" s="561"/>
      <c r="DJ7" s="561"/>
      <c r="DK7" s="561"/>
      <c r="DL7" s="561"/>
      <c r="DM7" s="561"/>
      <c r="DN7" s="561"/>
      <c r="DO7" s="561"/>
      <c r="DP7" s="561"/>
      <c r="DQ7" s="561"/>
      <c r="DR7" s="561"/>
      <c r="DS7" s="561"/>
      <c r="DT7" s="561"/>
      <c r="DU7" s="561"/>
      <c r="DV7" s="561"/>
      <c r="DW7" s="561"/>
      <c r="DX7" s="561"/>
      <c r="DY7" s="561"/>
      <c r="DZ7" s="561"/>
      <c r="EA7" s="561"/>
      <c r="EB7" s="561"/>
      <c r="EC7" s="561"/>
      <c r="ED7" s="561"/>
      <c r="EE7" s="561"/>
      <c r="EF7" s="561"/>
      <c r="EG7" s="561"/>
      <c r="EH7" s="561"/>
      <c r="EI7" s="561"/>
      <c r="EJ7" s="561"/>
      <c r="EK7" s="561"/>
      <c r="EL7" s="561"/>
      <c r="EM7" s="561"/>
      <c r="EN7" s="561"/>
      <c r="EO7" s="561"/>
      <c r="EP7" s="561"/>
      <c r="EQ7" s="561"/>
      <c r="ER7" s="561"/>
      <c r="ES7" s="561"/>
      <c r="ET7" s="561"/>
      <c r="EU7" s="561"/>
      <c r="EV7" s="561"/>
      <c r="EW7" s="561"/>
      <c r="EX7" s="561"/>
      <c r="EY7" s="561"/>
      <c r="EZ7" s="561"/>
      <c r="FA7" s="561"/>
      <c r="FB7" s="561"/>
      <c r="FC7" s="561"/>
      <c r="FD7" s="561"/>
      <c r="FE7" s="561"/>
      <c r="FF7" s="561"/>
      <c r="FG7" s="561"/>
      <c r="FH7" s="561"/>
      <c r="FI7" s="561"/>
      <c r="FJ7" s="561"/>
      <c r="FK7" s="561"/>
      <c r="FL7" s="561"/>
      <c r="FM7" s="561"/>
      <c r="FN7" s="561"/>
      <c r="FO7" s="561"/>
      <c r="FP7" s="561"/>
      <c r="FQ7" s="561"/>
      <c r="FR7" s="561"/>
      <c r="FS7" s="561"/>
      <c r="FT7" s="561"/>
      <c r="FU7" s="561"/>
      <c r="FV7" s="561"/>
      <c r="FW7" s="561"/>
      <c r="FX7" s="561"/>
      <c r="FY7" s="561"/>
      <c r="FZ7" s="561"/>
      <c r="GA7" s="561"/>
      <c r="GB7" s="561"/>
      <c r="GC7" s="561"/>
      <c r="GD7" s="561"/>
      <c r="GE7" s="561"/>
      <c r="GF7" s="561"/>
      <c r="GG7" s="561"/>
      <c r="GH7" s="561"/>
      <c r="GI7" s="561"/>
      <c r="GJ7" s="561"/>
      <c r="GK7" s="561"/>
      <c r="GL7" s="561"/>
      <c r="GM7" s="561"/>
      <c r="GN7" s="561"/>
      <c r="GO7" s="561"/>
      <c r="GP7" s="561"/>
      <c r="GQ7" s="561"/>
      <c r="GR7" s="561"/>
      <c r="GS7" s="561"/>
      <c r="GT7" s="561"/>
      <c r="GU7" s="561"/>
      <c r="GV7" s="561"/>
      <c r="GW7" s="561"/>
      <c r="GX7" s="561"/>
      <c r="GY7" s="561"/>
    </row>
    <row r="8" spans="1:227" s="583" customFormat="1" ht="14.25">
      <c r="A8" s="563" t="s">
        <v>193</v>
      </c>
      <c r="B8" s="562" t="s">
        <v>194</v>
      </c>
      <c r="C8" s="563"/>
      <c r="D8" s="808"/>
      <c r="E8" s="808"/>
      <c r="F8" s="808"/>
      <c r="G8" s="808"/>
      <c r="H8" s="809"/>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5"/>
      <c r="CT8" s="565"/>
      <c r="CU8" s="565"/>
      <c r="CV8" s="565"/>
      <c r="CW8" s="565"/>
      <c r="CX8" s="565"/>
      <c r="CY8" s="565"/>
      <c r="CZ8" s="565"/>
      <c r="DA8" s="565"/>
      <c r="DB8" s="565"/>
      <c r="DC8" s="565"/>
      <c r="DD8" s="565"/>
      <c r="DE8" s="565"/>
      <c r="DF8" s="565"/>
      <c r="DG8" s="565"/>
      <c r="DH8" s="565"/>
      <c r="DI8" s="565"/>
      <c r="DJ8" s="565"/>
      <c r="DK8" s="565"/>
      <c r="DL8" s="565"/>
      <c r="DM8" s="565"/>
      <c r="DN8" s="565"/>
      <c r="DO8" s="565"/>
      <c r="DP8" s="565"/>
      <c r="DQ8" s="565"/>
      <c r="DR8" s="565"/>
      <c r="DS8" s="565"/>
      <c r="DT8" s="565"/>
      <c r="DU8" s="565"/>
      <c r="DV8" s="565"/>
      <c r="DW8" s="565"/>
      <c r="DX8" s="565"/>
      <c r="DY8" s="565"/>
      <c r="DZ8" s="565"/>
      <c r="EA8" s="565"/>
      <c r="EB8" s="565"/>
      <c r="EC8" s="565"/>
      <c r="ED8" s="565"/>
      <c r="EE8" s="565"/>
      <c r="EF8" s="565"/>
      <c r="EG8" s="565"/>
      <c r="EH8" s="565"/>
      <c r="EI8" s="565"/>
      <c r="EJ8" s="565"/>
      <c r="EK8" s="565"/>
      <c r="EL8" s="565"/>
      <c r="EM8" s="565"/>
      <c r="EN8" s="565"/>
      <c r="EO8" s="565"/>
      <c r="EP8" s="565"/>
      <c r="EQ8" s="565"/>
      <c r="ER8" s="565"/>
      <c r="ES8" s="565"/>
      <c r="ET8" s="565"/>
      <c r="EU8" s="565"/>
      <c r="EV8" s="565"/>
      <c r="EW8" s="565"/>
      <c r="EX8" s="565"/>
      <c r="EY8" s="565"/>
      <c r="EZ8" s="565"/>
      <c r="FA8" s="565"/>
      <c r="FB8" s="565"/>
      <c r="FC8" s="565"/>
      <c r="FD8" s="565"/>
      <c r="FE8" s="565"/>
      <c r="FF8" s="565"/>
      <c r="FG8" s="565"/>
      <c r="FH8" s="565"/>
      <c r="FI8" s="565"/>
      <c r="FJ8" s="565"/>
      <c r="FK8" s="565"/>
      <c r="FL8" s="565"/>
      <c r="FM8" s="565"/>
      <c r="FN8" s="565"/>
      <c r="FO8" s="565"/>
      <c r="FP8" s="565"/>
      <c r="FQ8" s="565"/>
      <c r="FR8" s="565"/>
      <c r="FS8" s="565"/>
      <c r="FT8" s="565"/>
      <c r="FU8" s="565"/>
      <c r="FV8" s="565"/>
      <c r="FW8" s="565"/>
      <c r="FX8" s="565"/>
      <c r="FY8" s="565"/>
      <c r="FZ8" s="565"/>
      <c r="GA8" s="565"/>
      <c r="GB8" s="565"/>
      <c r="GC8" s="565"/>
      <c r="GD8" s="565"/>
      <c r="GE8" s="565"/>
      <c r="GF8" s="565"/>
      <c r="GG8" s="565"/>
      <c r="GH8" s="565"/>
      <c r="GI8" s="565"/>
      <c r="GJ8" s="565"/>
      <c r="GK8" s="565"/>
      <c r="GL8" s="565"/>
      <c r="GM8" s="565"/>
      <c r="GN8" s="565"/>
      <c r="GO8" s="565"/>
      <c r="GP8" s="565"/>
      <c r="GQ8" s="565"/>
      <c r="GR8" s="565"/>
      <c r="GS8" s="565"/>
      <c r="GT8" s="565"/>
      <c r="GU8" s="565"/>
      <c r="GV8" s="565"/>
      <c r="GW8" s="565"/>
      <c r="GX8" s="565"/>
      <c r="GY8" s="565"/>
    </row>
    <row r="9" spans="1:227" s="768" customFormat="1" ht="14.25">
      <c r="A9" s="755" t="s">
        <v>8</v>
      </c>
      <c r="B9" s="767" t="s">
        <v>9</v>
      </c>
      <c r="C9" s="754" t="s">
        <v>10</v>
      </c>
      <c r="D9" s="811">
        <v>8505.5481150000014</v>
      </c>
      <c r="E9" s="826">
        <v>9971.6145789999973</v>
      </c>
      <c r="F9" s="810">
        <f>E9</f>
        <v>9971.6145789999973</v>
      </c>
      <c r="G9" s="810">
        <f>F9-D9</f>
        <v>1466.0664639999959</v>
      </c>
      <c r="H9" s="809">
        <f t="shared" ref="H9:H65" si="0">F9/D9*100</f>
        <v>117.23659009599284</v>
      </c>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59"/>
      <c r="AZ9" s="759"/>
      <c r="BA9" s="759"/>
      <c r="BB9" s="759"/>
      <c r="BC9" s="759"/>
      <c r="BD9" s="759"/>
      <c r="BE9" s="759"/>
      <c r="BF9" s="759"/>
      <c r="BG9" s="759"/>
      <c r="BH9" s="759"/>
      <c r="BI9" s="759"/>
      <c r="BJ9" s="759"/>
      <c r="BK9" s="759"/>
      <c r="BL9" s="759"/>
      <c r="BM9" s="759"/>
      <c r="BN9" s="759"/>
      <c r="BO9" s="759"/>
      <c r="BP9" s="759"/>
      <c r="BQ9" s="759"/>
      <c r="BR9" s="759"/>
      <c r="BS9" s="759"/>
      <c r="BT9" s="759"/>
      <c r="BU9" s="759"/>
      <c r="BV9" s="759"/>
      <c r="BW9" s="759"/>
      <c r="BX9" s="759"/>
      <c r="BY9" s="759"/>
      <c r="BZ9" s="759"/>
      <c r="CA9" s="759"/>
      <c r="CB9" s="759"/>
      <c r="CC9" s="759"/>
      <c r="CD9" s="759"/>
      <c r="CE9" s="759"/>
      <c r="CF9" s="759"/>
      <c r="CG9" s="759"/>
      <c r="CH9" s="759"/>
      <c r="CI9" s="759"/>
      <c r="CJ9" s="759"/>
      <c r="CK9" s="759"/>
      <c r="CL9" s="759"/>
      <c r="CM9" s="759"/>
      <c r="CN9" s="759"/>
      <c r="CO9" s="759"/>
      <c r="CP9" s="759"/>
      <c r="CQ9" s="759"/>
      <c r="CR9" s="759"/>
      <c r="CS9" s="759"/>
      <c r="CT9" s="759"/>
      <c r="CU9" s="759"/>
      <c r="CV9" s="759"/>
      <c r="CW9" s="759"/>
      <c r="CX9" s="759"/>
      <c r="CY9" s="759"/>
      <c r="CZ9" s="759"/>
      <c r="DA9" s="759"/>
      <c r="DB9" s="759"/>
      <c r="DC9" s="759"/>
      <c r="DD9" s="759"/>
      <c r="DE9" s="759"/>
      <c r="DF9" s="759"/>
      <c r="DG9" s="759"/>
      <c r="DH9" s="759"/>
      <c r="DI9" s="759"/>
      <c r="DJ9" s="759"/>
      <c r="DK9" s="759"/>
      <c r="DL9" s="759"/>
      <c r="DM9" s="759"/>
      <c r="DN9" s="759"/>
      <c r="DO9" s="759"/>
      <c r="DP9" s="759"/>
      <c r="DQ9" s="759"/>
      <c r="DR9" s="759"/>
      <c r="DS9" s="759"/>
      <c r="DT9" s="759"/>
      <c r="DU9" s="759"/>
      <c r="DV9" s="759"/>
      <c r="DW9" s="759"/>
      <c r="DX9" s="759"/>
      <c r="DY9" s="759"/>
      <c r="DZ9" s="759"/>
      <c r="EA9" s="759"/>
      <c r="EB9" s="759"/>
      <c r="EC9" s="759"/>
      <c r="ED9" s="759"/>
      <c r="EE9" s="759"/>
      <c r="EF9" s="759"/>
      <c r="EG9" s="759"/>
      <c r="EH9" s="759"/>
      <c r="EI9" s="759"/>
      <c r="EJ9" s="759"/>
      <c r="EK9" s="759"/>
      <c r="EL9" s="759"/>
      <c r="EM9" s="759"/>
      <c r="EN9" s="759"/>
      <c r="EO9" s="759"/>
      <c r="EP9" s="759"/>
      <c r="EQ9" s="759"/>
      <c r="ER9" s="759"/>
      <c r="ES9" s="759"/>
      <c r="ET9" s="759"/>
      <c r="EU9" s="759"/>
      <c r="EV9" s="759"/>
      <c r="EW9" s="759"/>
      <c r="EX9" s="759"/>
      <c r="EY9" s="759"/>
      <c r="EZ9" s="759"/>
      <c r="FA9" s="759"/>
      <c r="FB9" s="759"/>
      <c r="FC9" s="759"/>
      <c r="FD9" s="759"/>
      <c r="FE9" s="759"/>
      <c r="FF9" s="759"/>
      <c r="FG9" s="759"/>
      <c r="FH9" s="759"/>
      <c r="FI9" s="759"/>
      <c r="FJ9" s="759"/>
      <c r="FK9" s="759"/>
      <c r="FL9" s="759"/>
      <c r="FM9" s="759"/>
      <c r="FN9" s="759"/>
      <c r="FO9" s="759"/>
      <c r="FP9" s="759"/>
      <c r="FQ9" s="759"/>
      <c r="FR9" s="759"/>
      <c r="FS9" s="759"/>
      <c r="FT9" s="759"/>
      <c r="FU9" s="759"/>
      <c r="FV9" s="759"/>
      <c r="FW9" s="759"/>
      <c r="FX9" s="759"/>
      <c r="FY9" s="759"/>
      <c r="FZ9" s="759"/>
      <c r="GA9" s="759"/>
      <c r="GB9" s="759"/>
      <c r="GC9" s="759"/>
      <c r="GD9" s="759"/>
      <c r="GE9" s="759"/>
      <c r="GF9" s="759"/>
      <c r="GG9" s="759"/>
      <c r="GH9" s="759"/>
      <c r="GI9" s="759"/>
      <c r="GJ9" s="759"/>
      <c r="GK9" s="759"/>
      <c r="GL9" s="759"/>
      <c r="GM9" s="759"/>
      <c r="GN9" s="759"/>
      <c r="GO9" s="759"/>
      <c r="GP9" s="759"/>
      <c r="GQ9" s="759"/>
      <c r="GR9" s="759"/>
      <c r="GS9" s="759"/>
      <c r="GT9" s="759"/>
      <c r="GU9" s="759"/>
      <c r="GV9" s="759"/>
      <c r="GW9" s="759"/>
      <c r="GX9" s="759"/>
      <c r="GY9" s="759"/>
    </row>
    <row r="10" spans="1:227">
      <c r="A10" s="576"/>
      <c r="B10" s="566" t="s">
        <v>188</v>
      </c>
      <c r="C10" s="567"/>
      <c r="D10" s="812"/>
      <c r="E10" s="812"/>
      <c r="F10" s="810">
        <f t="shared" ref="F10:F73" si="1">E10</f>
        <v>0</v>
      </c>
      <c r="G10" s="810">
        <f t="shared" ref="G10:G73" si="2">F10-D10</f>
        <v>0</v>
      </c>
      <c r="H10" s="809"/>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1"/>
      <c r="CY10" s="571"/>
      <c r="CZ10" s="571"/>
      <c r="DA10" s="571"/>
      <c r="DB10" s="571"/>
      <c r="DC10" s="571"/>
      <c r="DD10" s="571"/>
      <c r="DE10" s="571"/>
      <c r="DF10" s="571"/>
      <c r="DG10" s="571"/>
      <c r="DH10" s="571"/>
      <c r="DI10" s="571"/>
      <c r="DJ10" s="571"/>
      <c r="DK10" s="571"/>
      <c r="DL10" s="571"/>
      <c r="DM10" s="571"/>
      <c r="DN10" s="571"/>
      <c r="DO10" s="571"/>
      <c r="DP10" s="571"/>
      <c r="DQ10" s="571"/>
      <c r="DR10" s="571"/>
      <c r="DS10" s="571"/>
      <c r="DT10" s="571"/>
      <c r="DU10" s="571"/>
      <c r="DV10" s="571"/>
      <c r="DW10" s="571"/>
      <c r="DX10" s="571"/>
      <c r="DY10" s="571"/>
      <c r="DZ10" s="571"/>
      <c r="EA10" s="571"/>
      <c r="EB10" s="571"/>
      <c r="EC10" s="571"/>
      <c r="ED10" s="571"/>
      <c r="EE10" s="571"/>
      <c r="EF10" s="571"/>
      <c r="EG10" s="571"/>
      <c r="EH10" s="571"/>
      <c r="EI10" s="571"/>
      <c r="EJ10" s="571"/>
      <c r="EK10" s="571"/>
      <c r="EL10" s="571"/>
      <c r="EM10" s="571"/>
      <c r="EN10" s="571"/>
      <c r="EO10" s="571"/>
      <c r="EP10" s="571"/>
      <c r="EQ10" s="571"/>
      <c r="ER10" s="571"/>
      <c r="ES10" s="571"/>
      <c r="ET10" s="571"/>
      <c r="EU10" s="571"/>
      <c r="EV10" s="571"/>
      <c r="EW10" s="571"/>
      <c r="EX10" s="571"/>
      <c r="EY10" s="571"/>
      <c r="EZ10" s="571"/>
      <c r="FA10" s="571"/>
      <c r="FB10" s="571"/>
      <c r="FC10" s="571"/>
      <c r="FD10" s="571"/>
      <c r="FE10" s="571"/>
      <c r="FF10" s="571"/>
      <c r="FG10" s="571"/>
      <c r="FH10" s="571"/>
      <c r="FI10" s="571"/>
      <c r="FJ10" s="571"/>
      <c r="FK10" s="571"/>
      <c r="FL10" s="571"/>
      <c r="FM10" s="571"/>
      <c r="FN10" s="571"/>
      <c r="FO10" s="571"/>
      <c r="FP10" s="571"/>
      <c r="FQ10" s="571"/>
      <c r="FR10" s="571"/>
      <c r="FS10" s="571"/>
      <c r="FT10" s="571"/>
      <c r="FU10" s="571"/>
      <c r="FV10" s="571"/>
      <c r="FW10" s="571"/>
      <c r="FX10" s="571"/>
      <c r="FY10" s="571"/>
      <c r="FZ10" s="571"/>
      <c r="GA10" s="571"/>
      <c r="GB10" s="571"/>
      <c r="GC10" s="571"/>
      <c r="GD10" s="571"/>
      <c r="GE10" s="571"/>
      <c r="GF10" s="571"/>
      <c r="GG10" s="571"/>
      <c r="GH10" s="571"/>
      <c r="GI10" s="571"/>
      <c r="GJ10" s="571"/>
      <c r="GK10" s="571"/>
      <c r="GL10" s="571"/>
      <c r="GM10" s="571"/>
      <c r="GN10" s="571"/>
      <c r="GO10" s="571"/>
      <c r="GP10" s="571"/>
      <c r="GQ10" s="571"/>
      <c r="GR10" s="571"/>
      <c r="GS10" s="571"/>
      <c r="GT10" s="571"/>
      <c r="GU10" s="571"/>
      <c r="GV10" s="571"/>
      <c r="GW10" s="571"/>
      <c r="GX10" s="571"/>
      <c r="GY10" s="571"/>
    </row>
    <row r="11" spans="1:227" s="769" customFormat="1" ht="21.75" customHeight="1">
      <c r="A11" s="733" t="s">
        <v>11</v>
      </c>
      <c r="B11" s="731" t="s">
        <v>12</v>
      </c>
      <c r="C11" s="732" t="s">
        <v>13</v>
      </c>
      <c r="D11" s="814">
        <v>4958</v>
      </c>
      <c r="E11" s="813">
        <v>5853.3444140000001</v>
      </c>
      <c r="F11" s="810">
        <f t="shared" si="1"/>
        <v>5853.3444140000001</v>
      </c>
      <c r="G11" s="810">
        <f t="shared" si="2"/>
        <v>895.34441400000014</v>
      </c>
      <c r="H11" s="809">
        <f t="shared" si="0"/>
        <v>118.05858035498184</v>
      </c>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7"/>
      <c r="AY11" s="737"/>
      <c r="AZ11" s="737"/>
      <c r="BA11" s="737"/>
      <c r="BB11" s="737"/>
      <c r="BC11" s="737"/>
      <c r="BD11" s="737"/>
      <c r="BE11" s="737"/>
      <c r="BF11" s="737"/>
      <c r="BG11" s="737"/>
      <c r="BH11" s="737"/>
      <c r="BI11" s="737"/>
      <c r="BJ11" s="737"/>
      <c r="BK11" s="737"/>
      <c r="BL11" s="737"/>
      <c r="BM11" s="737"/>
      <c r="BN11" s="737"/>
      <c r="BO11" s="737"/>
      <c r="BP11" s="737"/>
      <c r="BQ11" s="737"/>
      <c r="BR11" s="737"/>
      <c r="BS11" s="737"/>
      <c r="BT11" s="737"/>
      <c r="BU11" s="737"/>
      <c r="BV11" s="737"/>
      <c r="BW11" s="737"/>
      <c r="BX11" s="737"/>
      <c r="BY11" s="737"/>
      <c r="BZ11" s="737"/>
      <c r="CA11" s="737"/>
      <c r="CB11" s="737"/>
      <c r="CC11" s="737"/>
      <c r="CD11" s="737"/>
      <c r="CE11" s="737"/>
      <c r="CF11" s="737"/>
      <c r="CG11" s="737"/>
      <c r="CH11" s="737"/>
      <c r="CI11" s="737"/>
      <c r="CJ11" s="737"/>
      <c r="CK11" s="737"/>
      <c r="CL11" s="737"/>
      <c r="CM11" s="737"/>
      <c r="CN11" s="737"/>
      <c r="CO11" s="737"/>
      <c r="CP11" s="737"/>
      <c r="CQ11" s="737"/>
      <c r="CR11" s="737"/>
      <c r="CS11" s="737"/>
      <c r="CT11" s="737"/>
      <c r="CU11" s="737"/>
      <c r="CV11" s="737"/>
      <c r="CW11" s="737"/>
      <c r="CX11" s="737"/>
      <c r="CY11" s="737"/>
      <c r="CZ11" s="737"/>
      <c r="DA11" s="737"/>
      <c r="DB11" s="737"/>
      <c r="DC11" s="737"/>
      <c r="DD11" s="737"/>
      <c r="DE11" s="737"/>
      <c r="DF11" s="737"/>
      <c r="DG11" s="737"/>
      <c r="DH11" s="737"/>
      <c r="DI11" s="737"/>
      <c r="DJ11" s="737"/>
      <c r="DK11" s="737"/>
      <c r="DL11" s="737"/>
      <c r="DM11" s="737"/>
      <c r="DN11" s="737"/>
      <c r="DO11" s="737"/>
      <c r="DP11" s="737"/>
      <c r="DQ11" s="737"/>
      <c r="DR11" s="737"/>
      <c r="DS11" s="737"/>
      <c r="DT11" s="737"/>
      <c r="DU11" s="737"/>
      <c r="DV11" s="737"/>
      <c r="DW11" s="737"/>
      <c r="DX11" s="737"/>
      <c r="DY11" s="737"/>
      <c r="DZ11" s="737"/>
      <c r="EA11" s="737"/>
      <c r="EB11" s="737"/>
      <c r="EC11" s="737"/>
      <c r="ED11" s="737"/>
      <c r="EE11" s="737"/>
      <c r="EF11" s="737"/>
      <c r="EG11" s="737"/>
      <c r="EH11" s="737"/>
      <c r="EI11" s="737"/>
      <c r="EJ11" s="737"/>
      <c r="EK11" s="737"/>
      <c r="EL11" s="737"/>
      <c r="EM11" s="737"/>
      <c r="EN11" s="737"/>
      <c r="EO11" s="737"/>
      <c r="EP11" s="737"/>
      <c r="EQ11" s="737"/>
      <c r="ER11" s="737"/>
      <c r="ES11" s="737"/>
      <c r="ET11" s="737"/>
      <c r="EU11" s="737"/>
      <c r="EV11" s="737"/>
      <c r="EW11" s="737"/>
      <c r="EX11" s="737"/>
      <c r="EY11" s="737"/>
      <c r="EZ11" s="737"/>
      <c r="FA11" s="737"/>
      <c r="FB11" s="737"/>
      <c r="FC11" s="737"/>
      <c r="FD11" s="737"/>
      <c r="FE11" s="737"/>
      <c r="FF11" s="737"/>
      <c r="FG11" s="737"/>
      <c r="FH11" s="737"/>
      <c r="FI11" s="737"/>
      <c r="FJ11" s="737"/>
      <c r="FK11" s="737"/>
      <c r="FL11" s="737"/>
      <c r="FM11" s="737"/>
      <c r="FN11" s="737"/>
      <c r="FO11" s="737"/>
      <c r="FP11" s="737"/>
      <c r="FQ11" s="737"/>
      <c r="FR11" s="737"/>
      <c r="FS11" s="737"/>
      <c r="FT11" s="737"/>
      <c r="FU11" s="737"/>
      <c r="FV11" s="737"/>
      <c r="FW11" s="737"/>
      <c r="FX11" s="737"/>
      <c r="FY11" s="737"/>
      <c r="FZ11" s="737"/>
      <c r="GA11" s="737"/>
      <c r="GB11" s="737"/>
      <c r="GC11" s="737"/>
      <c r="GD11" s="737"/>
      <c r="GE11" s="737"/>
      <c r="GF11" s="737"/>
      <c r="GG11" s="737"/>
      <c r="GH11" s="737"/>
      <c r="GI11" s="737"/>
      <c r="GJ11" s="737"/>
      <c r="GK11" s="737"/>
      <c r="GL11" s="737"/>
      <c r="GM11" s="737"/>
      <c r="GN11" s="737"/>
      <c r="GO11" s="737"/>
      <c r="GP11" s="737"/>
      <c r="GQ11" s="737"/>
      <c r="GR11" s="737"/>
      <c r="GS11" s="737"/>
      <c r="GT11" s="737"/>
      <c r="GU11" s="737"/>
      <c r="GV11" s="737"/>
      <c r="GW11" s="737"/>
      <c r="GX11" s="737"/>
      <c r="GY11" s="737"/>
    </row>
    <row r="12" spans="1:227" s="770" customFormat="1" ht="30">
      <c r="A12" s="741"/>
      <c r="B12" s="763" t="s">
        <v>14</v>
      </c>
      <c r="C12" s="743" t="s">
        <v>15</v>
      </c>
      <c r="D12" s="816">
        <v>4893</v>
      </c>
      <c r="E12" s="813">
        <v>5788.3028570000006</v>
      </c>
      <c r="F12" s="810">
        <f t="shared" si="1"/>
        <v>5788.3028570000006</v>
      </c>
      <c r="G12" s="810">
        <f t="shared" si="2"/>
        <v>895.30285700000059</v>
      </c>
      <c r="H12" s="809">
        <f t="shared" si="0"/>
        <v>118.29762634375641</v>
      </c>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7"/>
      <c r="AT12" s="747"/>
      <c r="AU12" s="747"/>
      <c r="AV12" s="747"/>
      <c r="AW12" s="747"/>
      <c r="AX12" s="747"/>
      <c r="AY12" s="747"/>
      <c r="AZ12" s="747"/>
      <c r="BA12" s="747"/>
      <c r="BB12" s="747"/>
      <c r="BC12" s="747"/>
      <c r="BD12" s="747"/>
      <c r="BE12" s="747"/>
      <c r="BF12" s="747"/>
      <c r="BG12" s="747"/>
      <c r="BH12" s="747"/>
      <c r="BI12" s="747"/>
      <c r="BJ12" s="747"/>
      <c r="BK12" s="747"/>
      <c r="BL12" s="747"/>
      <c r="BM12" s="747"/>
      <c r="BN12" s="747"/>
      <c r="BO12" s="747"/>
      <c r="BP12" s="747"/>
      <c r="BQ12" s="747"/>
      <c r="BR12" s="747"/>
      <c r="BS12" s="747"/>
      <c r="BT12" s="747"/>
      <c r="BU12" s="747"/>
      <c r="BV12" s="747"/>
      <c r="BW12" s="747"/>
      <c r="BX12" s="747"/>
      <c r="BY12" s="747"/>
      <c r="BZ12" s="747"/>
      <c r="CA12" s="747"/>
      <c r="CB12" s="747"/>
      <c r="CC12" s="747"/>
      <c r="CD12" s="747"/>
      <c r="CE12" s="747"/>
      <c r="CF12" s="747"/>
      <c r="CG12" s="747"/>
      <c r="CH12" s="747"/>
      <c r="CI12" s="747"/>
      <c r="CJ12" s="747"/>
      <c r="CK12" s="747"/>
      <c r="CL12" s="747"/>
      <c r="CM12" s="747"/>
      <c r="CN12" s="747"/>
      <c r="CO12" s="747"/>
      <c r="CP12" s="747"/>
      <c r="CQ12" s="747"/>
      <c r="CR12" s="747"/>
      <c r="CS12" s="747"/>
      <c r="CT12" s="747"/>
      <c r="CU12" s="747"/>
      <c r="CV12" s="747"/>
      <c r="CW12" s="747"/>
      <c r="CX12" s="747"/>
      <c r="CY12" s="747"/>
      <c r="CZ12" s="747"/>
      <c r="DA12" s="747"/>
      <c r="DB12" s="747"/>
      <c r="DC12" s="747"/>
      <c r="DD12" s="747"/>
      <c r="DE12" s="747"/>
      <c r="DF12" s="747"/>
      <c r="DG12" s="747"/>
      <c r="DH12" s="747"/>
      <c r="DI12" s="747"/>
      <c r="DJ12" s="747"/>
      <c r="DK12" s="747"/>
      <c r="DL12" s="747"/>
      <c r="DM12" s="747"/>
      <c r="DN12" s="747"/>
      <c r="DO12" s="747"/>
      <c r="DP12" s="747"/>
      <c r="DQ12" s="747"/>
      <c r="DR12" s="747"/>
      <c r="DS12" s="747"/>
      <c r="DT12" s="747"/>
      <c r="DU12" s="747"/>
      <c r="DV12" s="747"/>
      <c r="DW12" s="747"/>
      <c r="DX12" s="747"/>
      <c r="DY12" s="747"/>
      <c r="DZ12" s="747"/>
      <c r="EA12" s="747"/>
      <c r="EB12" s="747"/>
      <c r="EC12" s="747"/>
      <c r="ED12" s="747"/>
      <c r="EE12" s="747"/>
      <c r="EF12" s="747"/>
      <c r="EG12" s="747"/>
      <c r="EH12" s="747"/>
      <c r="EI12" s="747"/>
      <c r="EJ12" s="747"/>
      <c r="EK12" s="747"/>
      <c r="EL12" s="747"/>
      <c r="EM12" s="747"/>
      <c r="EN12" s="747"/>
      <c r="EO12" s="747"/>
      <c r="EP12" s="747"/>
      <c r="EQ12" s="747"/>
      <c r="ER12" s="747"/>
      <c r="ES12" s="747"/>
      <c r="ET12" s="747"/>
      <c r="EU12" s="747"/>
      <c r="EV12" s="747"/>
      <c r="EW12" s="747"/>
      <c r="EX12" s="747"/>
      <c r="EY12" s="747"/>
      <c r="EZ12" s="747"/>
      <c r="FA12" s="747"/>
      <c r="FB12" s="747"/>
      <c r="FC12" s="747"/>
      <c r="FD12" s="747"/>
      <c r="FE12" s="747"/>
      <c r="FF12" s="747"/>
      <c r="FG12" s="747"/>
      <c r="FH12" s="747"/>
      <c r="FI12" s="747"/>
      <c r="FJ12" s="747"/>
      <c r="FK12" s="747"/>
      <c r="FL12" s="747"/>
      <c r="FM12" s="747"/>
      <c r="FN12" s="747"/>
      <c r="FO12" s="747"/>
      <c r="FP12" s="747"/>
      <c r="FQ12" s="747"/>
      <c r="FR12" s="747"/>
      <c r="FS12" s="747"/>
      <c r="FT12" s="747"/>
      <c r="FU12" s="747"/>
      <c r="FV12" s="747"/>
      <c r="FW12" s="747"/>
      <c r="FX12" s="747"/>
      <c r="FY12" s="747"/>
      <c r="FZ12" s="747"/>
      <c r="GA12" s="747"/>
      <c r="GB12" s="747"/>
      <c r="GC12" s="747"/>
      <c r="GD12" s="747"/>
      <c r="GE12" s="747"/>
      <c r="GF12" s="747"/>
      <c r="GG12" s="747"/>
      <c r="GH12" s="747"/>
      <c r="GI12" s="747"/>
      <c r="GJ12" s="747"/>
      <c r="GK12" s="747"/>
      <c r="GL12" s="747"/>
      <c r="GM12" s="747"/>
      <c r="GN12" s="747"/>
      <c r="GO12" s="747"/>
      <c r="GP12" s="747"/>
      <c r="GQ12" s="747"/>
      <c r="GR12" s="747"/>
      <c r="GS12" s="747"/>
      <c r="GT12" s="747"/>
      <c r="GU12" s="747"/>
      <c r="GV12" s="747"/>
      <c r="GW12" s="747"/>
      <c r="GX12" s="747"/>
      <c r="GY12" s="747"/>
    </row>
    <row r="13" spans="1:227" s="584" customFormat="1" hidden="1">
      <c r="A13" s="576"/>
      <c r="B13" s="573" t="s">
        <v>16</v>
      </c>
      <c r="C13" s="567" t="s">
        <v>17</v>
      </c>
      <c r="D13" s="812"/>
      <c r="E13" s="812"/>
      <c r="F13" s="810">
        <f t="shared" si="1"/>
        <v>0</v>
      </c>
      <c r="G13" s="810">
        <f t="shared" si="2"/>
        <v>0</v>
      </c>
      <c r="H13" s="809" t="e">
        <f t="shared" si="0"/>
        <v>#DIV/0!</v>
      </c>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c r="CG13" s="571"/>
      <c r="CH13" s="571"/>
      <c r="CI13" s="571"/>
      <c r="CJ13" s="571"/>
      <c r="CK13" s="571"/>
      <c r="CL13" s="571"/>
      <c r="CM13" s="571"/>
      <c r="CN13" s="571"/>
      <c r="CO13" s="571"/>
      <c r="CP13" s="571"/>
      <c r="CQ13" s="571"/>
      <c r="CR13" s="571"/>
      <c r="CS13" s="571"/>
      <c r="CT13" s="571"/>
      <c r="CU13" s="571"/>
      <c r="CV13" s="571"/>
      <c r="CW13" s="571"/>
      <c r="CX13" s="571"/>
      <c r="CY13" s="571"/>
      <c r="CZ13" s="571"/>
      <c r="DA13" s="571"/>
      <c r="DB13" s="571"/>
      <c r="DC13" s="571"/>
      <c r="DD13" s="571"/>
      <c r="DE13" s="571"/>
      <c r="DF13" s="571"/>
      <c r="DG13" s="571"/>
      <c r="DH13" s="571"/>
      <c r="DI13" s="571"/>
      <c r="DJ13" s="571"/>
      <c r="DK13" s="571"/>
      <c r="DL13" s="571"/>
      <c r="DM13" s="571"/>
      <c r="DN13" s="571"/>
      <c r="DO13" s="571"/>
      <c r="DP13" s="571"/>
      <c r="DQ13" s="571"/>
      <c r="DR13" s="571"/>
      <c r="DS13" s="571"/>
      <c r="DT13" s="571"/>
      <c r="DU13" s="571"/>
      <c r="DV13" s="571"/>
      <c r="DW13" s="571"/>
      <c r="DX13" s="571"/>
      <c r="DY13" s="571"/>
      <c r="DZ13" s="571"/>
      <c r="EA13" s="571"/>
      <c r="EB13" s="571"/>
      <c r="EC13" s="571"/>
      <c r="ED13" s="571"/>
      <c r="EE13" s="571"/>
      <c r="EF13" s="571"/>
      <c r="EG13" s="571"/>
      <c r="EH13" s="571"/>
      <c r="EI13" s="571"/>
      <c r="EJ13" s="571"/>
      <c r="EK13" s="571"/>
      <c r="EL13" s="571"/>
      <c r="EM13" s="571"/>
      <c r="EN13" s="571"/>
      <c r="EO13" s="571"/>
      <c r="EP13" s="571"/>
      <c r="EQ13" s="571"/>
      <c r="ER13" s="571"/>
      <c r="ES13" s="571"/>
      <c r="ET13" s="571"/>
      <c r="EU13" s="571"/>
      <c r="EV13" s="571"/>
      <c r="EW13" s="571"/>
      <c r="EX13" s="571"/>
      <c r="EY13" s="571"/>
      <c r="EZ13" s="571"/>
      <c r="FA13" s="571"/>
      <c r="FB13" s="571"/>
      <c r="FC13" s="571"/>
      <c r="FD13" s="571"/>
      <c r="FE13" s="571"/>
      <c r="FF13" s="571"/>
      <c r="FG13" s="571"/>
      <c r="FH13" s="571"/>
      <c r="FI13" s="571"/>
      <c r="FJ13" s="571"/>
      <c r="FK13" s="571"/>
      <c r="FL13" s="571"/>
      <c r="FM13" s="571"/>
      <c r="FN13" s="571"/>
      <c r="FO13" s="571"/>
      <c r="FP13" s="571"/>
      <c r="FQ13" s="571"/>
      <c r="FR13" s="571"/>
      <c r="FS13" s="571"/>
      <c r="FT13" s="571"/>
      <c r="FU13" s="571"/>
      <c r="FV13" s="571"/>
      <c r="FW13" s="571"/>
      <c r="FX13" s="571"/>
      <c r="FY13" s="571"/>
      <c r="FZ13" s="571"/>
      <c r="GA13" s="571"/>
      <c r="GB13" s="571"/>
      <c r="GC13" s="571"/>
      <c r="GD13" s="571"/>
      <c r="GE13" s="571"/>
      <c r="GF13" s="571"/>
      <c r="GG13" s="571"/>
      <c r="GH13" s="571"/>
      <c r="GI13" s="571"/>
      <c r="GJ13" s="571"/>
      <c r="GK13" s="571"/>
      <c r="GL13" s="571"/>
      <c r="GM13" s="571"/>
      <c r="GN13" s="571"/>
      <c r="GO13" s="571"/>
      <c r="GP13" s="571"/>
      <c r="GQ13" s="571"/>
      <c r="GR13" s="571"/>
      <c r="GS13" s="571"/>
      <c r="GT13" s="571"/>
      <c r="GU13" s="571"/>
      <c r="GV13" s="571"/>
      <c r="GW13" s="571"/>
      <c r="GX13" s="571"/>
      <c r="GY13" s="571"/>
    </row>
    <row r="14" spans="1:227" s="584" customFormat="1" hidden="1">
      <c r="A14" s="576"/>
      <c r="B14" s="566" t="s">
        <v>18</v>
      </c>
      <c r="C14" s="567" t="s">
        <v>19</v>
      </c>
      <c r="D14" s="812"/>
      <c r="E14" s="812"/>
      <c r="F14" s="810">
        <f t="shared" si="1"/>
        <v>0</v>
      </c>
      <c r="G14" s="810">
        <f t="shared" si="2"/>
        <v>0</v>
      </c>
      <c r="H14" s="809" t="e">
        <f t="shared" si="0"/>
        <v>#DIV/0!</v>
      </c>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1"/>
      <c r="BV14" s="571"/>
      <c r="BW14" s="571"/>
      <c r="BX14" s="571"/>
      <c r="BY14" s="571"/>
      <c r="BZ14" s="571"/>
      <c r="CA14" s="571"/>
      <c r="CB14" s="571"/>
      <c r="CC14" s="571"/>
      <c r="CD14" s="571"/>
      <c r="CE14" s="571"/>
      <c r="CF14" s="571"/>
      <c r="CG14" s="571"/>
      <c r="CH14" s="571"/>
      <c r="CI14" s="571"/>
      <c r="CJ14" s="571"/>
      <c r="CK14" s="571"/>
      <c r="CL14" s="571"/>
      <c r="CM14" s="571"/>
      <c r="CN14" s="571"/>
      <c r="CO14" s="571"/>
      <c r="CP14" s="571"/>
      <c r="CQ14" s="571"/>
      <c r="CR14" s="571"/>
      <c r="CS14" s="571"/>
      <c r="CT14" s="571"/>
      <c r="CU14" s="571"/>
      <c r="CV14" s="571"/>
      <c r="CW14" s="571"/>
      <c r="CX14" s="571"/>
      <c r="CY14" s="571"/>
      <c r="CZ14" s="571"/>
      <c r="DA14" s="571"/>
      <c r="DB14" s="571"/>
      <c r="DC14" s="571"/>
      <c r="DD14" s="571"/>
      <c r="DE14" s="571"/>
      <c r="DF14" s="571"/>
      <c r="DG14" s="571"/>
      <c r="DH14" s="571"/>
      <c r="DI14" s="571"/>
      <c r="DJ14" s="571"/>
      <c r="DK14" s="571"/>
      <c r="DL14" s="571"/>
      <c r="DM14" s="571"/>
      <c r="DN14" s="571"/>
      <c r="DO14" s="571"/>
      <c r="DP14" s="571"/>
      <c r="DQ14" s="571"/>
      <c r="DR14" s="571"/>
      <c r="DS14" s="571"/>
      <c r="DT14" s="571"/>
      <c r="DU14" s="571"/>
      <c r="DV14" s="571"/>
      <c r="DW14" s="571"/>
      <c r="DX14" s="571"/>
      <c r="DY14" s="571"/>
      <c r="DZ14" s="571"/>
      <c r="EA14" s="571"/>
      <c r="EB14" s="571"/>
      <c r="EC14" s="571"/>
      <c r="ED14" s="571"/>
      <c r="EE14" s="571"/>
      <c r="EF14" s="571"/>
      <c r="EG14" s="571"/>
      <c r="EH14" s="571"/>
      <c r="EI14" s="571"/>
      <c r="EJ14" s="571"/>
      <c r="EK14" s="571"/>
      <c r="EL14" s="571"/>
      <c r="EM14" s="571"/>
      <c r="EN14" s="571"/>
      <c r="EO14" s="571"/>
      <c r="EP14" s="571"/>
      <c r="EQ14" s="571"/>
      <c r="ER14" s="571"/>
      <c r="ES14" s="571"/>
      <c r="ET14" s="571"/>
      <c r="EU14" s="571"/>
      <c r="EV14" s="571"/>
      <c r="EW14" s="571"/>
      <c r="EX14" s="571"/>
      <c r="EY14" s="571"/>
      <c r="EZ14" s="571"/>
      <c r="FA14" s="571"/>
      <c r="FB14" s="571"/>
      <c r="FC14" s="571"/>
      <c r="FD14" s="571"/>
      <c r="FE14" s="571"/>
      <c r="FF14" s="571"/>
      <c r="FG14" s="571"/>
      <c r="FH14" s="571"/>
      <c r="FI14" s="571"/>
      <c r="FJ14" s="571"/>
      <c r="FK14" s="571"/>
      <c r="FL14" s="571"/>
      <c r="FM14" s="571"/>
      <c r="FN14" s="571"/>
      <c r="FO14" s="571"/>
      <c r="FP14" s="571"/>
      <c r="FQ14" s="571"/>
      <c r="FR14" s="571"/>
      <c r="FS14" s="571"/>
      <c r="FT14" s="571"/>
      <c r="FU14" s="571"/>
      <c r="FV14" s="571"/>
      <c r="FW14" s="571"/>
      <c r="FX14" s="571"/>
      <c r="FY14" s="571"/>
      <c r="FZ14" s="571"/>
      <c r="GA14" s="571"/>
      <c r="GB14" s="571"/>
      <c r="GC14" s="571"/>
      <c r="GD14" s="571"/>
      <c r="GE14" s="571"/>
      <c r="GF14" s="571"/>
      <c r="GG14" s="571"/>
      <c r="GH14" s="571"/>
      <c r="GI14" s="571"/>
      <c r="GJ14" s="571"/>
      <c r="GK14" s="571"/>
      <c r="GL14" s="571"/>
      <c r="GM14" s="571"/>
      <c r="GN14" s="571"/>
      <c r="GO14" s="571"/>
      <c r="GP14" s="571"/>
      <c r="GQ14" s="571"/>
      <c r="GR14" s="571"/>
      <c r="GS14" s="571"/>
      <c r="GT14" s="571"/>
      <c r="GU14" s="571"/>
      <c r="GV14" s="571"/>
      <c r="GW14" s="571"/>
      <c r="GX14" s="571"/>
      <c r="GY14" s="571"/>
    </row>
    <row r="15" spans="1:227" ht="14.25" customHeight="1">
      <c r="A15" s="568" t="s">
        <v>20</v>
      </c>
      <c r="B15" s="574" t="s">
        <v>21</v>
      </c>
      <c r="C15" s="557" t="s">
        <v>22</v>
      </c>
      <c r="D15" s="812"/>
      <c r="E15" s="812">
        <v>601.69881200000009</v>
      </c>
      <c r="F15" s="810">
        <f t="shared" si="1"/>
        <v>601.69881200000009</v>
      </c>
      <c r="G15" s="810">
        <f t="shared" si="2"/>
        <v>601.69881200000009</v>
      </c>
      <c r="H15" s="809"/>
    </row>
    <row r="16" spans="1:227">
      <c r="A16" s="568" t="s">
        <v>23</v>
      </c>
      <c r="B16" s="574" t="s">
        <v>24</v>
      </c>
      <c r="C16" s="557" t="s">
        <v>25</v>
      </c>
      <c r="D16" s="812"/>
      <c r="E16" s="812">
        <v>1608.0193929999998</v>
      </c>
      <c r="F16" s="810">
        <f t="shared" si="1"/>
        <v>1608.0193929999998</v>
      </c>
      <c r="G16" s="810">
        <f t="shared" si="2"/>
        <v>1608.0193929999998</v>
      </c>
      <c r="H16" s="809"/>
    </row>
    <row r="17" spans="1:207" s="769" customFormat="1">
      <c r="A17" s="733" t="s">
        <v>26</v>
      </c>
      <c r="B17" s="731" t="s">
        <v>27</v>
      </c>
      <c r="C17" s="732" t="s">
        <v>28</v>
      </c>
      <c r="D17" s="814">
        <v>496</v>
      </c>
      <c r="E17" s="813">
        <v>539.84076200000004</v>
      </c>
      <c r="F17" s="810">
        <f t="shared" si="1"/>
        <v>539.84076200000004</v>
      </c>
      <c r="G17" s="810">
        <f t="shared" si="2"/>
        <v>43.840762000000041</v>
      </c>
      <c r="H17" s="809">
        <f t="shared" si="0"/>
        <v>108.83886330645163</v>
      </c>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c r="AT17" s="737"/>
      <c r="AU17" s="737"/>
      <c r="AV17" s="737"/>
      <c r="AW17" s="737"/>
      <c r="AX17" s="737"/>
      <c r="AY17" s="737"/>
      <c r="AZ17" s="737"/>
      <c r="BA17" s="737"/>
      <c r="BB17" s="737"/>
      <c r="BC17" s="737"/>
      <c r="BD17" s="737"/>
      <c r="BE17" s="737"/>
      <c r="BF17" s="737"/>
      <c r="BG17" s="737"/>
      <c r="BH17" s="737"/>
      <c r="BI17" s="737"/>
      <c r="BJ17" s="737"/>
      <c r="BK17" s="737"/>
      <c r="BL17" s="737"/>
      <c r="BM17" s="737"/>
      <c r="BN17" s="737"/>
      <c r="BO17" s="737"/>
      <c r="BP17" s="737"/>
      <c r="BQ17" s="737"/>
      <c r="BR17" s="737"/>
      <c r="BS17" s="737"/>
      <c r="BT17" s="737"/>
      <c r="BU17" s="737"/>
      <c r="BV17" s="737"/>
      <c r="BW17" s="737"/>
      <c r="BX17" s="737"/>
      <c r="BY17" s="737"/>
      <c r="BZ17" s="737"/>
      <c r="CA17" s="737"/>
      <c r="CB17" s="737"/>
      <c r="CC17" s="737"/>
      <c r="CD17" s="737"/>
      <c r="CE17" s="737"/>
      <c r="CF17" s="737"/>
      <c r="CG17" s="737"/>
      <c r="CH17" s="737"/>
      <c r="CI17" s="737"/>
      <c r="CJ17" s="737"/>
      <c r="CK17" s="737"/>
      <c r="CL17" s="737"/>
      <c r="CM17" s="737"/>
      <c r="CN17" s="737"/>
      <c r="CO17" s="737"/>
      <c r="CP17" s="737"/>
      <c r="CQ17" s="737"/>
      <c r="CR17" s="737"/>
      <c r="CS17" s="737"/>
      <c r="CT17" s="737"/>
      <c r="CU17" s="737"/>
      <c r="CV17" s="737"/>
      <c r="CW17" s="737"/>
      <c r="CX17" s="737"/>
      <c r="CY17" s="737"/>
      <c r="CZ17" s="737"/>
      <c r="DA17" s="737"/>
      <c r="DB17" s="737"/>
      <c r="DC17" s="737"/>
      <c r="DD17" s="737"/>
      <c r="DE17" s="737"/>
      <c r="DF17" s="737"/>
      <c r="DG17" s="737"/>
      <c r="DH17" s="737"/>
      <c r="DI17" s="737"/>
      <c r="DJ17" s="737"/>
      <c r="DK17" s="737"/>
      <c r="DL17" s="737"/>
      <c r="DM17" s="737"/>
      <c r="DN17" s="737"/>
      <c r="DO17" s="737"/>
      <c r="DP17" s="737"/>
      <c r="DQ17" s="737"/>
      <c r="DR17" s="737"/>
      <c r="DS17" s="737"/>
      <c r="DT17" s="737"/>
      <c r="DU17" s="737"/>
      <c r="DV17" s="737"/>
      <c r="DW17" s="737"/>
      <c r="DX17" s="737"/>
      <c r="DY17" s="737"/>
      <c r="DZ17" s="737"/>
      <c r="EA17" s="737"/>
      <c r="EB17" s="737"/>
      <c r="EC17" s="737"/>
      <c r="ED17" s="737"/>
      <c r="EE17" s="737"/>
      <c r="EF17" s="737"/>
      <c r="EG17" s="737"/>
      <c r="EH17" s="737"/>
      <c r="EI17" s="737"/>
      <c r="EJ17" s="737"/>
      <c r="EK17" s="737"/>
      <c r="EL17" s="737"/>
      <c r="EM17" s="737"/>
      <c r="EN17" s="737"/>
      <c r="EO17" s="737"/>
      <c r="EP17" s="737"/>
      <c r="EQ17" s="737"/>
      <c r="ER17" s="737"/>
      <c r="ES17" s="737"/>
      <c r="ET17" s="737"/>
      <c r="EU17" s="737"/>
      <c r="EV17" s="737"/>
      <c r="EW17" s="737"/>
      <c r="EX17" s="737"/>
      <c r="EY17" s="737"/>
      <c r="EZ17" s="737"/>
      <c r="FA17" s="737"/>
      <c r="FB17" s="737"/>
      <c r="FC17" s="737"/>
      <c r="FD17" s="737"/>
      <c r="FE17" s="737"/>
      <c r="FF17" s="737"/>
      <c r="FG17" s="737"/>
      <c r="FH17" s="737"/>
      <c r="FI17" s="737"/>
      <c r="FJ17" s="737"/>
      <c r="FK17" s="737"/>
      <c r="FL17" s="737"/>
      <c r="FM17" s="737"/>
      <c r="FN17" s="737"/>
      <c r="FO17" s="737"/>
      <c r="FP17" s="737"/>
      <c r="FQ17" s="737"/>
      <c r="FR17" s="737"/>
      <c r="FS17" s="737"/>
      <c r="FT17" s="737"/>
      <c r="FU17" s="737"/>
      <c r="FV17" s="737"/>
      <c r="FW17" s="737"/>
      <c r="FX17" s="737"/>
      <c r="FY17" s="737"/>
      <c r="FZ17" s="737"/>
      <c r="GA17" s="737"/>
      <c r="GB17" s="737"/>
      <c r="GC17" s="737"/>
      <c r="GD17" s="737"/>
      <c r="GE17" s="737"/>
      <c r="GF17" s="737"/>
      <c r="GG17" s="737"/>
      <c r="GH17" s="737"/>
      <c r="GI17" s="737"/>
      <c r="GJ17" s="737"/>
      <c r="GK17" s="737"/>
      <c r="GL17" s="737"/>
      <c r="GM17" s="737"/>
      <c r="GN17" s="737"/>
      <c r="GO17" s="737"/>
      <c r="GP17" s="737"/>
      <c r="GQ17" s="737"/>
      <c r="GR17" s="737"/>
      <c r="GS17" s="737"/>
      <c r="GT17" s="737"/>
      <c r="GU17" s="737"/>
      <c r="GV17" s="737"/>
      <c r="GW17" s="737"/>
      <c r="GX17" s="737"/>
      <c r="GY17" s="737"/>
    </row>
    <row r="18" spans="1:207" s="770" customFormat="1" ht="30" hidden="1">
      <c r="A18" s="741"/>
      <c r="B18" s="742" t="s">
        <v>29</v>
      </c>
      <c r="C18" s="743" t="s">
        <v>30</v>
      </c>
      <c r="D18" s="815"/>
      <c r="E18" s="813">
        <v>28.729320000000001</v>
      </c>
      <c r="F18" s="810">
        <f t="shared" si="1"/>
        <v>28.729320000000001</v>
      </c>
      <c r="G18" s="810">
        <f t="shared" si="2"/>
        <v>28.729320000000001</v>
      </c>
      <c r="H18" s="809" t="e">
        <f t="shared" si="0"/>
        <v>#DIV/0!</v>
      </c>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c r="CK18" s="747"/>
      <c r="CL18" s="747"/>
      <c r="CM18" s="747"/>
      <c r="CN18" s="747"/>
      <c r="CO18" s="747"/>
      <c r="CP18" s="747"/>
      <c r="CQ18" s="747"/>
      <c r="CR18" s="747"/>
      <c r="CS18" s="747"/>
      <c r="CT18" s="747"/>
      <c r="CU18" s="747"/>
      <c r="CV18" s="747"/>
      <c r="CW18" s="747"/>
      <c r="CX18" s="747"/>
      <c r="CY18" s="747"/>
      <c r="CZ18" s="747"/>
      <c r="DA18" s="747"/>
      <c r="DB18" s="747"/>
      <c r="DC18" s="747"/>
      <c r="DD18" s="747"/>
      <c r="DE18" s="747"/>
      <c r="DF18" s="747"/>
      <c r="DG18" s="747"/>
      <c r="DH18" s="747"/>
      <c r="DI18" s="747"/>
      <c r="DJ18" s="747"/>
      <c r="DK18" s="747"/>
      <c r="DL18" s="747"/>
      <c r="DM18" s="747"/>
      <c r="DN18" s="747"/>
      <c r="DO18" s="747"/>
      <c r="DP18" s="747"/>
      <c r="DQ18" s="747"/>
      <c r="DR18" s="747"/>
      <c r="DS18" s="747"/>
      <c r="DT18" s="747"/>
      <c r="DU18" s="747"/>
      <c r="DV18" s="747"/>
      <c r="DW18" s="747"/>
      <c r="DX18" s="747"/>
      <c r="DY18" s="747"/>
      <c r="DZ18" s="747"/>
      <c r="EA18" s="747"/>
      <c r="EB18" s="747"/>
      <c r="EC18" s="747"/>
      <c r="ED18" s="747"/>
      <c r="EE18" s="747"/>
      <c r="EF18" s="747"/>
      <c r="EG18" s="747"/>
      <c r="EH18" s="747"/>
      <c r="EI18" s="747"/>
      <c r="EJ18" s="747"/>
      <c r="EK18" s="747"/>
      <c r="EL18" s="747"/>
      <c r="EM18" s="747"/>
      <c r="EN18" s="747"/>
      <c r="EO18" s="747"/>
      <c r="EP18" s="747"/>
      <c r="EQ18" s="747"/>
      <c r="ER18" s="747"/>
      <c r="ES18" s="747"/>
      <c r="ET18" s="747"/>
      <c r="EU18" s="747"/>
      <c r="EV18" s="747"/>
      <c r="EW18" s="747"/>
      <c r="EX18" s="747"/>
      <c r="EY18" s="747"/>
      <c r="EZ18" s="747"/>
      <c r="FA18" s="747"/>
      <c r="FB18" s="747"/>
      <c r="FC18" s="747"/>
      <c r="FD18" s="747"/>
      <c r="FE18" s="747"/>
      <c r="FF18" s="747"/>
      <c r="FG18" s="747"/>
      <c r="FH18" s="747"/>
      <c r="FI18" s="747"/>
      <c r="FJ18" s="747"/>
      <c r="FK18" s="747"/>
      <c r="FL18" s="747"/>
      <c r="FM18" s="747"/>
      <c r="FN18" s="747"/>
      <c r="FO18" s="747"/>
      <c r="FP18" s="747"/>
      <c r="FQ18" s="747"/>
      <c r="FR18" s="747"/>
      <c r="FS18" s="747"/>
      <c r="FT18" s="747"/>
      <c r="FU18" s="747"/>
      <c r="FV18" s="747"/>
      <c r="FW18" s="747"/>
      <c r="FX18" s="747"/>
      <c r="FY18" s="747"/>
      <c r="FZ18" s="747"/>
      <c r="GA18" s="747"/>
      <c r="GB18" s="747"/>
      <c r="GC18" s="747"/>
      <c r="GD18" s="747"/>
      <c r="GE18" s="747"/>
      <c r="GF18" s="747"/>
      <c r="GG18" s="747"/>
      <c r="GH18" s="747"/>
      <c r="GI18" s="747"/>
      <c r="GJ18" s="747"/>
      <c r="GK18" s="747"/>
      <c r="GL18" s="747"/>
      <c r="GM18" s="747"/>
      <c r="GN18" s="747"/>
      <c r="GO18" s="747"/>
      <c r="GP18" s="747"/>
      <c r="GQ18" s="747"/>
      <c r="GR18" s="747"/>
      <c r="GS18" s="747"/>
      <c r="GT18" s="747"/>
      <c r="GU18" s="747"/>
      <c r="GV18" s="747"/>
      <c r="GW18" s="747"/>
      <c r="GX18" s="747"/>
      <c r="GY18" s="747"/>
    </row>
    <row r="19" spans="1:207" s="770" customFormat="1" ht="30" hidden="1">
      <c r="A19" s="741"/>
      <c r="B19" s="742" t="s">
        <v>31</v>
      </c>
      <c r="C19" s="743" t="s">
        <v>32</v>
      </c>
      <c r="D19" s="815"/>
      <c r="E19" s="813">
        <v>505.266751</v>
      </c>
      <c r="F19" s="810">
        <f t="shared" si="1"/>
        <v>505.266751</v>
      </c>
      <c r="G19" s="810">
        <f t="shared" si="2"/>
        <v>505.266751</v>
      </c>
      <c r="H19" s="809" t="e">
        <f t="shared" si="0"/>
        <v>#DIV/0!</v>
      </c>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747"/>
      <c r="BT19" s="747"/>
      <c r="BU19" s="747"/>
      <c r="BV19" s="747"/>
      <c r="BW19" s="747"/>
      <c r="BX19" s="747"/>
      <c r="BY19" s="747"/>
      <c r="BZ19" s="747"/>
      <c r="CA19" s="747"/>
      <c r="CB19" s="747"/>
      <c r="CC19" s="747"/>
      <c r="CD19" s="747"/>
      <c r="CE19" s="747"/>
      <c r="CF19" s="747"/>
      <c r="CG19" s="747"/>
      <c r="CH19" s="747"/>
      <c r="CI19" s="747"/>
      <c r="CJ19" s="747"/>
      <c r="CK19" s="747"/>
      <c r="CL19" s="747"/>
      <c r="CM19" s="747"/>
      <c r="CN19" s="747"/>
      <c r="CO19" s="747"/>
      <c r="CP19" s="747"/>
      <c r="CQ19" s="747"/>
      <c r="CR19" s="747"/>
      <c r="CS19" s="747"/>
      <c r="CT19" s="747"/>
      <c r="CU19" s="747"/>
      <c r="CV19" s="747"/>
      <c r="CW19" s="747"/>
      <c r="CX19" s="747"/>
      <c r="CY19" s="747"/>
      <c r="CZ19" s="747"/>
      <c r="DA19" s="747"/>
      <c r="DB19" s="747"/>
      <c r="DC19" s="747"/>
      <c r="DD19" s="747"/>
      <c r="DE19" s="747"/>
      <c r="DF19" s="747"/>
      <c r="DG19" s="747"/>
      <c r="DH19" s="747"/>
      <c r="DI19" s="747"/>
      <c r="DJ19" s="747"/>
      <c r="DK19" s="747"/>
      <c r="DL19" s="747"/>
      <c r="DM19" s="747"/>
      <c r="DN19" s="747"/>
      <c r="DO19" s="747"/>
      <c r="DP19" s="747"/>
      <c r="DQ19" s="747"/>
      <c r="DR19" s="747"/>
      <c r="DS19" s="747"/>
      <c r="DT19" s="747"/>
      <c r="DU19" s="747"/>
      <c r="DV19" s="747"/>
      <c r="DW19" s="747"/>
      <c r="DX19" s="747"/>
      <c r="DY19" s="747"/>
      <c r="DZ19" s="747"/>
      <c r="EA19" s="747"/>
      <c r="EB19" s="747"/>
      <c r="EC19" s="747"/>
      <c r="ED19" s="747"/>
      <c r="EE19" s="747"/>
      <c r="EF19" s="747"/>
      <c r="EG19" s="747"/>
      <c r="EH19" s="747"/>
      <c r="EI19" s="747"/>
      <c r="EJ19" s="747"/>
      <c r="EK19" s="747"/>
      <c r="EL19" s="747"/>
      <c r="EM19" s="747"/>
      <c r="EN19" s="747"/>
      <c r="EO19" s="747"/>
      <c r="EP19" s="747"/>
      <c r="EQ19" s="747"/>
      <c r="ER19" s="747"/>
      <c r="ES19" s="747"/>
      <c r="ET19" s="747"/>
      <c r="EU19" s="747"/>
      <c r="EV19" s="747"/>
      <c r="EW19" s="747"/>
      <c r="EX19" s="747"/>
      <c r="EY19" s="747"/>
      <c r="EZ19" s="747"/>
      <c r="FA19" s="747"/>
      <c r="FB19" s="747"/>
      <c r="FC19" s="747"/>
      <c r="FD19" s="747"/>
      <c r="FE19" s="747"/>
      <c r="FF19" s="747"/>
      <c r="FG19" s="747"/>
      <c r="FH19" s="747"/>
      <c r="FI19" s="747"/>
      <c r="FJ19" s="747"/>
      <c r="FK19" s="747"/>
      <c r="FL19" s="747"/>
      <c r="FM19" s="747"/>
      <c r="FN19" s="747"/>
      <c r="FO19" s="747"/>
      <c r="FP19" s="747"/>
      <c r="FQ19" s="747"/>
      <c r="FR19" s="747"/>
      <c r="FS19" s="747"/>
      <c r="FT19" s="747"/>
      <c r="FU19" s="747"/>
      <c r="FV19" s="747"/>
      <c r="FW19" s="747"/>
      <c r="FX19" s="747"/>
      <c r="FY19" s="747"/>
      <c r="FZ19" s="747"/>
      <c r="GA19" s="747"/>
      <c r="GB19" s="747"/>
      <c r="GC19" s="747"/>
      <c r="GD19" s="747"/>
      <c r="GE19" s="747"/>
      <c r="GF19" s="747"/>
      <c r="GG19" s="747"/>
      <c r="GH19" s="747"/>
      <c r="GI19" s="747"/>
      <c r="GJ19" s="747"/>
      <c r="GK19" s="747"/>
      <c r="GL19" s="747"/>
      <c r="GM19" s="747"/>
      <c r="GN19" s="747"/>
      <c r="GO19" s="747"/>
      <c r="GP19" s="747"/>
      <c r="GQ19" s="747"/>
      <c r="GR19" s="747"/>
      <c r="GS19" s="747"/>
      <c r="GT19" s="747"/>
      <c r="GU19" s="747"/>
      <c r="GV19" s="747"/>
      <c r="GW19" s="747"/>
      <c r="GX19" s="747"/>
      <c r="GY19" s="747"/>
    </row>
    <row r="20" spans="1:207" s="770" customFormat="1" ht="30" hidden="1">
      <c r="A20" s="741"/>
      <c r="B20" s="742" t="s">
        <v>33</v>
      </c>
      <c r="C20" s="743" t="s">
        <v>34</v>
      </c>
      <c r="D20" s="815"/>
      <c r="E20" s="813">
        <v>5.8446910000000001</v>
      </c>
      <c r="F20" s="810">
        <f t="shared" si="1"/>
        <v>5.8446910000000001</v>
      </c>
      <c r="G20" s="810">
        <f t="shared" si="2"/>
        <v>5.8446910000000001</v>
      </c>
      <c r="H20" s="809" t="e">
        <f t="shared" si="0"/>
        <v>#DIV/0!</v>
      </c>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7"/>
      <c r="BT20" s="747"/>
      <c r="BU20" s="747"/>
      <c r="BV20" s="747"/>
      <c r="BW20" s="747"/>
      <c r="BX20" s="747"/>
      <c r="BY20" s="747"/>
      <c r="BZ20" s="747"/>
      <c r="CA20" s="747"/>
      <c r="CB20" s="747"/>
      <c r="CC20" s="747"/>
      <c r="CD20" s="747"/>
      <c r="CE20" s="747"/>
      <c r="CF20" s="747"/>
      <c r="CG20" s="747"/>
      <c r="CH20" s="747"/>
      <c r="CI20" s="747"/>
      <c r="CJ20" s="747"/>
      <c r="CK20" s="747"/>
      <c r="CL20" s="747"/>
      <c r="CM20" s="747"/>
      <c r="CN20" s="747"/>
      <c r="CO20" s="747"/>
      <c r="CP20" s="747"/>
      <c r="CQ20" s="747"/>
      <c r="CR20" s="747"/>
      <c r="CS20" s="747"/>
      <c r="CT20" s="747"/>
      <c r="CU20" s="747"/>
      <c r="CV20" s="747"/>
      <c r="CW20" s="747"/>
      <c r="CX20" s="747"/>
      <c r="CY20" s="747"/>
      <c r="CZ20" s="747"/>
      <c r="DA20" s="747"/>
      <c r="DB20" s="747"/>
      <c r="DC20" s="747"/>
      <c r="DD20" s="747"/>
      <c r="DE20" s="747"/>
      <c r="DF20" s="747"/>
      <c r="DG20" s="747"/>
      <c r="DH20" s="747"/>
      <c r="DI20" s="747"/>
      <c r="DJ20" s="747"/>
      <c r="DK20" s="747"/>
      <c r="DL20" s="747"/>
      <c r="DM20" s="747"/>
      <c r="DN20" s="747"/>
      <c r="DO20" s="747"/>
      <c r="DP20" s="747"/>
      <c r="DQ20" s="747"/>
      <c r="DR20" s="747"/>
      <c r="DS20" s="747"/>
      <c r="DT20" s="747"/>
      <c r="DU20" s="747"/>
      <c r="DV20" s="747"/>
      <c r="DW20" s="747"/>
      <c r="DX20" s="747"/>
      <c r="DY20" s="747"/>
      <c r="DZ20" s="747"/>
      <c r="EA20" s="747"/>
      <c r="EB20" s="747"/>
      <c r="EC20" s="747"/>
      <c r="ED20" s="747"/>
      <c r="EE20" s="747"/>
      <c r="EF20" s="747"/>
      <c r="EG20" s="747"/>
      <c r="EH20" s="747"/>
      <c r="EI20" s="747"/>
      <c r="EJ20" s="747"/>
      <c r="EK20" s="747"/>
      <c r="EL20" s="747"/>
      <c r="EM20" s="747"/>
      <c r="EN20" s="747"/>
      <c r="EO20" s="747"/>
      <c r="EP20" s="747"/>
      <c r="EQ20" s="747"/>
      <c r="ER20" s="747"/>
      <c r="ES20" s="747"/>
      <c r="ET20" s="747"/>
      <c r="EU20" s="747"/>
      <c r="EV20" s="747"/>
      <c r="EW20" s="747"/>
      <c r="EX20" s="747"/>
      <c r="EY20" s="747"/>
      <c r="EZ20" s="747"/>
      <c r="FA20" s="747"/>
      <c r="FB20" s="747"/>
      <c r="FC20" s="747"/>
      <c r="FD20" s="747"/>
      <c r="FE20" s="747"/>
      <c r="FF20" s="747"/>
      <c r="FG20" s="747"/>
      <c r="FH20" s="747"/>
      <c r="FI20" s="747"/>
      <c r="FJ20" s="747"/>
      <c r="FK20" s="747"/>
      <c r="FL20" s="747"/>
      <c r="FM20" s="747"/>
      <c r="FN20" s="747"/>
      <c r="FO20" s="747"/>
      <c r="FP20" s="747"/>
      <c r="FQ20" s="747"/>
      <c r="FR20" s="747"/>
      <c r="FS20" s="747"/>
      <c r="FT20" s="747"/>
      <c r="FU20" s="747"/>
      <c r="FV20" s="747"/>
      <c r="FW20" s="747"/>
      <c r="FX20" s="747"/>
      <c r="FY20" s="747"/>
      <c r="FZ20" s="747"/>
      <c r="GA20" s="747"/>
      <c r="GB20" s="747"/>
      <c r="GC20" s="747"/>
      <c r="GD20" s="747"/>
      <c r="GE20" s="747"/>
      <c r="GF20" s="747"/>
      <c r="GG20" s="747"/>
      <c r="GH20" s="747"/>
      <c r="GI20" s="747"/>
      <c r="GJ20" s="747"/>
      <c r="GK20" s="747"/>
      <c r="GL20" s="747"/>
      <c r="GM20" s="747"/>
      <c r="GN20" s="747"/>
      <c r="GO20" s="747"/>
      <c r="GP20" s="747"/>
      <c r="GQ20" s="747"/>
      <c r="GR20" s="747"/>
      <c r="GS20" s="747"/>
      <c r="GT20" s="747"/>
      <c r="GU20" s="747"/>
      <c r="GV20" s="747"/>
      <c r="GW20" s="747"/>
      <c r="GX20" s="747"/>
      <c r="GY20" s="747"/>
    </row>
    <row r="21" spans="1:207" s="769" customFormat="1">
      <c r="A21" s="733" t="s">
        <v>35</v>
      </c>
      <c r="B21" s="731" t="s">
        <v>36</v>
      </c>
      <c r="C21" s="732" t="s">
        <v>37</v>
      </c>
      <c r="D21" s="814">
        <v>310</v>
      </c>
      <c r="E21" s="813">
        <v>308.66567199999997</v>
      </c>
      <c r="F21" s="810">
        <f t="shared" si="1"/>
        <v>308.66567199999997</v>
      </c>
      <c r="G21" s="810">
        <f t="shared" si="2"/>
        <v>-1.3343280000000277</v>
      </c>
      <c r="H21" s="809">
        <f t="shared" si="0"/>
        <v>99.569571612903218</v>
      </c>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c r="BC21" s="737"/>
      <c r="BD21" s="737"/>
      <c r="BE21" s="737"/>
      <c r="BF21" s="737"/>
      <c r="BG21" s="737"/>
      <c r="BH21" s="737"/>
      <c r="BI21" s="737"/>
      <c r="BJ21" s="737"/>
      <c r="BK21" s="737"/>
      <c r="BL21" s="737"/>
      <c r="BM21" s="737"/>
      <c r="BN21" s="737"/>
      <c r="BO21" s="737"/>
      <c r="BP21" s="737"/>
      <c r="BQ21" s="737"/>
      <c r="BR21" s="737"/>
      <c r="BS21" s="737"/>
      <c r="BT21" s="737"/>
      <c r="BU21" s="737"/>
      <c r="BV21" s="737"/>
      <c r="BW21" s="737"/>
      <c r="BX21" s="737"/>
      <c r="BY21" s="737"/>
      <c r="BZ21" s="737"/>
      <c r="CA21" s="737"/>
      <c r="CB21" s="737"/>
      <c r="CC21" s="737"/>
      <c r="CD21" s="737"/>
      <c r="CE21" s="737"/>
      <c r="CF21" s="737"/>
      <c r="CG21" s="737"/>
      <c r="CH21" s="737"/>
      <c r="CI21" s="737"/>
      <c r="CJ21" s="737"/>
      <c r="CK21" s="737"/>
      <c r="CL21" s="737"/>
      <c r="CM21" s="737"/>
      <c r="CN21" s="737"/>
      <c r="CO21" s="737"/>
      <c r="CP21" s="737"/>
      <c r="CQ21" s="737"/>
      <c r="CR21" s="737"/>
      <c r="CS21" s="737"/>
      <c r="CT21" s="737"/>
      <c r="CU21" s="737"/>
      <c r="CV21" s="737"/>
      <c r="CW21" s="737"/>
      <c r="CX21" s="737"/>
      <c r="CY21" s="737"/>
      <c r="CZ21" s="737"/>
      <c r="DA21" s="737"/>
      <c r="DB21" s="737"/>
      <c r="DC21" s="737"/>
      <c r="DD21" s="737"/>
      <c r="DE21" s="737"/>
      <c r="DF21" s="737"/>
      <c r="DG21" s="737"/>
      <c r="DH21" s="737"/>
      <c r="DI21" s="737"/>
      <c r="DJ21" s="737"/>
      <c r="DK21" s="737"/>
      <c r="DL21" s="737"/>
      <c r="DM21" s="737"/>
      <c r="DN21" s="737"/>
      <c r="DO21" s="737"/>
      <c r="DP21" s="737"/>
      <c r="DQ21" s="737"/>
      <c r="DR21" s="737"/>
      <c r="DS21" s="737"/>
      <c r="DT21" s="737"/>
      <c r="DU21" s="737"/>
      <c r="DV21" s="737"/>
      <c r="DW21" s="737"/>
      <c r="DX21" s="737"/>
      <c r="DY21" s="737"/>
      <c r="DZ21" s="737"/>
      <c r="EA21" s="737"/>
      <c r="EB21" s="737"/>
      <c r="EC21" s="737"/>
      <c r="ED21" s="737"/>
      <c r="EE21" s="737"/>
      <c r="EF21" s="737"/>
      <c r="EG21" s="737"/>
      <c r="EH21" s="737"/>
      <c r="EI21" s="737"/>
      <c r="EJ21" s="737"/>
      <c r="EK21" s="737"/>
      <c r="EL21" s="737"/>
      <c r="EM21" s="737"/>
      <c r="EN21" s="737"/>
      <c r="EO21" s="737"/>
      <c r="EP21" s="737"/>
      <c r="EQ21" s="737"/>
      <c r="ER21" s="737"/>
      <c r="ES21" s="737"/>
      <c r="ET21" s="737"/>
      <c r="EU21" s="737"/>
      <c r="EV21" s="737"/>
      <c r="EW21" s="737"/>
      <c r="EX21" s="737"/>
      <c r="EY21" s="737"/>
      <c r="EZ21" s="737"/>
      <c r="FA21" s="737"/>
      <c r="FB21" s="737"/>
      <c r="FC21" s="737"/>
      <c r="FD21" s="737"/>
      <c r="FE21" s="737"/>
      <c r="FF21" s="737"/>
      <c r="FG21" s="737"/>
      <c r="FH21" s="737"/>
      <c r="FI21" s="737"/>
      <c r="FJ21" s="737"/>
      <c r="FK21" s="737"/>
      <c r="FL21" s="737"/>
      <c r="FM21" s="737"/>
      <c r="FN21" s="737"/>
      <c r="FO21" s="737"/>
      <c r="FP21" s="737"/>
      <c r="FQ21" s="737"/>
      <c r="FR21" s="737"/>
      <c r="FS21" s="737"/>
      <c r="FT21" s="737"/>
      <c r="FU21" s="737"/>
      <c r="FV21" s="737"/>
      <c r="FW21" s="737"/>
      <c r="FX21" s="737"/>
      <c r="FY21" s="737"/>
      <c r="FZ21" s="737"/>
      <c r="GA21" s="737"/>
      <c r="GB21" s="737"/>
      <c r="GC21" s="737"/>
      <c r="GD21" s="737"/>
      <c r="GE21" s="737"/>
      <c r="GF21" s="737"/>
      <c r="GG21" s="737"/>
      <c r="GH21" s="737"/>
      <c r="GI21" s="737"/>
      <c r="GJ21" s="737"/>
      <c r="GK21" s="737"/>
      <c r="GL21" s="737"/>
      <c r="GM21" s="737"/>
      <c r="GN21" s="737"/>
      <c r="GO21" s="737"/>
      <c r="GP21" s="737"/>
      <c r="GQ21" s="737"/>
      <c r="GR21" s="737"/>
      <c r="GS21" s="737"/>
      <c r="GT21" s="737"/>
      <c r="GU21" s="737"/>
      <c r="GV21" s="737"/>
      <c r="GW21" s="737"/>
      <c r="GX21" s="737"/>
      <c r="GY21" s="737"/>
    </row>
    <row r="22" spans="1:207" s="770" customFormat="1" ht="30" hidden="1">
      <c r="A22" s="741"/>
      <c r="B22" s="742" t="s">
        <v>38</v>
      </c>
      <c r="C22" s="743" t="s">
        <v>39</v>
      </c>
      <c r="D22" s="815"/>
      <c r="E22" s="813">
        <v>10.374410000000001</v>
      </c>
      <c r="F22" s="810">
        <f t="shared" si="1"/>
        <v>10.374410000000001</v>
      </c>
      <c r="G22" s="810">
        <f t="shared" si="2"/>
        <v>10.374410000000001</v>
      </c>
      <c r="H22" s="809" t="e">
        <f t="shared" si="0"/>
        <v>#DIV/0!</v>
      </c>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c r="BF22" s="747"/>
      <c r="BG22" s="747"/>
      <c r="BH22" s="747"/>
      <c r="BI22" s="747"/>
      <c r="BJ22" s="747"/>
      <c r="BK22" s="747"/>
      <c r="BL22" s="747"/>
      <c r="BM22" s="747"/>
      <c r="BN22" s="747"/>
      <c r="BO22" s="747"/>
      <c r="BP22" s="747"/>
      <c r="BQ22" s="747"/>
      <c r="BR22" s="747"/>
      <c r="BS22" s="747"/>
      <c r="BT22" s="747"/>
      <c r="BU22" s="747"/>
      <c r="BV22" s="747"/>
      <c r="BW22" s="747"/>
      <c r="BX22" s="747"/>
      <c r="BY22" s="747"/>
      <c r="BZ22" s="747"/>
      <c r="CA22" s="747"/>
      <c r="CB22" s="747"/>
      <c r="CC22" s="747"/>
      <c r="CD22" s="747"/>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7"/>
      <c r="ED22" s="747"/>
      <c r="EE22" s="747"/>
      <c r="EF22" s="747"/>
      <c r="EG22" s="747"/>
      <c r="EH22" s="747"/>
      <c r="EI22" s="747"/>
      <c r="EJ22" s="747"/>
      <c r="EK22" s="747"/>
      <c r="EL22" s="747"/>
      <c r="EM22" s="747"/>
      <c r="EN22" s="747"/>
      <c r="EO22" s="747"/>
      <c r="EP22" s="747"/>
      <c r="EQ22" s="747"/>
      <c r="ER22" s="747"/>
      <c r="ES22" s="747"/>
      <c r="ET22" s="747"/>
      <c r="EU22" s="747"/>
      <c r="EV22" s="747"/>
      <c r="EW22" s="747"/>
      <c r="EX22" s="747"/>
      <c r="EY22" s="747"/>
      <c r="EZ22" s="747"/>
      <c r="FA22" s="747"/>
      <c r="FB22" s="747"/>
      <c r="FC22" s="747"/>
      <c r="FD22" s="747"/>
      <c r="FE22" s="747"/>
      <c r="FF22" s="747"/>
      <c r="FG22" s="747"/>
      <c r="FH22" s="747"/>
      <c r="FI22" s="747"/>
      <c r="FJ22" s="747"/>
      <c r="FK22" s="747"/>
      <c r="FL22" s="747"/>
      <c r="FM22" s="747"/>
      <c r="FN22" s="747"/>
      <c r="FO22" s="747"/>
      <c r="FP22" s="747"/>
      <c r="FQ22" s="747"/>
      <c r="FR22" s="747"/>
      <c r="FS22" s="747"/>
      <c r="FT22" s="747"/>
      <c r="FU22" s="747"/>
      <c r="FV22" s="747"/>
      <c r="FW22" s="747"/>
      <c r="FX22" s="747"/>
      <c r="FY22" s="747"/>
      <c r="FZ22" s="747"/>
      <c r="GA22" s="747"/>
      <c r="GB22" s="747"/>
      <c r="GC22" s="747"/>
      <c r="GD22" s="747"/>
      <c r="GE22" s="747"/>
      <c r="GF22" s="747"/>
      <c r="GG22" s="747"/>
      <c r="GH22" s="747"/>
      <c r="GI22" s="747"/>
      <c r="GJ22" s="747"/>
      <c r="GK22" s="747"/>
      <c r="GL22" s="747"/>
      <c r="GM22" s="747"/>
      <c r="GN22" s="747"/>
      <c r="GO22" s="747"/>
      <c r="GP22" s="747"/>
      <c r="GQ22" s="747"/>
      <c r="GR22" s="747"/>
      <c r="GS22" s="747"/>
      <c r="GT22" s="747"/>
      <c r="GU22" s="747"/>
      <c r="GV22" s="747"/>
      <c r="GW22" s="747"/>
      <c r="GX22" s="747"/>
      <c r="GY22" s="747"/>
    </row>
    <row r="23" spans="1:207" s="770" customFormat="1" ht="30" hidden="1">
      <c r="A23" s="741"/>
      <c r="B23" s="742" t="s">
        <v>40</v>
      </c>
      <c r="C23" s="743" t="s">
        <v>41</v>
      </c>
      <c r="D23" s="815"/>
      <c r="E23" s="813">
        <v>297.41737800000004</v>
      </c>
      <c r="F23" s="810">
        <f t="shared" si="1"/>
        <v>297.41737800000004</v>
      </c>
      <c r="G23" s="810">
        <f t="shared" si="2"/>
        <v>297.41737800000004</v>
      </c>
      <c r="H23" s="809" t="e">
        <f t="shared" si="0"/>
        <v>#DIV/0!</v>
      </c>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7"/>
      <c r="BW23" s="747"/>
      <c r="BX23" s="747"/>
      <c r="BY23" s="747"/>
      <c r="BZ23" s="747"/>
      <c r="CA23" s="747"/>
      <c r="CB23" s="747"/>
      <c r="CC23" s="747"/>
      <c r="CD23" s="747"/>
      <c r="CE23" s="747"/>
      <c r="CF23" s="747"/>
      <c r="CG23" s="747"/>
      <c r="CH23" s="747"/>
      <c r="CI23" s="747"/>
      <c r="CJ23" s="747"/>
      <c r="CK23" s="747"/>
      <c r="CL23" s="747"/>
      <c r="CM23" s="747"/>
      <c r="CN23" s="747"/>
      <c r="CO23" s="747"/>
      <c r="CP23" s="747"/>
      <c r="CQ23" s="747"/>
      <c r="CR23" s="747"/>
      <c r="CS23" s="747"/>
      <c r="CT23" s="747"/>
      <c r="CU23" s="747"/>
      <c r="CV23" s="747"/>
      <c r="CW23" s="747"/>
      <c r="CX23" s="747"/>
      <c r="CY23" s="747"/>
      <c r="CZ23" s="747"/>
      <c r="DA23" s="747"/>
      <c r="DB23" s="747"/>
      <c r="DC23" s="747"/>
      <c r="DD23" s="747"/>
      <c r="DE23" s="747"/>
      <c r="DF23" s="747"/>
      <c r="DG23" s="747"/>
      <c r="DH23" s="747"/>
      <c r="DI23" s="747"/>
      <c r="DJ23" s="747"/>
      <c r="DK23" s="747"/>
      <c r="DL23" s="747"/>
      <c r="DM23" s="747"/>
      <c r="DN23" s="747"/>
      <c r="DO23" s="747"/>
      <c r="DP23" s="747"/>
      <c r="DQ23" s="747"/>
      <c r="DR23" s="747"/>
      <c r="DS23" s="747"/>
      <c r="DT23" s="747"/>
      <c r="DU23" s="747"/>
      <c r="DV23" s="747"/>
      <c r="DW23" s="747"/>
      <c r="DX23" s="747"/>
      <c r="DY23" s="747"/>
      <c r="DZ23" s="747"/>
      <c r="EA23" s="747"/>
      <c r="EB23" s="747"/>
      <c r="EC23" s="747"/>
      <c r="ED23" s="747"/>
      <c r="EE23" s="747"/>
      <c r="EF23" s="747"/>
      <c r="EG23" s="747"/>
      <c r="EH23" s="747"/>
      <c r="EI23" s="747"/>
      <c r="EJ23" s="747"/>
      <c r="EK23" s="747"/>
      <c r="EL23" s="747"/>
      <c r="EM23" s="747"/>
      <c r="EN23" s="747"/>
      <c r="EO23" s="747"/>
      <c r="EP23" s="747"/>
      <c r="EQ23" s="747"/>
      <c r="ER23" s="747"/>
      <c r="ES23" s="747"/>
      <c r="ET23" s="747"/>
      <c r="EU23" s="747"/>
      <c r="EV23" s="747"/>
      <c r="EW23" s="747"/>
      <c r="EX23" s="747"/>
      <c r="EY23" s="747"/>
      <c r="EZ23" s="747"/>
      <c r="FA23" s="747"/>
      <c r="FB23" s="747"/>
      <c r="FC23" s="747"/>
      <c r="FD23" s="747"/>
      <c r="FE23" s="747"/>
      <c r="FF23" s="747"/>
      <c r="FG23" s="747"/>
      <c r="FH23" s="747"/>
      <c r="FI23" s="747"/>
      <c r="FJ23" s="747"/>
      <c r="FK23" s="747"/>
      <c r="FL23" s="747"/>
      <c r="FM23" s="747"/>
      <c r="FN23" s="747"/>
      <c r="FO23" s="747"/>
      <c r="FP23" s="747"/>
      <c r="FQ23" s="747"/>
      <c r="FR23" s="747"/>
      <c r="FS23" s="747"/>
      <c r="FT23" s="747"/>
      <c r="FU23" s="747"/>
      <c r="FV23" s="747"/>
      <c r="FW23" s="747"/>
      <c r="FX23" s="747"/>
      <c r="FY23" s="747"/>
      <c r="FZ23" s="747"/>
      <c r="GA23" s="747"/>
      <c r="GB23" s="747"/>
      <c r="GC23" s="747"/>
      <c r="GD23" s="747"/>
      <c r="GE23" s="747"/>
      <c r="GF23" s="747"/>
      <c r="GG23" s="747"/>
      <c r="GH23" s="747"/>
      <c r="GI23" s="747"/>
      <c r="GJ23" s="747"/>
      <c r="GK23" s="747"/>
      <c r="GL23" s="747"/>
      <c r="GM23" s="747"/>
      <c r="GN23" s="747"/>
      <c r="GO23" s="747"/>
      <c r="GP23" s="747"/>
      <c r="GQ23" s="747"/>
      <c r="GR23" s="747"/>
      <c r="GS23" s="747"/>
      <c r="GT23" s="747"/>
      <c r="GU23" s="747"/>
      <c r="GV23" s="747"/>
      <c r="GW23" s="747"/>
      <c r="GX23" s="747"/>
      <c r="GY23" s="747"/>
    </row>
    <row r="24" spans="1:207" s="770" customFormat="1" ht="30" hidden="1">
      <c r="A24" s="741"/>
      <c r="B24" s="742" t="s">
        <v>42</v>
      </c>
      <c r="C24" s="743" t="s">
        <v>43</v>
      </c>
      <c r="D24" s="815"/>
      <c r="E24" s="813">
        <v>0.87388399999999999</v>
      </c>
      <c r="F24" s="810">
        <f t="shared" si="1"/>
        <v>0.87388399999999999</v>
      </c>
      <c r="G24" s="810">
        <f t="shared" si="2"/>
        <v>0.87388399999999999</v>
      </c>
      <c r="H24" s="809" t="e">
        <f t="shared" si="0"/>
        <v>#DIV/0!</v>
      </c>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7"/>
      <c r="BW24" s="747"/>
      <c r="BX24" s="747"/>
      <c r="BY24" s="747"/>
      <c r="BZ24" s="747"/>
      <c r="CA24" s="747"/>
      <c r="CB24" s="747"/>
      <c r="CC24" s="747"/>
      <c r="CD24" s="747"/>
      <c r="CE24" s="747"/>
      <c r="CF24" s="747"/>
      <c r="CG24" s="747"/>
      <c r="CH24" s="747"/>
      <c r="CI24" s="747"/>
      <c r="CJ24" s="747"/>
      <c r="CK24" s="747"/>
      <c r="CL24" s="747"/>
      <c r="CM24" s="747"/>
      <c r="CN24" s="747"/>
      <c r="CO24" s="747"/>
      <c r="CP24" s="747"/>
      <c r="CQ24" s="747"/>
      <c r="CR24" s="747"/>
      <c r="CS24" s="747"/>
      <c r="CT24" s="747"/>
      <c r="CU24" s="747"/>
      <c r="CV24" s="747"/>
      <c r="CW24" s="747"/>
      <c r="CX24" s="747"/>
      <c r="CY24" s="747"/>
      <c r="CZ24" s="747"/>
      <c r="DA24" s="747"/>
      <c r="DB24" s="747"/>
      <c r="DC24" s="747"/>
      <c r="DD24" s="747"/>
      <c r="DE24" s="747"/>
      <c r="DF24" s="747"/>
      <c r="DG24" s="747"/>
      <c r="DH24" s="747"/>
      <c r="DI24" s="747"/>
      <c r="DJ24" s="747"/>
      <c r="DK24" s="747"/>
      <c r="DL24" s="747"/>
      <c r="DM24" s="747"/>
      <c r="DN24" s="747"/>
      <c r="DO24" s="747"/>
      <c r="DP24" s="747"/>
      <c r="DQ24" s="747"/>
      <c r="DR24" s="747"/>
      <c r="DS24" s="747"/>
      <c r="DT24" s="747"/>
      <c r="DU24" s="747"/>
      <c r="DV24" s="747"/>
      <c r="DW24" s="747"/>
      <c r="DX24" s="747"/>
      <c r="DY24" s="747"/>
      <c r="DZ24" s="747"/>
      <c r="EA24" s="747"/>
      <c r="EB24" s="747"/>
      <c r="EC24" s="747"/>
      <c r="ED24" s="747"/>
      <c r="EE24" s="747"/>
      <c r="EF24" s="747"/>
      <c r="EG24" s="747"/>
      <c r="EH24" s="747"/>
      <c r="EI24" s="747"/>
      <c r="EJ24" s="747"/>
      <c r="EK24" s="747"/>
      <c r="EL24" s="747"/>
      <c r="EM24" s="747"/>
      <c r="EN24" s="747"/>
      <c r="EO24" s="747"/>
      <c r="EP24" s="747"/>
      <c r="EQ24" s="747"/>
      <c r="ER24" s="747"/>
      <c r="ES24" s="747"/>
      <c r="ET24" s="747"/>
      <c r="EU24" s="747"/>
      <c r="EV24" s="747"/>
      <c r="EW24" s="747"/>
      <c r="EX24" s="747"/>
      <c r="EY24" s="747"/>
      <c r="EZ24" s="747"/>
      <c r="FA24" s="747"/>
      <c r="FB24" s="747"/>
      <c r="FC24" s="747"/>
      <c r="FD24" s="747"/>
      <c r="FE24" s="747"/>
      <c r="FF24" s="747"/>
      <c r="FG24" s="747"/>
      <c r="FH24" s="747"/>
      <c r="FI24" s="747"/>
      <c r="FJ24" s="747"/>
      <c r="FK24" s="747"/>
      <c r="FL24" s="747"/>
      <c r="FM24" s="747"/>
      <c r="FN24" s="747"/>
      <c r="FO24" s="747"/>
      <c r="FP24" s="747"/>
      <c r="FQ24" s="747"/>
      <c r="FR24" s="747"/>
      <c r="FS24" s="747"/>
      <c r="FT24" s="747"/>
      <c r="FU24" s="747"/>
      <c r="FV24" s="747"/>
      <c r="FW24" s="747"/>
      <c r="FX24" s="747"/>
      <c r="FY24" s="747"/>
      <c r="FZ24" s="747"/>
      <c r="GA24" s="747"/>
      <c r="GB24" s="747"/>
      <c r="GC24" s="747"/>
      <c r="GD24" s="747"/>
      <c r="GE24" s="747"/>
      <c r="GF24" s="747"/>
      <c r="GG24" s="747"/>
      <c r="GH24" s="747"/>
      <c r="GI24" s="747"/>
      <c r="GJ24" s="747"/>
      <c r="GK24" s="747"/>
      <c r="GL24" s="747"/>
      <c r="GM24" s="747"/>
      <c r="GN24" s="747"/>
      <c r="GO24" s="747"/>
      <c r="GP24" s="747"/>
      <c r="GQ24" s="747"/>
      <c r="GR24" s="747"/>
      <c r="GS24" s="747"/>
      <c r="GT24" s="747"/>
      <c r="GU24" s="747"/>
      <c r="GV24" s="747"/>
      <c r="GW24" s="747"/>
      <c r="GX24" s="747"/>
      <c r="GY24" s="747"/>
    </row>
    <row r="25" spans="1:207" s="769" customFormat="1">
      <c r="A25" s="733" t="s">
        <v>44</v>
      </c>
      <c r="B25" s="731" t="s">
        <v>45</v>
      </c>
      <c r="C25" s="732" t="s">
        <v>46</v>
      </c>
      <c r="D25" s="814">
        <v>229</v>
      </c>
      <c r="E25" s="813">
        <v>389.31088100000005</v>
      </c>
      <c r="F25" s="810">
        <f t="shared" si="1"/>
        <v>389.31088100000005</v>
      </c>
      <c r="G25" s="810">
        <f t="shared" si="2"/>
        <v>160.31088100000005</v>
      </c>
      <c r="H25" s="809">
        <f t="shared" si="0"/>
        <v>170.0047515283843</v>
      </c>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c r="BW25" s="737"/>
      <c r="BX25" s="737"/>
      <c r="BY25" s="737"/>
      <c r="BZ25" s="737"/>
      <c r="CA25" s="737"/>
      <c r="CB25" s="737"/>
      <c r="CC25" s="737"/>
      <c r="CD25" s="737"/>
      <c r="CE25" s="737"/>
      <c r="CF25" s="737"/>
      <c r="CG25" s="737"/>
      <c r="CH25" s="737"/>
      <c r="CI25" s="737"/>
      <c r="CJ25" s="737"/>
      <c r="CK25" s="737"/>
      <c r="CL25" s="737"/>
      <c r="CM25" s="737"/>
      <c r="CN25" s="737"/>
      <c r="CO25" s="737"/>
      <c r="CP25" s="737"/>
      <c r="CQ25" s="737"/>
      <c r="CR25" s="737"/>
      <c r="CS25" s="737"/>
      <c r="CT25" s="737"/>
      <c r="CU25" s="737"/>
      <c r="CV25" s="737"/>
      <c r="CW25" s="737"/>
      <c r="CX25" s="737"/>
      <c r="CY25" s="737"/>
      <c r="CZ25" s="737"/>
      <c r="DA25" s="737"/>
      <c r="DB25" s="737"/>
      <c r="DC25" s="737"/>
      <c r="DD25" s="737"/>
      <c r="DE25" s="737"/>
      <c r="DF25" s="737"/>
      <c r="DG25" s="737"/>
      <c r="DH25" s="737"/>
      <c r="DI25" s="737"/>
      <c r="DJ25" s="737"/>
      <c r="DK25" s="737"/>
      <c r="DL25" s="737"/>
      <c r="DM25" s="737"/>
      <c r="DN25" s="737"/>
      <c r="DO25" s="737"/>
      <c r="DP25" s="737"/>
      <c r="DQ25" s="737"/>
      <c r="DR25" s="737"/>
      <c r="DS25" s="737"/>
      <c r="DT25" s="737"/>
      <c r="DU25" s="737"/>
      <c r="DV25" s="737"/>
      <c r="DW25" s="737"/>
      <c r="DX25" s="737"/>
      <c r="DY25" s="737"/>
      <c r="DZ25" s="737"/>
      <c r="EA25" s="737"/>
      <c r="EB25" s="737"/>
      <c r="EC25" s="737"/>
      <c r="ED25" s="737"/>
      <c r="EE25" s="737"/>
      <c r="EF25" s="737"/>
      <c r="EG25" s="737"/>
      <c r="EH25" s="737"/>
      <c r="EI25" s="737"/>
      <c r="EJ25" s="737"/>
      <c r="EK25" s="737"/>
      <c r="EL25" s="737"/>
      <c r="EM25" s="737"/>
      <c r="EN25" s="737"/>
      <c r="EO25" s="737"/>
      <c r="EP25" s="737"/>
      <c r="EQ25" s="737"/>
      <c r="ER25" s="737"/>
      <c r="ES25" s="737"/>
      <c r="ET25" s="737"/>
      <c r="EU25" s="737"/>
      <c r="EV25" s="737"/>
      <c r="EW25" s="737"/>
      <c r="EX25" s="737"/>
      <c r="EY25" s="737"/>
      <c r="EZ25" s="737"/>
      <c r="FA25" s="737"/>
      <c r="FB25" s="737"/>
      <c r="FC25" s="737"/>
      <c r="FD25" s="737"/>
      <c r="FE25" s="737"/>
      <c r="FF25" s="737"/>
      <c r="FG25" s="737"/>
      <c r="FH25" s="737"/>
      <c r="FI25" s="737"/>
      <c r="FJ25" s="737"/>
      <c r="FK25" s="737"/>
      <c r="FL25" s="737"/>
      <c r="FM25" s="737"/>
      <c r="FN25" s="737"/>
      <c r="FO25" s="737"/>
      <c r="FP25" s="737"/>
      <c r="FQ25" s="737"/>
      <c r="FR25" s="737"/>
      <c r="FS25" s="737"/>
      <c r="FT25" s="737"/>
      <c r="FU25" s="737"/>
      <c r="FV25" s="737"/>
      <c r="FW25" s="737"/>
      <c r="FX25" s="737"/>
      <c r="FY25" s="737"/>
      <c r="FZ25" s="737"/>
      <c r="GA25" s="737"/>
      <c r="GB25" s="737"/>
      <c r="GC25" s="737"/>
      <c r="GD25" s="737"/>
      <c r="GE25" s="737"/>
      <c r="GF25" s="737"/>
      <c r="GG25" s="737"/>
      <c r="GH25" s="737"/>
      <c r="GI25" s="737"/>
      <c r="GJ25" s="737"/>
      <c r="GK25" s="737"/>
      <c r="GL25" s="737"/>
      <c r="GM25" s="737"/>
      <c r="GN25" s="737"/>
      <c r="GO25" s="737"/>
      <c r="GP25" s="737"/>
      <c r="GQ25" s="737"/>
      <c r="GR25" s="737"/>
      <c r="GS25" s="737"/>
      <c r="GT25" s="737"/>
      <c r="GU25" s="737"/>
      <c r="GV25" s="737"/>
      <c r="GW25" s="737"/>
      <c r="GX25" s="737"/>
      <c r="GY25" s="737"/>
    </row>
    <row r="26" spans="1:207" s="584" customFormat="1" ht="30">
      <c r="A26" s="576"/>
      <c r="B26" s="566" t="s">
        <v>47</v>
      </c>
      <c r="C26" s="567" t="s">
        <v>48</v>
      </c>
      <c r="D26" s="817"/>
      <c r="E26" s="812"/>
      <c r="F26" s="810">
        <f t="shared" si="1"/>
        <v>0</v>
      </c>
      <c r="G26" s="810">
        <f t="shared" si="2"/>
        <v>0</v>
      </c>
      <c r="H26" s="809"/>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571"/>
      <c r="CB26" s="571"/>
      <c r="CC26" s="571"/>
      <c r="CD26" s="571"/>
      <c r="CE26" s="571"/>
      <c r="CF26" s="571"/>
      <c r="CG26" s="571"/>
      <c r="CH26" s="571"/>
      <c r="CI26" s="571"/>
      <c r="CJ26" s="571"/>
      <c r="CK26" s="571"/>
      <c r="CL26" s="571"/>
      <c r="CM26" s="571"/>
      <c r="CN26" s="571"/>
      <c r="CO26" s="571"/>
      <c r="CP26" s="571"/>
      <c r="CQ26" s="571"/>
      <c r="CR26" s="571"/>
      <c r="CS26" s="571"/>
      <c r="CT26" s="571"/>
      <c r="CU26" s="571"/>
      <c r="CV26" s="571"/>
      <c r="CW26" s="571"/>
      <c r="CX26" s="571"/>
      <c r="CY26" s="571"/>
      <c r="CZ26" s="571"/>
      <c r="DA26" s="571"/>
      <c r="DB26" s="571"/>
      <c r="DC26" s="571"/>
      <c r="DD26" s="571"/>
      <c r="DE26" s="571"/>
      <c r="DF26" s="571"/>
      <c r="DG26" s="571"/>
      <c r="DH26" s="571"/>
      <c r="DI26" s="571"/>
      <c r="DJ26" s="571"/>
      <c r="DK26" s="571"/>
      <c r="DL26" s="571"/>
      <c r="DM26" s="571"/>
      <c r="DN26" s="571"/>
      <c r="DO26" s="571"/>
      <c r="DP26" s="571"/>
      <c r="DQ26" s="571"/>
      <c r="DR26" s="571"/>
      <c r="DS26" s="571"/>
      <c r="DT26" s="571"/>
      <c r="DU26" s="571"/>
      <c r="DV26" s="571"/>
      <c r="DW26" s="571"/>
      <c r="DX26" s="571"/>
      <c r="DY26" s="571"/>
      <c r="DZ26" s="571"/>
      <c r="EA26" s="571"/>
      <c r="EB26" s="571"/>
      <c r="EC26" s="571"/>
      <c r="ED26" s="571"/>
      <c r="EE26" s="571"/>
      <c r="EF26" s="571"/>
      <c r="EG26" s="571"/>
      <c r="EH26" s="571"/>
      <c r="EI26" s="571"/>
      <c r="EJ26" s="571"/>
      <c r="EK26" s="571"/>
      <c r="EL26" s="571"/>
      <c r="EM26" s="571"/>
      <c r="EN26" s="571"/>
      <c r="EO26" s="571"/>
      <c r="EP26" s="571"/>
      <c r="EQ26" s="571"/>
      <c r="ER26" s="571"/>
      <c r="ES26" s="571"/>
      <c r="ET26" s="571"/>
      <c r="EU26" s="571"/>
      <c r="EV26" s="571"/>
      <c r="EW26" s="571"/>
      <c r="EX26" s="571"/>
      <c r="EY26" s="571"/>
      <c r="EZ26" s="571"/>
      <c r="FA26" s="571"/>
      <c r="FB26" s="571"/>
      <c r="FC26" s="571"/>
      <c r="FD26" s="571"/>
      <c r="FE26" s="571"/>
      <c r="FF26" s="571"/>
      <c r="FG26" s="571"/>
      <c r="FH26" s="571"/>
      <c r="FI26" s="571"/>
      <c r="FJ26" s="571"/>
      <c r="FK26" s="571"/>
      <c r="FL26" s="571"/>
      <c r="FM26" s="571"/>
      <c r="FN26" s="571"/>
      <c r="FO26" s="571"/>
      <c r="FP26" s="571"/>
      <c r="FQ26" s="571"/>
      <c r="FR26" s="571"/>
      <c r="FS26" s="571"/>
      <c r="FT26" s="571"/>
      <c r="FU26" s="571"/>
      <c r="FV26" s="571"/>
      <c r="FW26" s="571"/>
      <c r="FX26" s="571"/>
      <c r="FY26" s="571"/>
      <c r="FZ26" s="571"/>
      <c r="GA26" s="571"/>
      <c r="GB26" s="571"/>
      <c r="GC26" s="571"/>
      <c r="GD26" s="571"/>
      <c r="GE26" s="571"/>
      <c r="GF26" s="571"/>
      <c r="GG26" s="571"/>
      <c r="GH26" s="571"/>
      <c r="GI26" s="571"/>
      <c r="GJ26" s="571"/>
      <c r="GK26" s="571"/>
      <c r="GL26" s="571"/>
      <c r="GM26" s="571"/>
      <c r="GN26" s="571"/>
      <c r="GO26" s="571"/>
      <c r="GP26" s="571"/>
      <c r="GQ26" s="571"/>
      <c r="GR26" s="571"/>
      <c r="GS26" s="571"/>
      <c r="GT26" s="571"/>
      <c r="GU26" s="571"/>
      <c r="GV26" s="571"/>
      <c r="GW26" s="571"/>
      <c r="GX26" s="571"/>
      <c r="GY26" s="571"/>
    </row>
    <row r="27" spans="1:207" s="584" customFormat="1" ht="30" hidden="1">
      <c r="A27" s="576"/>
      <c r="B27" s="566" t="s">
        <v>49</v>
      </c>
      <c r="C27" s="567" t="s">
        <v>50</v>
      </c>
      <c r="D27" s="817"/>
      <c r="E27" s="812"/>
      <c r="F27" s="810">
        <f t="shared" si="1"/>
        <v>0</v>
      </c>
      <c r="G27" s="810">
        <f t="shared" si="2"/>
        <v>0</v>
      </c>
      <c r="H27" s="809"/>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c r="BW27" s="571"/>
      <c r="BX27" s="571"/>
      <c r="BY27" s="571"/>
      <c r="BZ27" s="571"/>
      <c r="CA27" s="571"/>
      <c r="CB27" s="571"/>
      <c r="CC27" s="571"/>
      <c r="CD27" s="571"/>
      <c r="CE27" s="571"/>
      <c r="CF27" s="571"/>
      <c r="CG27" s="571"/>
      <c r="CH27" s="571"/>
      <c r="CI27" s="571"/>
      <c r="CJ27" s="571"/>
      <c r="CK27" s="571"/>
      <c r="CL27" s="571"/>
      <c r="CM27" s="571"/>
      <c r="CN27" s="571"/>
      <c r="CO27" s="571"/>
      <c r="CP27" s="571"/>
      <c r="CQ27" s="571"/>
      <c r="CR27" s="571"/>
      <c r="CS27" s="571"/>
      <c r="CT27" s="571"/>
      <c r="CU27" s="571"/>
      <c r="CV27" s="571"/>
      <c r="CW27" s="571"/>
      <c r="CX27" s="571"/>
      <c r="CY27" s="571"/>
      <c r="CZ27" s="571"/>
      <c r="DA27" s="571"/>
      <c r="DB27" s="571"/>
      <c r="DC27" s="571"/>
      <c r="DD27" s="571"/>
      <c r="DE27" s="571"/>
      <c r="DF27" s="571"/>
      <c r="DG27" s="571"/>
      <c r="DH27" s="571"/>
      <c r="DI27" s="571"/>
      <c r="DJ27" s="571"/>
      <c r="DK27" s="571"/>
      <c r="DL27" s="571"/>
      <c r="DM27" s="571"/>
      <c r="DN27" s="571"/>
      <c r="DO27" s="571"/>
      <c r="DP27" s="571"/>
      <c r="DQ27" s="571"/>
      <c r="DR27" s="571"/>
      <c r="DS27" s="571"/>
      <c r="DT27" s="571"/>
      <c r="DU27" s="571"/>
      <c r="DV27" s="571"/>
      <c r="DW27" s="571"/>
      <c r="DX27" s="571"/>
      <c r="DY27" s="571"/>
      <c r="DZ27" s="571"/>
      <c r="EA27" s="571"/>
      <c r="EB27" s="571"/>
      <c r="EC27" s="571"/>
      <c r="ED27" s="571"/>
      <c r="EE27" s="571"/>
      <c r="EF27" s="571"/>
      <c r="EG27" s="571"/>
      <c r="EH27" s="571"/>
      <c r="EI27" s="571"/>
      <c r="EJ27" s="571"/>
      <c r="EK27" s="571"/>
      <c r="EL27" s="571"/>
      <c r="EM27" s="571"/>
      <c r="EN27" s="571"/>
      <c r="EO27" s="571"/>
      <c r="EP27" s="571"/>
      <c r="EQ27" s="571"/>
      <c r="ER27" s="571"/>
      <c r="ES27" s="571"/>
      <c r="ET27" s="571"/>
      <c r="EU27" s="571"/>
      <c r="EV27" s="571"/>
      <c r="EW27" s="571"/>
      <c r="EX27" s="571"/>
      <c r="EY27" s="571"/>
      <c r="EZ27" s="571"/>
      <c r="FA27" s="571"/>
      <c r="FB27" s="571"/>
      <c r="FC27" s="571"/>
      <c r="FD27" s="571"/>
      <c r="FE27" s="571"/>
      <c r="FF27" s="571"/>
      <c r="FG27" s="571"/>
      <c r="FH27" s="571"/>
      <c r="FI27" s="571"/>
      <c r="FJ27" s="571"/>
      <c r="FK27" s="571"/>
      <c r="FL27" s="571"/>
      <c r="FM27" s="571"/>
      <c r="FN27" s="571"/>
      <c r="FO27" s="571"/>
      <c r="FP27" s="571"/>
      <c r="FQ27" s="571"/>
      <c r="FR27" s="571"/>
      <c r="FS27" s="571"/>
      <c r="FT27" s="571"/>
      <c r="FU27" s="571"/>
      <c r="FV27" s="571"/>
      <c r="FW27" s="571"/>
      <c r="FX27" s="571"/>
      <c r="FY27" s="571"/>
      <c r="FZ27" s="571"/>
      <c r="GA27" s="571"/>
      <c r="GB27" s="571"/>
      <c r="GC27" s="571"/>
      <c r="GD27" s="571"/>
      <c r="GE27" s="571"/>
      <c r="GF27" s="571"/>
      <c r="GG27" s="571"/>
      <c r="GH27" s="571"/>
      <c r="GI27" s="571"/>
      <c r="GJ27" s="571"/>
      <c r="GK27" s="571"/>
      <c r="GL27" s="571"/>
      <c r="GM27" s="571"/>
      <c r="GN27" s="571"/>
      <c r="GO27" s="571"/>
      <c r="GP27" s="571"/>
      <c r="GQ27" s="571"/>
      <c r="GR27" s="571"/>
      <c r="GS27" s="571"/>
      <c r="GT27" s="571"/>
      <c r="GU27" s="571"/>
      <c r="GV27" s="571"/>
      <c r="GW27" s="571"/>
      <c r="GX27" s="571"/>
      <c r="GY27" s="571"/>
    </row>
    <row r="28" spans="1:207" s="584" customFormat="1" ht="30" hidden="1">
      <c r="A28" s="576"/>
      <c r="B28" s="566" t="s">
        <v>51</v>
      </c>
      <c r="C28" s="567" t="s">
        <v>52</v>
      </c>
      <c r="D28" s="817"/>
      <c r="E28" s="812"/>
      <c r="F28" s="810">
        <f t="shared" si="1"/>
        <v>0</v>
      </c>
      <c r="G28" s="810">
        <f t="shared" si="2"/>
        <v>0</v>
      </c>
      <c r="H28" s="809"/>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1"/>
      <c r="AY28" s="571"/>
      <c r="AZ28" s="571"/>
      <c r="BA28" s="571"/>
      <c r="BB28" s="571"/>
      <c r="BC28" s="571"/>
      <c r="BD28" s="571"/>
      <c r="BE28" s="571"/>
      <c r="BF28" s="571"/>
      <c r="BG28" s="571"/>
      <c r="BH28" s="571"/>
      <c r="BI28" s="571"/>
      <c r="BJ28" s="571"/>
      <c r="BK28" s="571"/>
      <c r="BL28" s="571"/>
      <c r="BM28" s="571"/>
      <c r="BN28" s="571"/>
      <c r="BO28" s="571"/>
      <c r="BP28" s="571"/>
      <c r="BQ28" s="571"/>
      <c r="BR28" s="571"/>
      <c r="BS28" s="571"/>
      <c r="BT28" s="571"/>
      <c r="BU28" s="571"/>
      <c r="BV28" s="571"/>
      <c r="BW28" s="571"/>
      <c r="BX28" s="571"/>
      <c r="BY28" s="571"/>
      <c r="BZ28" s="571"/>
      <c r="CA28" s="571"/>
      <c r="CB28" s="571"/>
      <c r="CC28" s="571"/>
      <c r="CD28" s="571"/>
      <c r="CE28" s="571"/>
      <c r="CF28" s="571"/>
      <c r="CG28" s="571"/>
      <c r="CH28" s="571"/>
      <c r="CI28" s="571"/>
      <c r="CJ28" s="571"/>
      <c r="CK28" s="571"/>
      <c r="CL28" s="571"/>
      <c r="CM28" s="571"/>
      <c r="CN28" s="571"/>
      <c r="CO28" s="571"/>
      <c r="CP28" s="571"/>
      <c r="CQ28" s="571"/>
      <c r="CR28" s="571"/>
      <c r="CS28" s="571"/>
      <c r="CT28" s="571"/>
      <c r="CU28" s="571"/>
      <c r="CV28" s="571"/>
      <c r="CW28" s="571"/>
      <c r="CX28" s="571"/>
      <c r="CY28" s="571"/>
      <c r="CZ28" s="571"/>
      <c r="DA28" s="571"/>
      <c r="DB28" s="571"/>
      <c r="DC28" s="571"/>
      <c r="DD28" s="571"/>
      <c r="DE28" s="571"/>
      <c r="DF28" s="571"/>
      <c r="DG28" s="571"/>
      <c r="DH28" s="571"/>
      <c r="DI28" s="571"/>
      <c r="DJ28" s="571"/>
      <c r="DK28" s="571"/>
      <c r="DL28" s="571"/>
      <c r="DM28" s="571"/>
      <c r="DN28" s="571"/>
      <c r="DO28" s="571"/>
      <c r="DP28" s="571"/>
      <c r="DQ28" s="571"/>
      <c r="DR28" s="571"/>
      <c r="DS28" s="571"/>
      <c r="DT28" s="571"/>
      <c r="DU28" s="571"/>
      <c r="DV28" s="571"/>
      <c r="DW28" s="571"/>
      <c r="DX28" s="571"/>
      <c r="DY28" s="571"/>
      <c r="DZ28" s="571"/>
      <c r="EA28" s="571"/>
      <c r="EB28" s="571"/>
      <c r="EC28" s="571"/>
      <c r="ED28" s="571"/>
      <c r="EE28" s="571"/>
      <c r="EF28" s="571"/>
      <c r="EG28" s="571"/>
      <c r="EH28" s="571"/>
      <c r="EI28" s="571"/>
      <c r="EJ28" s="571"/>
      <c r="EK28" s="571"/>
      <c r="EL28" s="571"/>
      <c r="EM28" s="571"/>
      <c r="EN28" s="571"/>
      <c r="EO28" s="571"/>
      <c r="EP28" s="571"/>
      <c r="EQ28" s="571"/>
      <c r="ER28" s="571"/>
      <c r="ES28" s="571"/>
      <c r="ET28" s="571"/>
      <c r="EU28" s="571"/>
      <c r="EV28" s="571"/>
      <c r="EW28" s="571"/>
      <c r="EX28" s="571"/>
      <c r="EY28" s="571"/>
      <c r="EZ28" s="571"/>
      <c r="FA28" s="571"/>
      <c r="FB28" s="571"/>
      <c r="FC28" s="571"/>
      <c r="FD28" s="571"/>
      <c r="FE28" s="571"/>
      <c r="FF28" s="571"/>
      <c r="FG28" s="571"/>
      <c r="FH28" s="571"/>
      <c r="FI28" s="571"/>
      <c r="FJ28" s="571"/>
      <c r="FK28" s="571"/>
      <c r="FL28" s="571"/>
      <c r="FM28" s="571"/>
      <c r="FN28" s="571"/>
      <c r="FO28" s="571"/>
      <c r="FP28" s="571"/>
      <c r="FQ28" s="571"/>
      <c r="FR28" s="571"/>
      <c r="FS28" s="571"/>
      <c r="FT28" s="571"/>
      <c r="FU28" s="571"/>
      <c r="FV28" s="571"/>
      <c r="FW28" s="571"/>
      <c r="FX28" s="571"/>
      <c r="FY28" s="571"/>
      <c r="FZ28" s="571"/>
      <c r="GA28" s="571"/>
      <c r="GB28" s="571"/>
      <c r="GC28" s="571"/>
      <c r="GD28" s="571"/>
      <c r="GE28" s="571"/>
      <c r="GF28" s="571"/>
      <c r="GG28" s="571"/>
      <c r="GH28" s="571"/>
      <c r="GI28" s="571"/>
      <c r="GJ28" s="571"/>
      <c r="GK28" s="571"/>
      <c r="GL28" s="571"/>
      <c r="GM28" s="571"/>
      <c r="GN28" s="571"/>
      <c r="GO28" s="571"/>
      <c r="GP28" s="571"/>
      <c r="GQ28" s="571"/>
      <c r="GR28" s="571"/>
      <c r="GS28" s="571"/>
      <c r="GT28" s="571"/>
      <c r="GU28" s="571"/>
      <c r="GV28" s="571"/>
      <c r="GW28" s="571"/>
      <c r="GX28" s="571"/>
      <c r="GY28" s="571"/>
    </row>
    <row r="29" spans="1:207">
      <c r="A29" s="568" t="s">
        <v>53</v>
      </c>
      <c r="B29" s="574" t="s">
        <v>54</v>
      </c>
      <c r="C29" s="557" t="s">
        <v>55</v>
      </c>
      <c r="D29" s="812"/>
      <c r="E29" s="812">
        <v>660.87838900000008</v>
      </c>
      <c r="F29" s="810">
        <f t="shared" si="1"/>
        <v>660.87838900000008</v>
      </c>
      <c r="G29" s="810">
        <f t="shared" si="2"/>
        <v>660.87838900000008</v>
      </c>
      <c r="H29" s="809"/>
    </row>
    <row r="30" spans="1:207">
      <c r="A30" s="568" t="s">
        <v>56</v>
      </c>
      <c r="B30" s="574" t="s">
        <v>57</v>
      </c>
      <c r="C30" s="557" t="s">
        <v>58</v>
      </c>
      <c r="D30" s="812"/>
      <c r="E30" s="812"/>
      <c r="F30" s="810">
        <f t="shared" si="1"/>
        <v>0</v>
      </c>
      <c r="G30" s="810">
        <f t="shared" si="2"/>
        <v>0</v>
      </c>
      <c r="H30" s="809"/>
    </row>
    <row r="31" spans="1:207">
      <c r="A31" s="568" t="s">
        <v>56</v>
      </c>
      <c r="B31" s="574" t="s">
        <v>60</v>
      </c>
      <c r="C31" s="557" t="s">
        <v>61</v>
      </c>
      <c r="D31" s="812"/>
      <c r="E31" s="812">
        <v>9.8562560000000001</v>
      </c>
      <c r="F31" s="810">
        <f t="shared" si="1"/>
        <v>9.8562560000000001</v>
      </c>
      <c r="G31" s="810">
        <f t="shared" si="2"/>
        <v>9.8562560000000001</v>
      </c>
      <c r="H31" s="809"/>
    </row>
    <row r="32" spans="1:207" s="768" customFormat="1" ht="14.25">
      <c r="A32" s="755" t="s">
        <v>62</v>
      </c>
      <c r="B32" s="767" t="s">
        <v>63</v>
      </c>
      <c r="C32" s="754" t="s">
        <v>64</v>
      </c>
      <c r="D32" s="811">
        <v>8028</v>
      </c>
      <c r="E32" s="810">
        <v>6537.7375540000012</v>
      </c>
      <c r="F32" s="810">
        <f t="shared" si="1"/>
        <v>6537.7375540000012</v>
      </c>
      <c r="G32" s="810">
        <f t="shared" si="2"/>
        <v>-1490.2624459999988</v>
      </c>
      <c r="H32" s="809">
        <f t="shared" si="0"/>
        <v>81.436691006477346</v>
      </c>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c r="CB32" s="759"/>
      <c r="CC32" s="759"/>
      <c r="CD32" s="759"/>
      <c r="CE32" s="759"/>
      <c r="CF32" s="759"/>
      <c r="CG32" s="759"/>
      <c r="CH32" s="759"/>
      <c r="CI32" s="759"/>
      <c r="CJ32" s="759"/>
      <c r="CK32" s="759"/>
      <c r="CL32" s="759"/>
      <c r="CM32" s="759"/>
      <c r="CN32" s="759"/>
      <c r="CO32" s="759"/>
      <c r="CP32" s="759"/>
      <c r="CQ32" s="759"/>
      <c r="CR32" s="759"/>
      <c r="CS32" s="759"/>
      <c r="CT32" s="759"/>
      <c r="CU32" s="759"/>
      <c r="CV32" s="759"/>
      <c r="CW32" s="759"/>
      <c r="CX32" s="759"/>
      <c r="CY32" s="759"/>
      <c r="CZ32" s="759"/>
      <c r="DA32" s="759"/>
      <c r="DB32" s="759"/>
      <c r="DC32" s="759"/>
      <c r="DD32" s="759"/>
      <c r="DE32" s="759"/>
      <c r="DF32" s="759"/>
      <c r="DG32" s="759"/>
      <c r="DH32" s="759"/>
      <c r="DI32" s="759"/>
      <c r="DJ32" s="759"/>
      <c r="DK32" s="759"/>
      <c r="DL32" s="759"/>
      <c r="DM32" s="759"/>
      <c r="DN32" s="759"/>
      <c r="DO32" s="759"/>
      <c r="DP32" s="759"/>
      <c r="DQ32" s="759"/>
      <c r="DR32" s="759"/>
      <c r="DS32" s="759"/>
      <c r="DT32" s="759"/>
      <c r="DU32" s="759"/>
      <c r="DV32" s="759"/>
      <c r="DW32" s="759"/>
      <c r="DX32" s="759"/>
      <c r="DY32" s="759"/>
      <c r="DZ32" s="759"/>
      <c r="EA32" s="759"/>
      <c r="EB32" s="759"/>
      <c r="EC32" s="759"/>
      <c r="ED32" s="759"/>
      <c r="EE32" s="759"/>
      <c r="EF32" s="759"/>
      <c r="EG32" s="759"/>
      <c r="EH32" s="759"/>
      <c r="EI32" s="759"/>
      <c r="EJ32" s="759"/>
      <c r="EK32" s="759"/>
      <c r="EL32" s="759"/>
      <c r="EM32" s="759"/>
      <c r="EN32" s="759"/>
      <c r="EO32" s="759"/>
      <c r="EP32" s="759"/>
      <c r="EQ32" s="759"/>
      <c r="ER32" s="759"/>
      <c r="ES32" s="759"/>
      <c r="ET32" s="759"/>
      <c r="EU32" s="759"/>
      <c r="EV32" s="759"/>
      <c r="EW32" s="759"/>
      <c r="EX32" s="759"/>
      <c r="EY32" s="759"/>
      <c r="EZ32" s="759"/>
      <c r="FA32" s="759"/>
      <c r="FB32" s="759"/>
      <c r="FC32" s="759"/>
      <c r="FD32" s="759"/>
      <c r="FE32" s="759"/>
      <c r="FF32" s="759"/>
      <c r="FG32" s="759"/>
      <c r="FH32" s="759"/>
      <c r="FI32" s="759"/>
      <c r="FJ32" s="759"/>
      <c r="FK32" s="759"/>
      <c r="FL32" s="759"/>
      <c r="FM32" s="759"/>
      <c r="FN32" s="759"/>
      <c r="FO32" s="759"/>
      <c r="FP32" s="759"/>
      <c r="FQ32" s="759"/>
      <c r="FR32" s="759"/>
      <c r="FS32" s="759"/>
      <c r="FT32" s="759"/>
      <c r="FU32" s="759"/>
      <c r="FV32" s="759"/>
      <c r="FW32" s="759"/>
      <c r="FX32" s="759"/>
      <c r="FY32" s="759"/>
      <c r="FZ32" s="759"/>
      <c r="GA32" s="759"/>
      <c r="GB32" s="759"/>
      <c r="GC32" s="759"/>
      <c r="GD32" s="759"/>
      <c r="GE32" s="759"/>
      <c r="GF32" s="759"/>
      <c r="GG32" s="759"/>
      <c r="GH32" s="759"/>
      <c r="GI32" s="759"/>
      <c r="GJ32" s="759"/>
      <c r="GK32" s="759"/>
      <c r="GL32" s="759"/>
      <c r="GM32" s="759"/>
      <c r="GN32" s="759"/>
      <c r="GO32" s="759"/>
      <c r="GP32" s="759"/>
      <c r="GQ32" s="759"/>
      <c r="GR32" s="759"/>
      <c r="GS32" s="759"/>
      <c r="GT32" s="759"/>
      <c r="GU32" s="759"/>
      <c r="GV32" s="759"/>
      <c r="GW32" s="759"/>
      <c r="GX32" s="759"/>
      <c r="GY32" s="759"/>
    </row>
    <row r="33" spans="1:207">
      <c r="A33" s="576"/>
      <c r="B33" s="566" t="s">
        <v>188</v>
      </c>
      <c r="C33" s="567"/>
      <c r="D33" s="812"/>
      <c r="E33" s="808"/>
      <c r="F33" s="810">
        <f t="shared" si="1"/>
        <v>0</v>
      </c>
      <c r="G33" s="810">
        <f t="shared" si="2"/>
        <v>0</v>
      </c>
      <c r="H33" s="809"/>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c r="CA33" s="571"/>
      <c r="CB33" s="571"/>
      <c r="CC33" s="571"/>
      <c r="CD33" s="571"/>
      <c r="CE33" s="571"/>
      <c r="CF33" s="571"/>
      <c r="CG33" s="571"/>
      <c r="CH33" s="571"/>
      <c r="CI33" s="571"/>
      <c r="CJ33" s="571"/>
      <c r="CK33" s="571"/>
      <c r="CL33" s="571"/>
      <c r="CM33" s="571"/>
      <c r="CN33" s="571"/>
      <c r="CO33" s="571"/>
      <c r="CP33" s="571"/>
      <c r="CQ33" s="571"/>
      <c r="CR33" s="571"/>
      <c r="CS33" s="571"/>
      <c r="CT33" s="571"/>
      <c r="CU33" s="571"/>
      <c r="CV33" s="571"/>
      <c r="CW33" s="571"/>
      <c r="CX33" s="571"/>
      <c r="CY33" s="571"/>
      <c r="CZ33" s="571"/>
      <c r="DA33" s="571"/>
      <c r="DB33" s="571"/>
      <c r="DC33" s="571"/>
      <c r="DD33" s="571"/>
      <c r="DE33" s="571"/>
      <c r="DF33" s="571"/>
      <c r="DG33" s="571"/>
      <c r="DH33" s="571"/>
      <c r="DI33" s="571"/>
      <c r="DJ33" s="571"/>
      <c r="DK33" s="571"/>
      <c r="DL33" s="571"/>
      <c r="DM33" s="571"/>
      <c r="DN33" s="571"/>
      <c r="DO33" s="571"/>
      <c r="DP33" s="571"/>
      <c r="DQ33" s="571"/>
      <c r="DR33" s="571"/>
      <c r="DS33" s="571"/>
      <c r="DT33" s="571"/>
      <c r="DU33" s="571"/>
      <c r="DV33" s="571"/>
      <c r="DW33" s="571"/>
      <c r="DX33" s="571"/>
      <c r="DY33" s="571"/>
      <c r="DZ33" s="571"/>
      <c r="EA33" s="571"/>
      <c r="EB33" s="571"/>
      <c r="EC33" s="571"/>
      <c r="ED33" s="571"/>
      <c r="EE33" s="571"/>
      <c r="EF33" s="571"/>
      <c r="EG33" s="571"/>
      <c r="EH33" s="571"/>
      <c r="EI33" s="571"/>
      <c r="EJ33" s="571"/>
      <c r="EK33" s="571"/>
      <c r="EL33" s="571"/>
      <c r="EM33" s="571"/>
      <c r="EN33" s="571"/>
      <c r="EO33" s="571"/>
      <c r="EP33" s="571"/>
      <c r="EQ33" s="571"/>
      <c r="ER33" s="571"/>
      <c r="ES33" s="571"/>
      <c r="ET33" s="571"/>
      <c r="EU33" s="571"/>
      <c r="EV33" s="571"/>
      <c r="EW33" s="571"/>
      <c r="EX33" s="571"/>
      <c r="EY33" s="571"/>
      <c r="EZ33" s="571"/>
      <c r="FA33" s="571"/>
      <c r="FB33" s="571"/>
      <c r="FC33" s="571"/>
      <c r="FD33" s="571"/>
      <c r="FE33" s="571"/>
      <c r="FF33" s="571"/>
      <c r="FG33" s="571"/>
      <c r="FH33" s="571"/>
      <c r="FI33" s="571"/>
      <c r="FJ33" s="571"/>
      <c r="FK33" s="571"/>
      <c r="FL33" s="571"/>
      <c r="FM33" s="571"/>
      <c r="FN33" s="571"/>
      <c r="FO33" s="571"/>
      <c r="FP33" s="571"/>
      <c r="FQ33" s="571"/>
      <c r="FR33" s="571"/>
      <c r="FS33" s="571"/>
      <c r="FT33" s="571"/>
      <c r="FU33" s="571"/>
      <c r="FV33" s="571"/>
      <c r="FW33" s="571"/>
      <c r="FX33" s="571"/>
      <c r="FY33" s="571"/>
      <c r="FZ33" s="571"/>
      <c r="GA33" s="571"/>
      <c r="GB33" s="571"/>
      <c r="GC33" s="571"/>
      <c r="GD33" s="571"/>
      <c r="GE33" s="571"/>
      <c r="GF33" s="571"/>
      <c r="GG33" s="571"/>
      <c r="GH33" s="571"/>
      <c r="GI33" s="571"/>
      <c r="GJ33" s="571"/>
      <c r="GK33" s="571"/>
      <c r="GL33" s="571"/>
      <c r="GM33" s="571"/>
      <c r="GN33" s="571"/>
      <c r="GO33" s="571"/>
      <c r="GP33" s="571"/>
      <c r="GQ33" s="571"/>
      <c r="GR33" s="571"/>
      <c r="GS33" s="571"/>
      <c r="GT33" s="571"/>
      <c r="GU33" s="571"/>
      <c r="GV33" s="571"/>
      <c r="GW33" s="571"/>
      <c r="GX33" s="571"/>
      <c r="GY33" s="571"/>
    </row>
    <row r="34" spans="1:207" s="769" customFormat="1">
      <c r="A34" s="733" t="s">
        <v>66</v>
      </c>
      <c r="B34" s="751" t="s">
        <v>67</v>
      </c>
      <c r="C34" s="732" t="s">
        <v>68</v>
      </c>
      <c r="D34" s="814">
        <v>71</v>
      </c>
      <c r="E34" s="813">
        <v>35.410539</v>
      </c>
      <c r="F34" s="810">
        <f t="shared" si="1"/>
        <v>35.410539</v>
      </c>
      <c r="G34" s="810">
        <f t="shared" si="2"/>
        <v>-35.589461</v>
      </c>
      <c r="H34" s="809">
        <f t="shared" si="0"/>
        <v>49.873998591549295</v>
      </c>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7"/>
      <c r="BB34" s="737"/>
      <c r="BC34" s="737"/>
      <c r="BD34" s="737"/>
      <c r="BE34" s="737"/>
      <c r="BF34" s="737"/>
      <c r="BG34" s="737"/>
      <c r="BH34" s="737"/>
      <c r="BI34" s="737"/>
      <c r="BJ34" s="737"/>
      <c r="BK34" s="737"/>
      <c r="BL34" s="737"/>
      <c r="BM34" s="737"/>
      <c r="BN34" s="737"/>
      <c r="BO34" s="737"/>
      <c r="BP34" s="737"/>
      <c r="BQ34" s="737"/>
      <c r="BR34" s="737"/>
      <c r="BS34" s="737"/>
      <c r="BT34" s="737"/>
      <c r="BU34" s="737"/>
      <c r="BV34" s="737"/>
      <c r="BW34" s="737"/>
      <c r="BX34" s="737"/>
      <c r="BY34" s="737"/>
      <c r="BZ34" s="737"/>
      <c r="CA34" s="737"/>
      <c r="CB34" s="737"/>
      <c r="CC34" s="737"/>
      <c r="CD34" s="737"/>
      <c r="CE34" s="737"/>
      <c r="CF34" s="737"/>
      <c r="CG34" s="737"/>
      <c r="CH34" s="737"/>
      <c r="CI34" s="737"/>
      <c r="CJ34" s="737"/>
      <c r="CK34" s="737"/>
      <c r="CL34" s="737"/>
      <c r="CM34" s="737"/>
      <c r="CN34" s="737"/>
      <c r="CO34" s="737"/>
      <c r="CP34" s="737"/>
      <c r="CQ34" s="737"/>
      <c r="CR34" s="737"/>
      <c r="CS34" s="737"/>
      <c r="CT34" s="737"/>
      <c r="CU34" s="737"/>
      <c r="CV34" s="737"/>
      <c r="CW34" s="737"/>
      <c r="CX34" s="737"/>
      <c r="CY34" s="737"/>
      <c r="CZ34" s="737"/>
      <c r="DA34" s="737"/>
      <c r="DB34" s="737"/>
      <c r="DC34" s="737"/>
      <c r="DD34" s="737"/>
      <c r="DE34" s="737"/>
      <c r="DF34" s="737"/>
      <c r="DG34" s="737"/>
      <c r="DH34" s="737"/>
      <c r="DI34" s="737"/>
      <c r="DJ34" s="737"/>
      <c r="DK34" s="737"/>
      <c r="DL34" s="737"/>
      <c r="DM34" s="737"/>
      <c r="DN34" s="737"/>
      <c r="DO34" s="737"/>
      <c r="DP34" s="737"/>
      <c r="DQ34" s="737"/>
      <c r="DR34" s="737"/>
      <c r="DS34" s="737"/>
      <c r="DT34" s="737"/>
      <c r="DU34" s="737"/>
      <c r="DV34" s="737"/>
      <c r="DW34" s="737"/>
      <c r="DX34" s="737"/>
      <c r="DY34" s="737"/>
      <c r="DZ34" s="737"/>
      <c r="EA34" s="737"/>
      <c r="EB34" s="737"/>
      <c r="EC34" s="737"/>
      <c r="ED34" s="737"/>
      <c r="EE34" s="737"/>
      <c r="EF34" s="737"/>
      <c r="EG34" s="737"/>
      <c r="EH34" s="737"/>
      <c r="EI34" s="737"/>
      <c r="EJ34" s="737"/>
      <c r="EK34" s="737"/>
      <c r="EL34" s="737"/>
      <c r="EM34" s="737"/>
      <c r="EN34" s="737"/>
      <c r="EO34" s="737"/>
      <c r="EP34" s="737"/>
      <c r="EQ34" s="737"/>
      <c r="ER34" s="737"/>
      <c r="ES34" s="737"/>
      <c r="ET34" s="737"/>
      <c r="EU34" s="737"/>
      <c r="EV34" s="737"/>
      <c r="EW34" s="737"/>
      <c r="EX34" s="737"/>
      <c r="EY34" s="737"/>
      <c r="EZ34" s="737"/>
      <c r="FA34" s="737"/>
      <c r="FB34" s="737"/>
      <c r="FC34" s="737"/>
      <c r="FD34" s="737"/>
      <c r="FE34" s="737"/>
      <c r="FF34" s="737"/>
      <c r="FG34" s="737"/>
      <c r="FH34" s="737"/>
      <c r="FI34" s="737"/>
      <c r="FJ34" s="737"/>
      <c r="FK34" s="737"/>
      <c r="FL34" s="737"/>
      <c r="FM34" s="737"/>
      <c r="FN34" s="737"/>
      <c r="FO34" s="737"/>
      <c r="FP34" s="737"/>
      <c r="FQ34" s="737"/>
      <c r="FR34" s="737"/>
      <c r="FS34" s="737"/>
      <c r="FT34" s="737"/>
      <c r="FU34" s="737"/>
      <c r="FV34" s="737"/>
      <c r="FW34" s="737"/>
      <c r="FX34" s="737"/>
      <c r="FY34" s="737"/>
      <c r="FZ34" s="737"/>
      <c r="GA34" s="737"/>
      <c r="GB34" s="737"/>
      <c r="GC34" s="737"/>
      <c r="GD34" s="737"/>
      <c r="GE34" s="737"/>
      <c r="GF34" s="737"/>
      <c r="GG34" s="737"/>
      <c r="GH34" s="737"/>
      <c r="GI34" s="737"/>
      <c r="GJ34" s="737"/>
      <c r="GK34" s="737"/>
      <c r="GL34" s="737"/>
      <c r="GM34" s="737"/>
      <c r="GN34" s="737"/>
      <c r="GO34" s="737"/>
      <c r="GP34" s="737"/>
      <c r="GQ34" s="737"/>
      <c r="GR34" s="737"/>
      <c r="GS34" s="737"/>
      <c r="GT34" s="737"/>
      <c r="GU34" s="737"/>
      <c r="GV34" s="737"/>
      <c r="GW34" s="737"/>
      <c r="GX34" s="737"/>
      <c r="GY34" s="737"/>
    </row>
    <row r="35" spans="1:207" s="769" customFormat="1">
      <c r="A35" s="733" t="s">
        <v>69</v>
      </c>
      <c r="B35" s="751" t="s">
        <v>70</v>
      </c>
      <c r="C35" s="732" t="s">
        <v>71</v>
      </c>
      <c r="D35" s="814">
        <v>10</v>
      </c>
      <c r="E35" s="813">
        <v>2.5950299999999999</v>
      </c>
      <c r="F35" s="810">
        <f t="shared" si="1"/>
        <v>2.5950299999999999</v>
      </c>
      <c r="G35" s="810">
        <f t="shared" si="2"/>
        <v>-7.4049700000000005</v>
      </c>
      <c r="H35" s="809">
        <f t="shared" si="0"/>
        <v>25.950299999999999</v>
      </c>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c r="DV35" s="737"/>
      <c r="DW35" s="737"/>
      <c r="DX35" s="737"/>
      <c r="DY35" s="737"/>
      <c r="DZ35" s="737"/>
      <c r="EA35" s="737"/>
      <c r="EB35" s="737"/>
      <c r="EC35" s="737"/>
      <c r="ED35" s="737"/>
      <c r="EE35" s="737"/>
      <c r="EF35" s="737"/>
      <c r="EG35" s="737"/>
      <c r="EH35" s="737"/>
      <c r="EI35" s="737"/>
      <c r="EJ35" s="737"/>
      <c r="EK35" s="737"/>
      <c r="EL35" s="737"/>
      <c r="EM35" s="737"/>
      <c r="EN35" s="737"/>
      <c r="EO35" s="737"/>
      <c r="EP35" s="737"/>
      <c r="EQ35" s="737"/>
      <c r="ER35" s="737"/>
      <c r="ES35" s="737"/>
      <c r="ET35" s="737"/>
      <c r="EU35" s="737"/>
      <c r="EV35" s="737"/>
      <c r="EW35" s="737"/>
      <c r="EX35" s="737"/>
      <c r="EY35" s="737"/>
      <c r="EZ35" s="737"/>
      <c r="FA35" s="737"/>
      <c r="FB35" s="737"/>
      <c r="FC35" s="737"/>
      <c r="FD35" s="737"/>
      <c r="FE35" s="737"/>
      <c r="FF35" s="737"/>
      <c r="FG35" s="737"/>
      <c r="FH35" s="737"/>
      <c r="FI35" s="737"/>
      <c r="FJ35" s="737"/>
      <c r="FK35" s="737"/>
      <c r="FL35" s="737"/>
      <c r="FM35" s="737"/>
      <c r="FN35" s="737"/>
      <c r="FO35" s="737"/>
      <c r="FP35" s="737"/>
      <c r="FQ35" s="737"/>
      <c r="FR35" s="737"/>
      <c r="FS35" s="737"/>
      <c r="FT35" s="737"/>
      <c r="FU35" s="737"/>
      <c r="FV35" s="737"/>
      <c r="FW35" s="737"/>
      <c r="FX35" s="737"/>
      <c r="FY35" s="737"/>
      <c r="FZ35" s="737"/>
      <c r="GA35" s="737"/>
      <c r="GB35" s="737"/>
      <c r="GC35" s="737"/>
      <c r="GD35" s="737"/>
      <c r="GE35" s="737"/>
      <c r="GF35" s="737"/>
      <c r="GG35" s="737"/>
      <c r="GH35" s="737"/>
      <c r="GI35" s="737"/>
      <c r="GJ35" s="737"/>
      <c r="GK35" s="737"/>
      <c r="GL35" s="737"/>
      <c r="GM35" s="737"/>
      <c r="GN35" s="737"/>
      <c r="GO35" s="737"/>
      <c r="GP35" s="737"/>
      <c r="GQ35" s="737"/>
      <c r="GR35" s="737"/>
      <c r="GS35" s="737"/>
      <c r="GT35" s="737"/>
      <c r="GU35" s="737"/>
      <c r="GV35" s="737"/>
      <c r="GW35" s="737"/>
      <c r="GX35" s="737"/>
      <c r="GY35" s="737"/>
    </row>
    <row r="36" spans="1:207">
      <c r="A36" s="568" t="s">
        <v>72</v>
      </c>
      <c r="B36" s="574" t="s">
        <v>73</v>
      </c>
      <c r="C36" s="557" t="s">
        <v>74</v>
      </c>
      <c r="D36" s="812"/>
      <c r="E36" s="812"/>
      <c r="F36" s="810">
        <f t="shared" si="1"/>
        <v>0</v>
      </c>
      <c r="G36" s="810">
        <f t="shared" si="2"/>
        <v>0</v>
      </c>
      <c r="H36" s="809"/>
    </row>
    <row r="37" spans="1:207" hidden="1">
      <c r="A37" s="568"/>
      <c r="B37" s="578" t="s">
        <v>76</v>
      </c>
      <c r="C37" s="557" t="s">
        <v>77</v>
      </c>
      <c r="D37" s="812"/>
      <c r="E37" s="812"/>
      <c r="F37" s="810">
        <f t="shared" si="1"/>
        <v>0</v>
      </c>
      <c r="G37" s="810">
        <f t="shared" si="2"/>
        <v>0</v>
      </c>
      <c r="H37" s="809" t="e">
        <f t="shared" si="0"/>
        <v>#DIV/0!</v>
      </c>
    </row>
    <row r="38" spans="1:207" s="769" customFormat="1" ht="21" customHeight="1">
      <c r="A38" s="733" t="s">
        <v>75</v>
      </c>
      <c r="B38" s="751" t="s">
        <v>78</v>
      </c>
      <c r="C38" s="732" t="s">
        <v>79</v>
      </c>
      <c r="D38" s="818">
        <v>491</v>
      </c>
      <c r="E38" s="813">
        <v>175.64974000000001</v>
      </c>
      <c r="F38" s="810">
        <f t="shared" si="1"/>
        <v>175.64974000000001</v>
      </c>
      <c r="G38" s="810">
        <f t="shared" si="2"/>
        <v>-315.35025999999999</v>
      </c>
      <c r="H38" s="809">
        <f t="shared" si="0"/>
        <v>35.773877800407334</v>
      </c>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7"/>
      <c r="BB38" s="737"/>
      <c r="BC38" s="737"/>
      <c r="BD38" s="737"/>
      <c r="BE38" s="737"/>
      <c r="BF38" s="737"/>
      <c r="BG38" s="737"/>
      <c r="BH38" s="737"/>
      <c r="BI38" s="737"/>
      <c r="BJ38" s="737"/>
      <c r="BK38" s="737"/>
      <c r="BL38" s="737"/>
      <c r="BM38" s="737"/>
      <c r="BN38" s="737"/>
      <c r="BO38" s="737"/>
      <c r="BP38" s="737"/>
      <c r="BQ38" s="737"/>
      <c r="BR38" s="737"/>
      <c r="BS38" s="737"/>
      <c r="BT38" s="737"/>
      <c r="BU38" s="737"/>
      <c r="BV38" s="737"/>
      <c r="BW38" s="737"/>
      <c r="BX38" s="737"/>
      <c r="BY38" s="737"/>
      <c r="BZ38" s="737"/>
      <c r="CA38" s="737"/>
      <c r="CB38" s="737"/>
      <c r="CC38" s="737"/>
      <c r="CD38" s="737"/>
      <c r="CE38" s="737"/>
      <c r="CF38" s="737"/>
      <c r="CG38" s="737"/>
      <c r="CH38" s="737"/>
      <c r="CI38" s="737"/>
      <c r="CJ38" s="737"/>
      <c r="CK38" s="737"/>
      <c r="CL38" s="737"/>
      <c r="CM38" s="737"/>
      <c r="CN38" s="737"/>
      <c r="CO38" s="737"/>
      <c r="CP38" s="737"/>
      <c r="CQ38" s="737"/>
      <c r="CR38" s="737"/>
      <c r="CS38" s="737"/>
      <c r="CT38" s="737"/>
      <c r="CU38" s="737"/>
      <c r="CV38" s="737"/>
      <c r="CW38" s="737"/>
      <c r="CX38" s="737"/>
      <c r="CY38" s="737"/>
      <c r="CZ38" s="737"/>
      <c r="DA38" s="737"/>
      <c r="DB38" s="737"/>
      <c r="DC38" s="737"/>
      <c r="DD38" s="737"/>
      <c r="DE38" s="737"/>
      <c r="DF38" s="737"/>
      <c r="DG38" s="737"/>
      <c r="DH38" s="737"/>
      <c r="DI38" s="737"/>
      <c r="DJ38" s="737"/>
      <c r="DK38" s="737"/>
      <c r="DL38" s="737"/>
      <c r="DM38" s="737"/>
      <c r="DN38" s="737"/>
      <c r="DO38" s="737"/>
      <c r="DP38" s="737"/>
      <c r="DQ38" s="737"/>
      <c r="DR38" s="737"/>
      <c r="DS38" s="737"/>
      <c r="DT38" s="737"/>
      <c r="DU38" s="737"/>
      <c r="DV38" s="737"/>
      <c r="DW38" s="737"/>
      <c r="DX38" s="737"/>
      <c r="DY38" s="737"/>
      <c r="DZ38" s="737"/>
      <c r="EA38" s="737"/>
      <c r="EB38" s="737"/>
      <c r="EC38" s="737"/>
      <c r="ED38" s="737"/>
      <c r="EE38" s="737"/>
      <c r="EF38" s="737"/>
      <c r="EG38" s="737"/>
      <c r="EH38" s="737"/>
      <c r="EI38" s="737"/>
      <c r="EJ38" s="737"/>
      <c r="EK38" s="737"/>
      <c r="EL38" s="737"/>
      <c r="EM38" s="737"/>
      <c r="EN38" s="737"/>
      <c r="EO38" s="737"/>
      <c r="EP38" s="737"/>
      <c r="EQ38" s="737"/>
      <c r="ER38" s="737"/>
      <c r="ES38" s="737"/>
      <c r="ET38" s="737"/>
      <c r="EU38" s="737"/>
      <c r="EV38" s="737"/>
      <c r="EW38" s="737"/>
      <c r="EX38" s="737"/>
      <c r="EY38" s="737"/>
      <c r="EZ38" s="737"/>
      <c r="FA38" s="737"/>
      <c r="FB38" s="737"/>
      <c r="FC38" s="737"/>
      <c r="FD38" s="737"/>
      <c r="FE38" s="737"/>
      <c r="FF38" s="737"/>
      <c r="FG38" s="737"/>
      <c r="FH38" s="737"/>
      <c r="FI38" s="737"/>
      <c r="FJ38" s="737"/>
      <c r="FK38" s="737"/>
      <c r="FL38" s="737"/>
      <c r="FM38" s="737"/>
      <c r="FN38" s="737"/>
      <c r="FO38" s="737"/>
      <c r="FP38" s="737"/>
      <c r="FQ38" s="737"/>
      <c r="FR38" s="737"/>
      <c r="FS38" s="737"/>
      <c r="FT38" s="737"/>
      <c r="FU38" s="737"/>
      <c r="FV38" s="737"/>
      <c r="FW38" s="737"/>
      <c r="FX38" s="737"/>
      <c r="FY38" s="737"/>
      <c r="FZ38" s="737"/>
      <c r="GA38" s="737"/>
      <c r="GB38" s="737"/>
      <c r="GC38" s="737"/>
      <c r="GD38" s="737"/>
      <c r="GE38" s="737"/>
      <c r="GF38" s="737"/>
      <c r="GG38" s="737"/>
      <c r="GH38" s="737"/>
      <c r="GI38" s="737"/>
      <c r="GJ38" s="737"/>
      <c r="GK38" s="737"/>
      <c r="GL38" s="737"/>
      <c r="GM38" s="737"/>
      <c r="GN38" s="737"/>
      <c r="GO38" s="737"/>
      <c r="GP38" s="737"/>
      <c r="GQ38" s="737"/>
      <c r="GR38" s="737"/>
      <c r="GS38" s="737"/>
      <c r="GT38" s="737"/>
      <c r="GU38" s="737"/>
      <c r="GV38" s="737"/>
      <c r="GW38" s="737"/>
      <c r="GX38" s="737"/>
      <c r="GY38" s="737"/>
    </row>
    <row r="39" spans="1:207">
      <c r="A39" s="568" t="s">
        <v>80</v>
      </c>
      <c r="B39" s="574" t="s">
        <v>81</v>
      </c>
      <c r="C39" s="557" t="s">
        <v>82</v>
      </c>
      <c r="D39" s="812"/>
      <c r="E39" s="812">
        <v>13.003052</v>
      </c>
      <c r="F39" s="810">
        <f t="shared" si="1"/>
        <v>13.003052</v>
      </c>
      <c r="G39" s="810">
        <f t="shared" si="2"/>
        <v>13.003052</v>
      </c>
      <c r="H39" s="809"/>
    </row>
    <row r="40" spans="1:207">
      <c r="A40" s="568" t="s">
        <v>83</v>
      </c>
      <c r="B40" s="574" t="s">
        <v>84</v>
      </c>
      <c r="C40" s="557" t="s">
        <v>85</v>
      </c>
      <c r="D40" s="812"/>
      <c r="E40" s="812">
        <v>651.49617499999999</v>
      </c>
      <c r="F40" s="810">
        <f t="shared" si="1"/>
        <v>651.49617499999999</v>
      </c>
      <c r="G40" s="810">
        <f t="shared" si="2"/>
        <v>651.49617499999999</v>
      </c>
      <c r="H40" s="809"/>
    </row>
    <row r="41" spans="1:207" ht="29.25" customHeight="1">
      <c r="A41" s="568" t="s">
        <v>86</v>
      </c>
      <c r="B41" s="574" t="s">
        <v>87</v>
      </c>
      <c r="C41" s="557" t="s">
        <v>88</v>
      </c>
      <c r="D41" s="812"/>
      <c r="E41" s="812"/>
      <c r="F41" s="810">
        <f t="shared" si="1"/>
        <v>0</v>
      </c>
      <c r="G41" s="810">
        <f t="shared" si="2"/>
        <v>0</v>
      </c>
      <c r="H41" s="809"/>
    </row>
    <row r="42" spans="1:207" ht="30">
      <c r="A42" s="568" t="s">
        <v>89</v>
      </c>
      <c r="B42" s="575" t="s">
        <v>90</v>
      </c>
      <c r="C42" s="557" t="s">
        <v>91</v>
      </c>
      <c r="D42" s="812"/>
      <c r="E42" s="812">
        <v>605.48782700000004</v>
      </c>
      <c r="F42" s="810">
        <f t="shared" si="1"/>
        <v>605.48782700000004</v>
      </c>
      <c r="G42" s="810">
        <f t="shared" si="2"/>
        <v>605.48782700000004</v>
      </c>
      <c r="H42" s="809"/>
    </row>
    <row r="43" spans="1:207" s="769" customFormat="1" ht="30">
      <c r="A43" s="733" t="s">
        <v>92</v>
      </c>
      <c r="B43" s="751" t="s">
        <v>93</v>
      </c>
      <c r="C43" s="732" t="s">
        <v>94</v>
      </c>
      <c r="D43" s="814">
        <v>3101</v>
      </c>
      <c r="E43" s="813">
        <v>2495.6512530000005</v>
      </c>
      <c r="F43" s="810">
        <f t="shared" si="1"/>
        <v>2495.6512530000005</v>
      </c>
      <c r="G43" s="810">
        <f t="shared" si="2"/>
        <v>-605.34874699999955</v>
      </c>
      <c r="H43" s="809">
        <f t="shared" si="0"/>
        <v>80.478918187681401</v>
      </c>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c r="DM43" s="737"/>
      <c r="DN43" s="737"/>
      <c r="DO43" s="737"/>
      <c r="DP43" s="737"/>
      <c r="DQ43" s="737"/>
      <c r="DR43" s="737"/>
      <c r="DS43" s="737"/>
      <c r="DT43" s="737"/>
      <c r="DU43" s="737"/>
      <c r="DV43" s="737"/>
      <c r="DW43" s="737"/>
      <c r="DX43" s="737"/>
      <c r="DY43" s="737"/>
      <c r="DZ43" s="737"/>
      <c r="EA43" s="737"/>
      <c r="EB43" s="737"/>
      <c r="EC43" s="737"/>
      <c r="ED43" s="737"/>
      <c r="EE43" s="737"/>
      <c r="EF43" s="737"/>
      <c r="EG43" s="737"/>
      <c r="EH43" s="737"/>
      <c r="EI43" s="737"/>
      <c r="EJ43" s="737"/>
      <c r="EK43" s="737"/>
      <c r="EL43" s="737"/>
      <c r="EM43" s="737"/>
      <c r="EN43" s="737"/>
      <c r="EO43" s="737"/>
      <c r="EP43" s="737"/>
      <c r="EQ43" s="737"/>
      <c r="ER43" s="737"/>
      <c r="ES43" s="737"/>
      <c r="ET43" s="737"/>
      <c r="EU43" s="737"/>
      <c r="EV43" s="737"/>
      <c r="EW43" s="737"/>
      <c r="EX43" s="737"/>
      <c r="EY43" s="737"/>
      <c r="EZ43" s="737"/>
      <c r="FA43" s="737"/>
      <c r="FB43" s="737"/>
      <c r="FC43" s="737"/>
      <c r="FD43" s="737"/>
      <c r="FE43" s="737"/>
      <c r="FF43" s="737"/>
      <c r="FG43" s="737"/>
      <c r="FH43" s="737"/>
      <c r="FI43" s="737"/>
      <c r="FJ43" s="737"/>
      <c r="FK43" s="737"/>
      <c r="FL43" s="737"/>
      <c r="FM43" s="737"/>
      <c r="FN43" s="737"/>
      <c r="FO43" s="737"/>
      <c r="FP43" s="737"/>
      <c r="FQ43" s="737"/>
      <c r="FR43" s="737"/>
      <c r="FS43" s="737"/>
      <c r="FT43" s="737"/>
      <c r="FU43" s="737"/>
      <c r="FV43" s="737"/>
      <c r="FW43" s="737"/>
      <c r="FX43" s="737"/>
      <c r="FY43" s="737"/>
      <c r="FZ43" s="737"/>
      <c r="GA43" s="737"/>
      <c r="GB43" s="737"/>
      <c r="GC43" s="737"/>
      <c r="GD43" s="737"/>
      <c r="GE43" s="737"/>
      <c r="GF43" s="737"/>
      <c r="GG43" s="737"/>
      <c r="GH43" s="737"/>
      <c r="GI43" s="737"/>
      <c r="GJ43" s="737"/>
      <c r="GK43" s="737"/>
      <c r="GL43" s="737"/>
      <c r="GM43" s="737"/>
      <c r="GN43" s="737"/>
      <c r="GO43" s="737"/>
      <c r="GP43" s="737"/>
      <c r="GQ43" s="737"/>
      <c r="GR43" s="737"/>
      <c r="GS43" s="737"/>
      <c r="GT43" s="737"/>
      <c r="GU43" s="737"/>
      <c r="GV43" s="737"/>
      <c r="GW43" s="737"/>
      <c r="GX43" s="737"/>
      <c r="GY43" s="737"/>
    </row>
    <row r="44" spans="1:207">
      <c r="A44" s="576"/>
      <c r="B44" s="566" t="s">
        <v>65</v>
      </c>
      <c r="C44" s="567"/>
      <c r="D44" s="812"/>
      <c r="E44" s="812"/>
      <c r="F44" s="810">
        <f t="shared" si="1"/>
        <v>0</v>
      </c>
      <c r="G44" s="810">
        <f t="shared" si="2"/>
        <v>0</v>
      </c>
      <c r="H44" s="809"/>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c r="DJ44" s="571"/>
      <c r="DK44" s="571"/>
      <c r="DL44" s="571"/>
      <c r="DM44" s="571"/>
      <c r="DN44" s="571"/>
      <c r="DO44" s="571"/>
      <c r="DP44" s="571"/>
      <c r="DQ44" s="571"/>
      <c r="DR44" s="571"/>
      <c r="DS44" s="571"/>
      <c r="DT44" s="571"/>
      <c r="DU44" s="571"/>
      <c r="DV44" s="571"/>
      <c r="DW44" s="571"/>
      <c r="DX44" s="571"/>
      <c r="DY44" s="571"/>
      <c r="DZ44" s="571"/>
      <c r="EA44" s="571"/>
      <c r="EB44" s="571"/>
      <c r="EC44" s="571"/>
      <c r="ED44" s="571"/>
      <c r="EE44" s="571"/>
      <c r="EF44" s="571"/>
      <c r="EG44" s="571"/>
      <c r="EH44" s="571"/>
      <c r="EI44" s="571"/>
      <c r="EJ44" s="571"/>
      <c r="EK44" s="571"/>
      <c r="EL44" s="571"/>
      <c r="EM44" s="571"/>
      <c r="EN44" s="571"/>
      <c r="EO44" s="571"/>
      <c r="EP44" s="571"/>
      <c r="EQ44" s="571"/>
      <c r="ER44" s="571"/>
      <c r="ES44" s="571"/>
      <c r="ET44" s="571"/>
      <c r="EU44" s="571"/>
      <c r="EV44" s="571"/>
      <c r="EW44" s="571"/>
      <c r="EX44" s="571"/>
      <c r="EY44" s="571"/>
      <c r="EZ44" s="571"/>
      <c r="FA44" s="571"/>
      <c r="FB44" s="571"/>
      <c r="FC44" s="571"/>
      <c r="FD44" s="571"/>
      <c r="FE44" s="571"/>
      <c r="FF44" s="571"/>
      <c r="FG44" s="571"/>
      <c r="FH44" s="571"/>
      <c r="FI44" s="571"/>
      <c r="FJ44" s="571"/>
      <c r="FK44" s="571"/>
      <c r="FL44" s="571"/>
      <c r="FM44" s="571"/>
      <c r="FN44" s="571"/>
      <c r="FO44" s="571"/>
      <c r="FP44" s="571"/>
      <c r="FQ44" s="571"/>
      <c r="FR44" s="571"/>
      <c r="FS44" s="571"/>
      <c r="FT44" s="571"/>
      <c r="FU44" s="571"/>
      <c r="FV44" s="571"/>
      <c r="FW44" s="571"/>
      <c r="FX44" s="571"/>
      <c r="FY44" s="571"/>
      <c r="FZ44" s="571"/>
      <c r="GA44" s="571"/>
      <c r="GB44" s="571"/>
      <c r="GC44" s="571"/>
      <c r="GD44" s="571"/>
      <c r="GE44" s="571"/>
      <c r="GF44" s="571"/>
      <c r="GG44" s="571"/>
      <c r="GH44" s="571"/>
      <c r="GI44" s="571"/>
      <c r="GJ44" s="571"/>
      <c r="GK44" s="571"/>
      <c r="GL44" s="571"/>
      <c r="GM44" s="571"/>
      <c r="GN44" s="571"/>
      <c r="GO44" s="571"/>
      <c r="GP44" s="571"/>
      <c r="GQ44" s="571"/>
      <c r="GR44" s="571"/>
      <c r="GS44" s="571"/>
      <c r="GT44" s="571"/>
      <c r="GU44" s="571"/>
      <c r="GV44" s="571"/>
      <c r="GW44" s="571"/>
      <c r="GX44" s="571"/>
      <c r="GY44" s="571"/>
    </row>
    <row r="45" spans="1:207" s="770" customFormat="1">
      <c r="A45" s="741" t="s">
        <v>95</v>
      </c>
      <c r="B45" s="742" t="s">
        <v>96</v>
      </c>
      <c r="C45" s="743" t="s">
        <v>97</v>
      </c>
      <c r="D45" s="814">
        <v>1534</v>
      </c>
      <c r="E45" s="813">
        <v>1133.2001620000001</v>
      </c>
      <c r="F45" s="810">
        <f t="shared" si="1"/>
        <v>1133.2001620000001</v>
      </c>
      <c r="G45" s="810">
        <f t="shared" si="2"/>
        <v>-400.79983799999991</v>
      </c>
      <c r="H45" s="809">
        <f t="shared" si="0"/>
        <v>73.87224002607563</v>
      </c>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7"/>
      <c r="AY45" s="747"/>
      <c r="AZ45" s="747"/>
      <c r="BA45" s="747"/>
      <c r="BB45" s="747"/>
      <c r="BC45" s="747"/>
      <c r="BD45" s="747"/>
      <c r="BE45" s="747"/>
      <c r="BF45" s="747"/>
      <c r="BG45" s="747"/>
      <c r="BH45" s="747"/>
      <c r="BI45" s="747"/>
      <c r="BJ45" s="747"/>
      <c r="BK45" s="747"/>
      <c r="BL45" s="747"/>
      <c r="BM45" s="747"/>
      <c r="BN45" s="747"/>
      <c r="BO45" s="747"/>
      <c r="BP45" s="747"/>
      <c r="BQ45" s="747"/>
      <c r="BR45" s="747"/>
      <c r="BS45" s="747"/>
      <c r="BT45" s="747"/>
      <c r="BU45" s="747"/>
      <c r="BV45" s="747"/>
      <c r="BW45" s="747"/>
      <c r="BX45" s="747"/>
      <c r="BY45" s="747"/>
      <c r="BZ45" s="747"/>
      <c r="CA45" s="747"/>
      <c r="CB45" s="747"/>
      <c r="CC45" s="747"/>
      <c r="CD45" s="747"/>
      <c r="CE45" s="747"/>
      <c r="CF45" s="747"/>
      <c r="CG45" s="747"/>
      <c r="CH45" s="747"/>
      <c r="CI45" s="747"/>
      <c r="CJ45" s="747"/>
      <c r="CK45" s="747"/>
      <c r="CL45" s="747"/>
      <c r="CM45" s="747"/>
      <c r="CN45" s="747"/>
      <c r="CO45" s="747"/>
      <c r="CP45" s="747"/>
      <c r="CQ45" s="747"/>
      <c r="CR45" s="747"/>
      <c r="CS45" s="747"/>
      <c r="CT45" s="747"/>
      <c r="CU45" s="747"/>
      <c r="CV45" s="747"/>
      <c r="CW45" s="747"/>
      <c r="CX45" s="747"/>
      <c r="CY45" s="747"/>
      <c r="CZ45" s="747"/>
      <c r="DA45" s="747"/>
      <c r="DB45" s="747"/>
      <c r="DC45" s="747"/>
      <c r="DD45" s="747"/>
      <c r="DE45" s="747"/>
      <c r="DF45" s="747"/>
      <c r="DG45" s="747"/>
      <c r="DH45" s="747"/>
      <c r="DI45" s="747"/>
      <c r="DJ45" s="747"/>
      <c r="DK45" s="747"/>
      <c r="DL45" s="747"/>
      <c r="DM45" s="747"/>
      <c r="DN45" s="747"/>
      <c r="DO45" s="747"/>
      <c r="DP45" s="747"/>
      <c r="DQ45" s="747"/>
      <c r="DR45" s="747"/>
      <c r="DS45" s="747"/>
      <c r="DT45" s="747"/>
      <c r="DU45" s="747"/>
      <c r="DV45" s="747"/>
      <c r="DW45" s="747"/>
      <c r="DX45" s="747"/>
      <c r="DY45" s="747"/>
      <c r="DZ45" s="747"/>
      <c r="EA45" s="747"/>
      <c r="EB45" s="747"/>
      <c r="EC45" s="747"/>
      <c r="ED45" s="747"/>
      <c r="EE45" s="747"/>
      <c r="EF45" s="747"/>
      <c r="EG45" s="747"/>
      <c r="EH45" s="747"/>
      <c r="EI45" s="747"/>
      <c r="EJ45" s="747"/>
      <c r="EK45" s="747"/>
      <c r="EL45" s="747"/>
      <c r="EM45" s="747"/>
      <c r="EN45" s="747"/>
      <c r="EO45" s="747"/>
      <c r="EP45" s="747"/>
      <c r="EQ45" s="747"/>
      <c r="ER45" s="747"/>
      <c r="ES45" s="747"/>
      <c r="ET45" s="747"/>
      <c r="EU45" s="747"/>
      <c r="EV45" s="747"/>
      <c r="EW45" s="747"/>
      <c r="EX45" s="747"/>
      <c r="EY45" s="747"/>
      <c r="EZ45" s="747"/>
      <c r="FA45" s="747"/>
      <c r="FB45" s="747"/>
      <c r="FC45" s="747"/>
      <c r="FD45" s="747"/>
      <c r="FE45" s="747"/>
      <c r="FF45" s="747"/>
      <c r="FG45" s="747"/>
      <c r="FH45" s="747"/>
      <c r="FI45" s="747"/>
      <c r="FJ45" s="747"/>
      <c r="FK45" s="747"/>
      <c r="FL45" s="747"/>
      <c r="FM45" s="747"/>
      <c r="FN45" s="747"/>
      <c r="FO45" s="747"/>
      <c r="FP45" s="747"/>
      <c r="FQ45" s="747"/>
      <c r="FR45" s="747"/>
      <c r="FS45" s="747"/>
      <c r="FT45" s="747"/>
      <c r="FU45" s="747"/>
      <c r="FV45" s="747"/>
      <c r="FW45" s="747"/>
      <c r="FX45" s="747"/>
      <c r="FY45" s="747"/>
      <c r="FZ45" s="747"/>
      <c r="GA45" s="747"/>
      <c r="GB45" s="747"/>
      <c r="GC45" s="747"/>
      <c r="GD45" s="747"/>
      <c r="GE45" s="747"/>
      <c r="GF45" s="747"/>
      <c r="GG45" s="747"/>
      <c r="GH45" s="747"/>
      <c r="GI45" s="747"/>
      <c r="GJ45" s="747"/>
      <c r="GK45" s="747"/>
      <c r="GL45" s="747"/>
      <c r="GM45" s="747"/>
      <c r="GN45" s="747"/>
      <c r="GO45" s="747"/>
      <c r="GP45" s="747"/>
      <c r="GQ45" s="747"/>
      <c r="GR45" s="747"/>
      <c r="GS45" s="747"/>
      <c r="GT45" s="747"/>
      <c r="GU45" s="747"/>
      <c r="GV45" s="747"/>
      <c r="GW45" s="747"/>
      <c r="GX45" s="747"/>
      <c r="GY45" s="747"/>
    </row>
    <row r="46" spans="1:207" s="584" customFormat="1">
      <c r="A46" s="576" t="s">
        <v>95</v>
      </c>
      <c r="B46" s="566" t="s">
        <v>98</v>
      </c>
      <c r="C46" s="567" t="s">
        <v>99</v>
      </c>
      <c r="D46" s="817"/>
      <c r="E46" s="812">
        <v>737.36310600000002</v>
      </c>
      <c r="F46" s="810">
        <f t="shared" si="1"/>
        <v>737.36310600000002</v>
      </c>
      <c r="G46" s="810">
        <f t="shared" si="2"/>
        <v>737.36310600000002</v>
      </c>
      <c r="H46" s="809"/>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c r="DJ46" s="571"/>
      <c r="DK46" s="571"/>
      <c r="DL46" s="571"/>
      <c r="DM46" s="571"/>
      <c r="DN46" s="571"/>
      <c r="DO46" s="571"/>
      <c r="DP46" s="571"/>
      <c r="DQ46" s="571"/>
      <c r="DR46" s="571"/>
      <c r="DS46" s="571"/>
      <c r="DT46" s="571"/>
      <c r="DU46" s="571"/>
      <c r="DV46" s="571"/>
      <c r="DW46" s="571"/>
      <c r="DX46" s="571"/>
      <c r="DY46" s="571"/>
      <c r="DZ46" s="571"/>
      <c r="EA46" s="571"/>
      <c r="EB46" s="571"/>
      <c r="EC46" s="571"/>
      <c r="ED46" s="571"/>
      <c r="EE46" s="571"/>
      <c r="EF46" s="571"/>
      <c r="EG46" s="571"/>
      <c r="EH46" s="571"/>
      <c r="EI46" s="571"/>
      <c r="EJ46" s="571"/>
      <c r="EK46" s="571"/>
      <c r="EL46" s="571"/>
      <c r="EM46" s="571"/>
      <c r="EN46" s="571"/>
      <c r="EO46" s="571"/>
      <c r="EP46" s="571"/>
      <c r="EQ46" s="571"/>
      <c r="ER46" s="571"/>
      <c r="ES46" s="571"/>
      <c r="ET46" s="571"/>
      <c r="EU46" s="571"/>
      <c r="EV46" s="571"/>
      <c r="EW46" s="571"/>
      <c r="EX46" s="571"/>
      <c r="EY46" s="571"/>
      <c r="EZ46" s="571"/>
      <c r="FA46" s="571"/>
      <c r="FB46" s="571"/>
      <c r="FC46" s="571"/>
      <c r="FD46" s="571"/>
      <c r="FE46" s="571"/>
      <c r="FF46" s="571"/>
      <c r="FG46" s="571"/>
      <c r="FH46" s="571"/>
      <c r="FI46" s="571"/>
      <c r="FJ46" s="571"/>
      <c r="FK46" s="571"/>
      <c r="FL46" s="571"/>
      <c r="FM46" s="571"/>
      <c r="FN46" s="571"/>
      <c r="FO46" s="571"/>
      <c r="FP46" s="571"/>
      <c r="FQ46" s="571"/>
      <c r="FR46" s="571"/>
      <c r="FS46" s="571"/>
      <c r="FT46" s="571"/>
      <c r="FU46" s="571"/>
      <c r="FV46" s="571"/>
      <c r="FW46" s="571"/>
      <c r="FX46" s="571"/>
      <c r="FY46" s="571"/>
      <c r="FZ46" s="571"/>
      <c r="GA46" s="571"/>
      <c r="GB46" s="571"/>
      <c r="GC46" s="571"/>
      <c r="GD46" s="571"/>
      <c r="GE46" s="571"/>
      <c r="GF46" s="571"/>
      <c r="GG46" s="571"/>
      <c r="GH46" s="571"/>
      <c r="GI46" s="571"/>
      <c r="GJ46" s="571"/>
      <c r="GK46" s="571"/>
      <c r="GL46" s="571"/>
      <c r="GM46" s="571"/>
      <c r="GN46" s="571"/>
      <c r="GO46" s="571"/>
      <c r="GP46" s="571"/>
      <c r="GQ46" s="571"/>
      <c r="GR46" s="571"/>
      <c r="GS46" s="571"/>
      <c r="GT46" s="571"/>
      <c r="GU46" s="571"/>
      <c r="GV46" s="571"/>
      <c r="GW46" s="571"/>
      <c r="GX46" s="571"/>
      <c r="GY46" s="571"/>
    </row>
    <row r="47" spans="1:207" s="770" customFormat="1">
      <c r="A47" s="741" t="s">
        <v>95</v>
      </c>
      <c r="B47" s="742" t="s">
        <v>100</v>
      </c>
      <c r="C47" s="743" t="s">
        <v>101</v>
      </c>
      <c r="D47" s="814">
        <v>54</v>
      </c>
      <c r="E47" s="813">
        <v>16.030211000000001</v>
      </c>
      <c r="F47" s="810">
        <f t="shared" si="1"/>
        <v>16.030211000000001</v>
      </c>
      <c r="G47" s="810">
        <f t="shared" si="2"/>
        <v>-37.969788999999999</v>
      </c>
      <c r="H47" s="809">
        <f t="shared" si="0"/>
        <v>29.685575925925928</v>
      </c>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C47" s="747"/>
      <c r="CD47" s="747"/>
      <c r="CE47" s="747"/>
      <c r="CF47" s="747"/>
      <c r="CG47" s="747"/>
      <c r="CH47" s="747"/>
      <c r="CI47" s="747"/>
      <c r="CJ47" s="747"/>
      <c r="CK47" s="747"/>
      <c r="CL47" s="747"/>
      <c r="CM47" s="747"/>
      <c r="CN47" s="747"/>
      <c r="CO47" s="747"/>
      <c r="CP47" s="747"/>
      <c r="CQ47" s="747"/>
      <c r="CR47" s="747"/>
      <c r="CS47" s="747"/>
      <c r="CT47" s="747"/>
      <c r="CU47" s="747"/>
      <c r="CV47" s="747"/>
      <c r="CW47" s="747"/>
      <c r="CX47" s="747"/>
      <c r="CY47" s="747"/>
      <c r="CZ47" s="747"/>
      <c r="DA47" s="747"/>
      <c r="DB47" s="747"/>
      <c r="DC47" s="747"/>
      <c r="DD47" s="747"/>
      <c r="DE47" s="747"/>
      <c r="DF47" s="747"/>
      <c r="DG47" s="747"/>
      <c r="DH47" s="747"/>
      <c r="DI47" s="747"/>
      <c r="DJ47" s="747"/>
      <c r="DK47" s="747"/>
      <c r="DL47" s="747"/>
      <c r="DM47" s="747"/>
      <c r="DN47" s="747"/>
      <c r="DO47" s="747"/>
      <c r="DP47" s="747"/>
      <c r="DQ47" s="747"/>
      <c r="DR47" s="747"/>
      <c r="DS47" s="747"/>
      <c r="DT47" s="747"/>
      <c r="DU47" s="747"/>
      <c r="DV47" s="747"/>
      <c r="DW47" s="747"/>
      <c r="DX47" s="747"/>
      <c r="DY47" s="747"/>
      <c r="DZ47" s="747"/>
      <c r="EA47" s="747"/>
      <c r="EB47" s="747"/>
      <c r="EC47" s="747"/>
      <c r="ED47" s="747"/>
      <c r="EE47" s="747"/>
      <c r="EF47" s="747"/>
      <c r="EG47" s="747"/>
      <c r="EH47" s="747"/>
      <c r="EI47" s="747"/>
      <c r="EJ47" s="747"/>
      <c r="EK47" s="747"/>
      <c r="EL47" s="747"/>
      <c r="EM47" s="747"/>
      <c r="EN47" s="747"/>
      <c r="EO47" s="747"/>
      <c r="EP47" s="747"/>
      <c r="EQ47" s="747"/>
      <c r="ER47" s="747"/>
      <c r="ES47" s="747"/>
      <c r="ET47" s="747"/>
      <c r="EU47" s="747"/>
      <c r="EV47" s="747"/>
      <c r="EW47" s="747"/>
      <c r="EX47" s="747"/>
      <c r="EY47" s="747"/>
      <c r="EZ47" s="747"/>
      <c r="FA47" s="747"/>
      <c r="FB47" s="747"/>
      <c r="FC47" s="747"/>
      <c r="FD47" s="747"/>
      <c r="FE47" s="747"/>
      <c r="FF47" s="747"/>
      <c r="FG47" s="747"/>
      <c r="FH47" s="747"/>
      <c r="FI47" s="747"/>
      <c r="FJ47" s="747"/>
      <c r="FK47" s="747"/>
      <c r="FL47" s="747"/>
      <c r="FM47" s="747"/>
      <c r="FN47" s="747"/>
      <c r="FO47" s="747"/>
      <c r="FP47" s="747"/>
      <c r="FQ47" s="747"/>
      <c r="FR47" s="747"/>
      <c r="FS47" s="747"/>
      <c r="FT47" s="747"/>
      <c r="FU47" s="747"/>
      <c r="FV47" s="747"/>
      <c r="FW47" s="747"/>
      <c r="FX47" s="747"/>
      <c r="FY47" s="747"/>
      <c r="FZ47" s="747"/>
      <c r="GA47" s="747"/>
      <c r="GB47" s="747"/>
      <c r="GC47" s="747"/>
      <c r="GD47" s="747"/>
      <c r="GE47" s="747"/>
      <c r="GF47" s="747"/>
      <c r="GG47" s="747"/>
      <c r="GH47" s="747"/>
      <c r="GI47" s="747"/>
      <c r="GJ47" s="747"/>
      <c r="GK47" s="747"/>
      <c r="GL47" s="747"/>
      <c r="GM47" s="747"/>
      <c r="GN47" s="747"/>
      <c r="GO47" s="747"/>
      <c r="GP47" s="747"/>
      <c r="GQ47" s="747"/>
      <c r="GR47" s="747"/>
      <c r="GS47" s="747"/>
      <c r="GT47" s="747"/>
      <c r="GU47" s="747"/>
      <c r="GV47" s="747"/>
      <c r="GW47" s="747"/>
      <c r="GX47" s="747"/>
      <c r="GY47" s="747"/>
    </row>
    <row r="48" spans="1:207" s="770" customFormat="1">
      <c r="A48" s="741" t="s">
        <v>95</v>
      </c>
      <c r="B48" s="742" t="s">
        <v>102</v>
      </c>
      <c r="C48" s="743" t="s">
        <v>103</v>
      </c>
      <c r="D48" s="814">
        <v>10</v>
      </c>
      <c r="E48" s="813">
        <v>9.0331250000000001</v>
      </c>
      <c r="F48" s="810">
        <f t="shared" si="1"/>
        <v>9.0331250000000001</v>
      </c>
      <c r="G48" s="810">
        <f t="shared" si="2"/>
        <v>-0.96687499999999993</v>
      </c>
      <c r="H48" s="809">
        <f t="shared" si="0"/>
        <v>90.331249999999997</v>
      </c>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C48" s="747"/>
      <c r="CD48" s="747"/>
      <c r="CE48" s="747"/>
      <c r="CF48" s="747"/>
      <c r="CG48" s="747"/>
      <c r="CH48" s="747"/>
      <c r="CI48" s="747"/>
      <c r="CJ48" s="747"/>
      <c r="CK48" s="747"/>
      <c r="CL48" s="747"/>
      <c r="CM48" s="747"/>
      <c r="CN48" s="747"/>
      <c r="CO48" s="747"/>
      <c r="CP48" s="747"/>
      <c r="CQ48" s="747"/>
      <c r="CR48" s="747"/>
      <c r="CS48" s="747"/>
      <c r="CT48" s="747"/>
      <c r="CU48" s="747"/>
      <c r="CV48" s="747"/>
      <c r="CW48" s="747"/>
      <c r="CX48" s="747"/>
      <c r="CY48" s="747"/>
      <c r="CZ48" s="747"/>
      <c r="DA48" s="747"/>
      <c r="DB48" s="747"/>
      <c r="DC48" s="747"/>
      <c r="DD48" s="747"/>
      <c r="DE48" s="747"/>
      <c r="DF48" s="747"/>
      <c r="DG48" s="747"/>
      <c r="DH48" s="747"/>
      <c r="DI48" s="747"/>
      <c r="DJ48" s="747"/>
      <c r="DK48" s="747"/>
      <c r="DL48" s="747"/>
      <c r="DM48" s="747"/>
      <c r="DN48" s="747"/>
      <c r="DO48" s="747"/>
      <c r="DP48" s="747"/>
      <c r="DQ48" s="747"/>
      <c r="DR48" s="747"/>
      <c r="DS48" s="747"/>
      <c r="DT48" s="747"/>
      <c r="DU48" s="747"/>
      <c r="DV48" s="747"/>
      <c r="DW48" s="747"/>
      <c r="DX48" s="747"/>
      <c r="DY48" s="747"/>
      <c r="DZ48" s="747"/>
      <c r="EA48" s="747"/>
      <c r="EB48" s="747"/>
      <c r="EC48" s="747"/>
      <c r="ED48" s="747"/>
      <c r="EE48" s="747"/>
      <c r="EF48" s="747"/>
      <c r="EG48" s="747"/>
      <c r="EH48" s="747"/>
      <c r="EI48" s="747"/>
      <c r="EJ48" s="747"/>
      <c r="EK48" s="747"/>
      <c r="EL48" s="747"/>
      <c r="EM48" s="747"/>
      <c r="EN48" s="747"/>
      <c r="EO48" s="747"/>
      <c r="EP48" s="747"/>
      <c r="EQ48" s="747"/>
      <c r="ER48" s="747"/>
      <c r="ES48" s="747"/>
      <c r="ET48" s="747"/>
      <c r="EU48" s="747"/>
      <c r="EV48" s="747"/>
      <c r="EW48" s="747"/>
      <c r="EX48" s="747"/>
      <c r="EY48" s="747"/>
      <c r="EZ48" s="747"/>
      <c r="FA48" s="747"/>
      <c r="FB48" s="747"/>
      <c r="FC48" s="747"/>
      <c r="FD48" s="747"/>
      <c r="FE48" s="747"/>
      <c r="FF48" s="747"/>
      <c r="FG48" s="747"/>
      <c r="FH48" s="747"/>
      <c r="FI48" s="747"/>
      <c r="FJ48" s="747"/>
      <c r="FK48" s="747"/>
      <c r="FL48" s="747"/>
      <c r="FM48" s="747"/>
      <c r="FN48" s="747"/>
      <c r="FO48" s="747"/>
      <c r="FP48" s="747"/>
      <c r="FQ48" s="747"/>
      <c r="FR48" s="747"/>
      <c r="FS48" s="747"/>
      <c r="FT48" s="747"/>
      <c r="FU48" s="747"/>
      <c r="FV48" s="747"/>
      <c r="FW48" s="747"/>
      <c r="FX48" s="747"/>
      <c r="FY48" s="747"/>
      <c r="FZ48" s="747"/>
      <c r="GA48" s="747"/>
      <c r="GB48" s="747"/>
      <c r="GC48" s="747"/>
      <c r="GD48" s="747"/>
      <c r="GE48" s="747"/>
      <c r="GF48" s="747"/>
      <c r="GG48" s="747"/>
      <c r="GH48" s="747"/>
      <c r="GI48" s="747"/>
      <c r="GJ48" s="747"/>
      <c r="GK48" s="747"/>
      <c r="GL48" s="747"/>
      <c r="GM48" s="747"/>
      <c r="GN48" s="747"/>
      <c r="GO48" s="747"/>
      <c r="GP48" s="747"/>
      <c r="GQ48" s="747"/>
      <c r="GR48" s="747"/>
      <c r="GS48" s="747"/>
      <c r="GT48" s="747"/>
      <c r="GU48" s="747"/>
      <c r="GV48" s="747"/>
      <c r="GW48" s="747"/>
      <c r="GX48" s="747"/>
      <c r="GY48" s="747"/>
    </row>
    <row r="49" spans="1:207" s="770" customFormat="1" ht="30">
      <c r="A49" s="741" t="s">
        <v>95</v>
      </c>
      <c r="B49" s="742" t="s">
        <v>104</v>
      </c>
      <c r="C49" s="743" t="s">
        <v>105</v>
      </c>
      <c r="D49" s="814">
        <v>127</v>
      </c>
      <c r="E49" s="813">
        <v>75.504137</v>
      </c>
      <c r="F49" s="810">
        <f t="shared" si="1"/>
        <v>75.504137</v>
      </c>
      <c r="G49" s="810">
        <f t="shared" si="2"/>
        <v>-51.495863</v>
      </c>
      <c r="H49" s="809">
        <f t="shared" si="0"/>
        <v>59.452076377952757</v>
      </c>
      <c r="I49" s="747"/>
      <c r="J49" s="747"/>
      <c r="K49" s="747"/>
      <c r="L49" s="747"/>
      <c r="M49" s="747"/>
      <c r="N49" s="747"/>
      <c r="O49" s="747"/>
      <c r="P49" s="747"/>
      <c r="Q49" s="747"/>
      <c r="R49" s="747"/>
      <c r="S49" s="747"/>
      <c r="T49" s="747"/>
      <c r="U49" s="747"/>
      <c r="V49" s="747"/>
      <c r="W49" s="747"/>
      <c r="X49" s="747"/>
      <c r="Y49" s="747"/>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c r="BA49" s="747"/>
      <c r="BB49" s="747"/>
      <c r="BC49" s="747"/>
      <c r="BD49" s="747"/>
      <c r="BE49" s="747"/>
      <c r="BF49" s="747"/>
      <c r="BG49" s="747"/>
      <c r="BH49" s="747"/>
      <c r="BI49" s="747"/>
      <c r="BJ49" s="747"/>
      <c r="BK49" s="747"/>
      <c r="BL49" s="747"/>
      <c r="BM49" s="747"/>
      <c r="BN49" s="747"/>
      <c r="BO49" s="747"/>
      <c r="BP49" s="747"/>
      <c r="BQ49" s="747"/>
      <c r="BR49" s="747"/>
      <c r="BS49" s="747"/>
      <c r="BT49" s="747"/>
      <c r="BU49" s="747"/>
      <c r="BV49" s="747"/>
      <c r="BW49" s="747"/>
      <c r="BX49" s="747"/>
      <c r="BY49" s="747"/>
      <c r="BZ49" s="747"/>
      <c r="CA49" s="747"/>
      <c r="CB49" s="747"/>
      <c r="CC49" s="747"/>
      <c r="CD49" s="747"/>
      <c r="CE49" s="747"/>
      <c r="CF49" s="747"/>
      <c r="CG49" s="747"/>
      <c r="CH49" s="747"/>
      <c r="CI49" s="747"/>
      <c r="CJ49" s="747"/>
      <c r="CK49" s="747"/>
      <c r="CL49" s="747"/>
      <c r="CM49" s="747"/>
      <c r="CN49" s="747"/>
      <c r="CO49" s="747"/>
      <c r="CP49" s="747"/>
      <c r="CQ49" s="747"/>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747"/>
      <c r="EY49" s="747"/>
      <c r="EZ49" s="747"/>
      <c r="FA49" s="747"/>
      <c r="FB49" s="747"/>
      <c r="FC49" s="747"/>
      <c r="FD49" s="747"/>
      <c r="FE49" s="747"/>
      <c r="FF49" s="747"/>
      <c r="FG49" s="747"/>
      <c r="FH49" s="747"/>
      <c r="FI49" s="747"/>
      <c r="FJ49" s="747"/>
      <c r="FK49" s="747"/>
      <c r="FL49" s="747"/>
      <c r="FM49" s="747"/>
      <c r="FN49" s="747"/>
      <c r="FO49" s="747"/>
      <c r="FP49" s="747"/>
      <c r="FQ49" s="747"/>
      <c r="FR49" s="747"/>
      <c r="FS49" s="747"/>
      <c r="FT49" s="747"/>
      <c r="FU49" s="747"/>
      <c r="FV49" s="747"/>
      <c r="FW49" s="747"/>
      <c r="FX49" s="747"/>
      <c r="FY49" s="747"/>
      <c r="FZ49" s="747"/>
      <c r="GA49" s="747"/>
      <c r="GB49" s="747"/>
      <c r="GC49" s="747"/>
      <c r="GD49" s="747"/>
      <c r="GE49" s="747"/>
      <c r="GF49" s="747"/>
      <c r="GG49" s="747"/>
      <c r="GH49" s="747"/>
      <c r="GI49" s="747"/>
      <c r="GJ49" s="747"/>
      <c r="GK49" s="747"/>
      <c r="GL49" s="747"/>
      <c r="GM49" s="747"/>
      <c r="GN49" s="747"/>
      <c r="GO49" s="747"/>
      <c r="GP49" s="747"/>
      <c r="GQ49" s="747"/>
      <c r="GR49" s="747"/>
      <c r="GS49" s="747"/>
      <c r="GT49" s="747"/>
      <c r="GU49" s="747"/>
      <c r="GV49" s="747"/>
      <c r="GW49" s="747"/>
      <c r="GX49" s="747"/>
      <c r="GY49" s="747"/>
    </row>
    <row r="50" spans="1:207" s="770" customFormat="1" ht="30">
      <c r="A50" s="741" t="s">
        <v>95</v>
      </c>
      <c r="B50" s="742" t="s">
        <v>106</v>
      </c>
      <c r="C50" s="743" t="s">
        <v>107</v>
      </c>
      <c r="D50" s="814">
        <v>72</v>
      </c>
      <c r="E50" s="813">
        <v>52.421764000000003</v>
      </c>
      <c r="F50" s="810">
        <f t="shared" si="1"/>
        <v>52.421764000000003</v>
      </c>
      <c r="G50" s="810">
        <f t="shared" si="2"/>
        <v>-19.578235999999997</v>
      </c>
      <c r="H50" s="809">
        <f t="shared" si="0"/>
        <v>72.808005555555553</v>
      </c>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7"/>
      <c r="BW50" s="747"/>
      <c r="BX50" s="747"/>
      <c r="BY50" s="747"/>
      <c r="BZ50" s="747"/>
      <c r="CA50" s="747"/>
      <c r="CB50" s="747"/>
      <c r="CC50" s="747"/>
      <c r="CD50" s="747"/>
      <c r="CE50" s="747"/>
      <c r="CF50" s="747"/>
      <c r="CG50" s="747"/>
      <c r="CH50" s="747"/>
      <c r="CI50" s="747"/>
      <c r="CJ50" s="747"/>
      <c r="CK50" s="747"/>
      <c r="CL50" s="747"/>
      <c r="CM50" s="747"/>
      <c r="CN50" s="747"/>
      <c r="CO50" s="747"/>
      <c r="CP50" s="747"/>
      <c r="CQ50" s="747"/>
      <c r="CR50" s="747"/>
      <c r="CS50" s="747"/>
      <c r="CT50" s="747"/>
      <c r="CU50" s="747"/>
      <c r="CV50" s="747"/>
      <c r="CW50" s="747"/>
      <c r="CX50" s="747"/>
      <c r="CY50" s="747"/>
      <c r="CZ50" s="747"/>
      <c r="DA50" s="747"/>
      <c r="DB50" s="747"/>
      <c r="DC50" s="747"/>
      <c r="DD50" s="747"/>
      <c r="DE50" s="747"/>
      <c r="DF50" s="747"/>
      <c r="DG50" s="747"/>
      <c r="DH50" s="747"/>
      <c r="DI50" s="747"/>
      <c r="DJ50" s="747"/>
      <c r="DK50" s="747"/>
      <c r="DL50" s="747"/>
      <c r="DM50" s="747"/>
      <c r="DN50" s="747"/>
      <c r="DO50" s="747"/>
      <c r="DP50" s="747"/>
      <c r="DQ50" s="747"/>
      <c r="DR50" s="747"/>
      <c r="DS50" s="747"/>
      <c r="DT50" s="747"/>
      <c r="DU50" s="747"/>
      <c r="DV50" s="747"/>
      <c r="DW50" s="747"/>
      <c r="DX50" s="747"/>
      <c r="DY50" s="747"/>
      <c r="DZ50" s="747"/>
      <c r="EA50" s="747"/>
      <c r="EB50" s="747"/>
      <c r="EC50" s="747"/>
      <c r="ED50" s="747"/>
      <c r="EE50" s="747"/>
      <c r="EF50" s="747"/>
      <c r="EG50" s="747"/>
      <c r="EH50" s="747"/>
      <c r="EI50" s="747"/>
      <c r="EJ50" s="747"/>
      <c r="EK50" s="747"/>
      <c r="EL50" s="747"/>
      <c r="EM50" s="747"/>
      <c r="EN50" s="747"/>
      <c r="EO50" s="747"/>
      <c r="EP50" s="747"/>
      <c r="EQ50" s="747"/>
      <c r="ER50" s="747"/>
      <c r="ES50" s="747"/>
      <c r="ET50" s="747"/>
      <c r="EU50" s="747"/>
      <c r="EV50" s="747"/>
      <c r="EW50" s="747"/>
      <c r="EX50" s="747"/>
      <c r="EY50" s="747"/>
      <c r="EZ50" s="747"/>
      <c r="FA50" s="747"/>
      <c r="FB50" s="747"/>
      <c r="FC50" s="747"/>
      <c r="FD50" s="747"/>
      <c r="FE50" s="747"/>
      <c r="FF50" s="747"/>
      <c r="FG50" s="747"/>
      <c r="FH50" s="747"/>
      <c r="FI50" s="747"/>
      <c r="FJ50" s="747"/>
      <c r="FK50" s="747"/>
      <c r="FL50" s="747"/>
      <c r="FM50" s="747"/>
      <c r="FN50" s="747"/>
      <c r="FO50" s="747"/>
      <c r="FP50" s="747"/>
      <c r="FQ50" s="747"/>
      <c r="FR50" s="747"/>
      <c r="FS50" s="747"/>
      <c r="FT50" s="747"/>
      <c r="FU50" s="747"/>
      <c r="FV50" s="747"/>
      <c r="FW50" s="747"/>
      <c r="FX50" s="747"/>
      <c r="FY50" s="747"/>
      <c r="FZ50" s="747"/>
      <c r="GA50" s="747"/>
      <c r="GB50" s="747"/>
      <c r="GC50" s="747"/>
      <c r="GD50" s="747"/>
      <c r="GE50" s="747"/>
      <c r="GF50" s="747"/>
      <c r="GG50" s="747"/>
      <c r="GH50" s="747"/>
      <c r="GI50" s="747"/>
      <c r="GJ50" s="747"/>
      <c r="GK50" s="747"/>
      <c r="GL50" s="747"/>
      <c r="GM50" s="747"/>
      <c r="GN50" s="747"/>
      <c r="GO50" s="747"/>
      <c r="GP50" s="747"/>
      <c r="GQ50" s="747"/>
      <c r="GR50" s="747"/>
      <c r="GS50" s="747"/>
      <c r="GT50" s="747"/>
      <c r="GU50" s="747"/>
      <c r="GV50" s="747"/>
      <c r="GW50" s="747"/>
      <c r="GX50" s="747"/>
      <c r="GY50" s="747"/>
    </row>
    <row r="51" spans="1:207" s="770" customFormat="1">
      <c r="A51" s="741" t="s">
        <v>95</v>
      </c>
      <c r="B51" s="742" t="s">
        <v>108</v>
      </c>
      <c r="C51" s="743" t="s">
        <v>109</v>
      </c>
      <c r="D51" s="814">
        <v>190</v>
      </c>
      <c r="E51" s="813">
        <v>145.10009199999996</v>
      </c>
      <c r="F51" s="810">
        <f t="shared" si="1"/>
        <v>145.10009199999996</v>
      </c>
      <c r="G51" s="810">
        <f t="shared" si="2"/>
        <v>-44.899908000000039</v>
      </c>
      <c r="H51" s="809">
        <f t="shared" si="0"/>
        <v>76.368469473684186</v>
      </c>
      <c r="I51" s="747"/>
      <c r="J51" s="747"/>
      <c r="K51" s="747"/>
      <c r="L51" s="747"/>
      <c r="M51" s="747"/>
      <c r="N51" s="747"/>
      <c r="O51" s="747"/>
      <c r="P51" s="747"/>
      <c r="Q51" s="747"/>
      <c r="R51" s="747"/>
      <c r="S51" s="747"/>
      <c r="T51" s="747"/>
      <c r="U51" s="747"/>
      <c r="V51" s="747"/>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7"/>
      <c r="BW51" s="747"/>
      <c r="BX51" s="747"/>
      <c r="BY51" s="747"/>
      <c r="BZ51" s="747"/>
      <c r="CA51" s="747"/>
      <c r="CB51" s="747"/>
      <c r="CC51" s="747"/>
      <c r="CD51" s="747"/>
      <c r="CE51" s="747"/>
      <c r="CF51" s="747"/>
      <c r="CG51" s="747"/>
      <c r="CH51" s="747"/>
      <c r="CI51" s="747"/>
      <c r="CJ51" s="747"/>
      <c r="CK51" s="747"/>
      <c r="CL51" s="747"/>
      <c r="CM51" s="747"/>
      <c r="CN51" s="747"/>
      <c r="CO51" s="747"/>
      <c r="CP51" s="747"/>
      <c r="CQ51" s="747"/>
      <c r="CR51" s="747"/>
      <c r="CS51" s="747"/>
      <c r="CT51" s="747"/>
      <c r="CU51" s="747"/>
      <c r="CV51" s="747"/>
      <c r="CW51" s="747"/>
      <c r="CX51" s="747"/>
      <c r="CY51" s="747"/>
      <c r="CZ51" s="747"/>
      <c r="DA51" s="747"/>
      <c r="DB51" s="747"/>
      <c r="DC51" s="747"/>
      <c r="DD51" s="747"/>
      <c r="DE51" s="747"/>
      <c r="DF51" s="747"/>
      <c r="DG51" s="747"/>
      <c r="DH51" s="747"/>
      <c r="DI51" s="747"/>
      <c r="DJ51" s="747"/>
      <c r="DK51" s="747"/>
      <c r="DL51" s="747"/>
      <c r="DM51" s="747"/>
      <c r="DN51" s="747"/>
      <c r="DO51" s="747"/>
      <c r="DP51" s="747"/>
      <c r="DQ51" s="747"/>
      <c r="DR51" s="747"/>
      <c r="DS51" s="747"/>
      <c r="DT51" s="747"/>
      <c r="DU51" s="747"/>
      <c r="DV51" s="747"/>
      <c r="DW51" s="747"/>
      <c r="DX51" s="747"/>
      <c r="DY51" s="747"/>
      <c r="DZ51" s="747"/>
      <c r="EA51" s="747"/>
      <c r="EB51" s="747"/>
      <c r="EC51" s="747"/>
      <c r="ED51" s="747"/>
      <c r="EE51" s="747"/>
      <c r="EF51" s="747"/>
      <c r="EG51" s="747"/>
      <c r="EH51" s="747"/>
      <c r="EI51" s="747"/>
      <c r="EJ51" s="747"/>
      <c r="EK51" s="747"/>
      <c r="EL51" s="747"/>
      <c r="EM51" s="747"/>
      <c r="EN51" s="747"/>
      <c r="EO51" s="747"/>
      <c r="EP51" s="747"/>
      <c r="EQ51" s="747"/>
      <c r="ER51" s="747"/>
      <c r="ES51" s="747"/>
      <c r="ET51" s="747"/>
      <c r="EU51" s="747"/>
      <c r="EV51" s="747"/>
      <c r="EW51" s="747"/>
      <c r="EX51" s="747"/>
      <c r="EY51" s="747"/>
      <c r="EZ51" s="747"/>
      <c r="FA51" s="747"/>
      <c r="FB51" s="747"/>
      <c r="FC51" s="747"/>
      <c r="FD51" s="747"/>
      <c r="FE51" s="747"/>
      <c r="FF51" s="747"/>
      <c r="FG51" s="747"/>
      <c r="FH51" s="747"/>
      <c r="FI51" s="747"/>
      <c r="FJ51" s="747"/>
      <c r="FK51" s="747"/>
      <c r="FL51" s="747"/>
      <c r="FM51" s="747"/>
      <c r="FN51" s="747"/>
      <c r="FO51" s="747"/>
      <c r="FP51" s="747"/>
      <c r="FQ51" s="747"/>
      <c r="FR51" s="747"/>
      <c r="FS51" s="747"/>
      <c r="FT51" s="747"/>
      <c r="FU51" s="747"/>
      <c r="FV51" s="747"/>
      <c r="FW51" s="747"/>
      <c r="FX51" s="747"/>
      <c r="FY51" s="747"/>
      <c r="FZ51" s="747"/>
      <c r="GA51" s="747"/>
      <c r="GB51" s="747"/>
      <c r="GC51" s="747"/>
      <c r="GD51" s="747"/>
      <c r="GE51" s="747"/>
      <c r="GF51" s="747"/>
      <c r="GG51" s="747"/>
      <c r="GH51" s="747"/>
      <c r="GI51" s="747"/>
      <c r="GJ51" s="747"/>
      <c r="GK51" s="747"/>
      <c r="GL51" s="747"/>
      <c r="GM51" s="747"/>
      <c r="GN51" s="747"/>
      <c r="GO51" s="747"/>
      <c r="GP51" s="747"/>
      <c r="GQ51" s="747"/>
      <c r="GR51" s="747"/>
      <c r="GS51" s="747"/>
      <c r="GT51" s="747"/>
      <c r="GU51" s="747"/>
      <c r="GV51" s="747"/>
      <c r="GW51" s="747"/>
      <c r="GX51" s="747"/>
      <c r="GY51" s="747"/>
    </row>
    <row r="52" spans="1:207" s="770" customFormat="1" ht="30">
      <c r="A52" s="741" t="s">
        <v>95</v>
      </c>
      <c r="B52" s="742" t="s">
        <v>110</v>
      </c>
      <c r="C52" s="743" t="s">
        <v>111</v>
      </c>
      <c r="D52" s="814">
        <v>2</v>
      </c>
      <c r="E52" s="813">
        <v>2.0732490000000001</v>
      </c>
      <c r="F52" s="810">
        <f t="shared" si="1"/>
        <v>2.0732490000000001</v>
      </c>
      <c r="G52" s="810">
        <f t="shared" si="2"/>
        <v>7.324900000000012E-2</v>
      </c>
      <c r="H52" s="809">
        <f t="shared" si="0"/>
        <v>103.66245000000001</v>
      </c>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7"/>
      <c r="BW52" s="747"/>
      <c r="BX52" s="747"/>
      <c r="BY52" s="747"/>
      <c r="BZ52" s="747"/>
      <c r="CA52" s="747"/>
      <c r="CB52" s="747"/>
      <c r="CC52" s="747"/>
      <c r="CD52" s="747"/>
      <c r="CE52" s="747"/>
      <c r="CF52" s="747"/>
      <c r="CG52" s="747"/>
      <c r="CH52" s="747"/>
      <c r="CI52" s="747"/>
      <c r="CJ52" s="747"/>
      <c r="CK52" s="747"/>
      <c r="CL52" s="747"/>
      <c r="CM52" s="747"/>
      <c r="CN52" s="747"/>
      <c r="CO52" s="747"/>
      <c r="CP52" s="747"/>
      <c r="CQ52" s="747"/>
      <c r="CR52" s="747"/>
      <c r="CS52" s="747"/>
      <c r="CT52" s="747"/>
      <c r="CU52" s="747"/>
      <c r="CV52" s="747"/>
      <c r="CW52" s="747"/>
      <c r="CX52" s="747"/>
      <c r="CY52" s="747"/>
      <c r="CZ52" s="747"/>
      <c r="DA52" s="747"/>
      <c r="DB52" s="747"/>
      <c r="DC52" s="747"/>
      <c r="DD52" s="747"/>
      <c r="DE52" s="747"/>
      <c r="DF52" s="747"/>
      <c r="DG52" s="747"/>
      <c r="DH52" s="747"/>
      <c r="DI52" s="747"/>
      <c r="DJ52" s="747"/>
      <c r="DK52" s="747"/>
      <c r="DL52" s="747"/>
      <c r="DM52" s="747"/>
      <c r="DN52" s="747"/>
      <c r="DO52" s="747"/>
      <c r="DP52" s="747"/>
      <c r="DQ52" s="747"/>
      <c r="DR52" s="747"/>
      <c r="DS52" s="747"/>
      <c r="DT52" s="747"/>
      <c r="DU52" s="747"/>
      <c r="DV52" s="747"/>
      <c r="DW52" s="747"/>
      <c r="DX52" s="747"/>
      <c r="DY52" s="747"/>
      <c r="DZ52" s="747"/>
      <c r="EA52" s="747"/>
      <c r="EB52" s="747"/>
      <c r="EC52" s="747"/>
      <c r="ED52" s="747"/>
      <c r="EE52" s="747"/>
      <c r="EF52" s="747"/>
      <c r="EG52" s="747"/>
      <c r="EH52" s="747"/>
      <c r="EI52" s="747"/>
      <c r="EJ52" s="747"/>
      <c r="EK52" s="747"/>
      <c r="EL52" s="747"/>
      <c r="EM52" s="747"/>
      <c r="EN52" s="747"/>
      <c r="EO52" s="747"/>
      <c r="EP52" s="747"/>
      <c r="EQ52" s="747"/>
      <c r="ER52" s="747"/>
      <c r="ES52" s="747"/>
      <c r="ET52" s="747"/>
      <c r="EU52" s="747"/>
      <c r="EV52" s="747"/>
      <c r="EW52" s="747"/>
      <c r="EX52" s="747"/>
      <c r="EY52" s="747"/>
      <c r="EZ52" s="747"/>
      <c r="FA52" s="747"/>
      <c r="FB52" s="747"/>
      <c r="FC52" s="747"/>
      <c r="FD52" s="747"/>
      <c r="FE52" s="747"/>
      <c r="FF52" s="747"/>
      <c r="FG52" s="747"/>
      <c r="FH52" s="747"/>
      <c r="FI52" s="747"/>
      <c r="FJ52" s="747"/>
      <c r="FK52" s="747"/>
      <c r="FL52" s="747"/>
      <c r="FM52" s="747"/>
      <c r="FN52" s="747"/>
      <c r="FO52" s="747"/>
      <c r="FP52" s="747"/>
      <c r="FQ52" s="747"/>
      <c r="FR52" s="747"/>
      <c r="FS52" s="747"/>
      <c r="FT52" s="747"/>
      <c r="FU52" s="747"/>
      <c r="FV52" s="747"/>
      <c r="FW52" s="747"/>
      <c r="FX52" s="747"/>
      <c r="FY52" s="747"/>
      <c r="FZ52" s="747"/>
      <c r="GA52" s="747"/>
      <c r="GB52" s="747"/>
      <c r="GC52" s="747"/>
      <c r="GD52" s="747"/>
      <c r="GE52" s="747"/>
      <c r="GF52" s="747"/>
      <c r="GG52" s="747"/>
      <c r="GH52" s="747"/>
      <c r="GI52" s="747"/>
      <c r="GJ52" s="747"/>
      <c r="GK52" s="747"/>
      <c r="GL52" s="747"/>
      <c r="GM52" s="747"/>
      <c r="GN52" s="747"/>
      <c r="GO52" s="747"/>
      <c r="GP52" s="747"/>
      <c r="GQ52" s="747"/>
      <c r="GR52" s="747"/>
      <c r="GS52" s="747"/>
      <c r="GT52" s="747"/>
      <c r="GU52" s="747"/>
      <c r="GV52" s="747"/>
      <c r="GW52" s="747"/>
      <c r="GX52" s="747"/>
      <c r="GY52" s="747"/>
    </row>
    <row r="53" spans="1:207" s="584" customFormat="1" ht="24.75" customHeight="1">
      <c r="A53" s="576" t="s">
        <v>95</v>
      </c>
      <c r="B53" s="566" t="s">
        <v>112</v>
      </c>
      <c r="C53" s="567" t="s">
        <v>113</v>
      </c>
      <c r="D53" s="817"/>
      <c r="E53" s="812"/>
      <c r="F53" s="810">
        <f t="shared" si="1"/>
        <v>0</v>
      </c>
      <c r="G53" s="810">
        <f t="shared" si="2"/>
        <v>0</v>
      </c>
      <c r="H53" s="809"/>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1"/>
      <c r="CE53" s="571"/>
      <c r="CF53" s="571"/>
      <c r="CG53" s="571"/>
      <c r="CH53" s="571"/>
      <c r="CI53" s="571"/>
      <c r="CJ53" s="571"/>
      <c r="CK53" s="571"/>
      <c r="CL53" s="571"/>
      <c r="CM53" s="571"/>
      <c r="CN53" s="571"/>
      <c r="CO53" s="571"/>
      <c r="CP53" s="571"/>
      <c r="CQ53" s="571"/>
      <c r="CR53" s="571"/>
      <c r="CS53" s="571"/>
      <c r="CT53" s="571"/>
      <c r="CU53" s="571"/>
      <c r="CV53" s="571"/>
      <c r="CW53" s="571"/>
      <c r="CX53" s="571"/>
      <c r="CY53" s="571"/>
      <c r="CZ53" s="571"/>
      <c r="DA53" s="571"/>
      <c r="DB53" s="571"/>
      <c r="DC53" s="571"/>
      <c r="DD53" s="571"/>
      <c r="DE53" s="571"/>
      <c r="DF53" s="571"/>
      <c r="DG53" s="571"/>
      <c r="DH53" s="571"/>
      <c r="DI53" s="571"/>
      <c r="DJ53" s="571"/>
      <c r="DK53" s="571"/>
      <c r="DL53" s="571"/>
      <c r="DM53" s="571"/>
      <c r="DN53" s="571"/>
      <c r="DO53" s="571"/>
      <c r="DP53" s="571"/>
      <c r="DQ53" s="571"/>
      <c r="DR53" s="571"/>
      <c r="DS53" s="571"/>
      <c r="DT53" s="571"/>
      <c r="DU53" s="571"/>
      <c r="DV53" s="571"/>
      <c r="DW53" s="571"/>
      <c r="DX53" s="571"/>
      <c r="DY53" s="571"/>
      <c r="DZ53" s="571"/>
      <c r="EA53" s="571"/>
      <c r="EB53" s="571"/>
      <c r="EC53" s="571"/>
      <c r="ED53" s="571"/>
      <c r="EE53" s="571"/>
      <c r="EF53" s="571"/>
      <c r="EG53" s="571"/>
      <c r="EH53" s="571"/>
      <c r="EI53" s="571"/>
      <c r="EJ53" s="571"/>
      <c r="EK53" s="571"/>
      <c r="EL53" s="571"/>
      <c r="EM53" s="571"/>
      <c r="EN53" s="571"/>
      <c r="EO53" s="571"/>
      <c r="EP53" s="571"/>
      <c r="EQ53" s="571"/>
      <c r="ER53" s="571"/>
      <c r="ES53" s="571"/>
      <c r="ET53" s="571"/>
      <c r="EU53" s="571"/>
      <c r="EV53" s="571"/>
      <c r="EW53" s="571"/>
      <c r="EX53" s="571"/>
      <c r="EY53" s="571"/>
      <c r="EZ53" s="571"/>
      <c r="FA53" s="571"/>
      <c r="FB53" s="571"/>
      <c r="FC53" s="571"/>
      <c r="FD53" s="571"/>
      <c r="FE53" s="571"/>
      <c r="FF53" s="571"/>
      <c r="FG53" s="571"/>
      <c r="FH53" s="571"/>
      <c r="FI53" s="571"/>
      <c r="FJ53" s="571"/>
      <c r="FK53" s="571"/>
      <c r="FL53" s="571"/>
      <c r="FM53" s="571"/>
      <c r="FN53" s="571"/>
      <c r="FO53" s="571"/>
      <c r="FP53" s="571"/>
      <c r="FQ53" s="571"/>
      <c r="FR53" s="571"/>
      <c r="FS53" s="571"/>
      <c r="FT53" s="571"/>
      <c r="FU53" s="571"/>
      <c r="FV53" s="571"/>
      <c r="FW53" s="571"/>
      <c r="FX53" s="571"/>
      <c r="FY53" s="571"/>
      <c r="FZ53" s="571"/>
      <c r="GA53" s="571"/>
      <c r="GB53" s="571"/>
      <c r="GC53" s="571"/>
      <c r="GD53" s="571"/>
      <c r="GE53" s="571"/>
      <c r="GF53" s="571"/>
      <c r="GG53" s="571"/>
      <c r="GH53" s="571"/>
      <c r="GI53" s="571"/>
      <c r="GJ53" s="571"/>
      <c r="GK53" s="571"/>
      <c r="GL53" s="571"/>
      <c r="GM53" s="571"/>
      <c r="GN53" s="571"/>
      <c r="GO53" s="571"/>
      <c r="GP53" s="571"/>
      <c r="GQ53" s="571"/>
      <c r="GR53" s="571"/>
      <c r="GS53" s="571"/>
      <c r="GT53" s="571"/>
      <c r="GU53" s="571"/>
      <c r="GV53" s="571"/>
      <c r="GW53" s="571"/>
      <c r="GX53" s="571"/>
      <c r="GY53" s="571"/>
    </row>
    <row r="54" spans="1:207" s="770" customFormat="1" ht="15.75" customHeight="1">
      <c r="A54" s="741" t="s">
        <v>95</v>
      </c>
      <c r="B54" s="742" t="s">
        <v>114</v>
      </c>
      <c r="C54" s="743" t="s">
        <v>115</v>
      </c>
      <c r="D54" s="814">
        <v>54</v>
      </c>
      <c r="E54" s="813">
        <v>29.010290000000001</v>
      </c>
      <c r="F54" s="810">
        <f t="shared" si="1"/>
        <v>29.010290000000001</v>
      </c>
      <c r="G54" s="810">
        <f t="shared" si="2"/>
        <v>-24.989709999999999</v>
      </c>
      <c r="H54" s="809">
        <f t="shared" si="0"/>
        <v>53.722759259259256</v>
      </c>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7"/>
      <c r="AY54" s="747"/>
      <c r="AZ54" s="747"/>
      <c r="BA54" s="747"/>
      <c r="BB54" s="747"/>
      <c r="BC54" s="747"/>
      <c r="BD54" s="747"/>
      <c r="BE54" s="747"/>
      <c r="BF54" s="747"/>
      <c r="BG54" s="747"/>
      <c r="BH54" s="747"/>
      <c r="BI54" s="747"/>
      <c r="BJ54" s="747"/>
      <c r="BK54" s="747"/>
      <c r="BL54" s="747"/>
      <c r="BM54" s="747"/>
      <c r="BN54" s="747"/>
      <c r="BO54" s="747"/>
      <c r="BP54" s="747"/>
      <c r="BQ54" s="747"/>
      <c r="BR54" s="747"/>
      <c r="BS54" s="747"/>
      <c r="BT54" s="747"/>
      <c r="BU54" s="747"/>
      <c r="BV54" s="747"/>
      <c r="BW54" s="747"/>
      <c r="BX54" s="747"/>
      <c r="BY54" s="747"/>
      <c r="BZ54" s="747"/>
      <c r="CA54" s="747"/>
      <c r="CB54" s="747"/>
      <c r="CC54" s="747"/>
      <c r="CD54" s="747"/>
      <c r="CE54" s="747"/>
      <c r="CF54" s="747"/>
      <c r="CG54" s="747"/>
      <c r="CH54" s="747"/>
      <c r="CI54" s="747"/>
      <c r="CJ54" s="747"/>
      <c r="CK54" s="747"/>
      <c r="CL54" s="747"/>
      <c r="CM54" s="747"/>
      <c r="CN54" s="747"/>
      <c r="CO54" s="747"/>
      <c r="CP54" s="747"/>
      <c r="CQ54" s="747"/>
      <c r="CR54" s="747"/>
      <c r="CS54" s="747"/>
      <c r="CT54" s="747"/>
      <c r="CU54" s="747"/>
      <c r="CV54" s="747"/>
      <c r="CW54" s="747"/>
      <c r="CX54" s="747"/>
      <c r="CY54" s="747"/>
      <c r="CZ54" s="747"/>
      <c r="DA54" s="747"/>
      <c r="DB54" s="747"/>
      <c r="DC54" s="747"/>
      <c r="DD54" s="747"/>
      <c r="DE54" s="747"/>
      <c r="DF54" s="747"/>
      <c r="DG54" s="747"/>
      <c r="DH54" s="747"/>
      <c r="DI54" s="747"/>
      <c r="DJ54" s="747"/>
      <c r="DK54" s="747"/>
      <c r="DL54" s="747"/>
      <c r="DM54" s="747"/>
      <c r="DN54" s="747"/>
      <c r="DO54" s="747"/>
      <c r="DP54" s="747"/>
      <c r="DQ54" s="747"/>
      <c r="DR54" s="747"/>
      <c r="DS54" s="747"/>
      <c r="DT54" s="747"/>
      <c r="DU54" s="747"/>
      <c r="DV54" s="747"/>
      <c r="DW54" s="747"/>
      <c r="DX54" s="747"/>
      <c r="DY54" s="747"/>
      <c r="DZ54" s="747"/>
      <c r="EA54" s="747"/>
      <c r="EB54" s="747"/>
      <c r="EC54" s="747"/>
      <c r="ED54" s="747"/>
      <c r="EE54" s="747"/>
      <c r="EF54" s="747"/>
      <c r="EG54" s="747"/>
      <c r="EH54" s="747"/>
      <c r="EI54" s="747"/>
      <c r="EJ54" s="747"/>
      <c r="EK54" s="747"/>
      <c r="EL54" s="747"/>
      <c r="EM54" s="747"/>
      <c r="EN54" s="747"/>
      <c r="EO54" s="747"/>
      <c r="EP54" s="747"/>
      <c r="EQ54" s="747"/>
      <c r="ER54" s="747"/>
      <c r="ES54" s="747"/>
      <c r="ET54" s="747"/>
      <c r="EU54" s="747"/>
      <c r="EV54" s="747"/>
      <c r="EW54" s="747"/>
      <c r="EX54" s="747"/>
      <c r="EY54" s="747"/>
      <c r="EZ54" s="747"/>
      <c r="FA54" s="747"/>
      <c r="FB54" s="747"/>
      <c r="FC54" s="747"/>
      <c r="FD54" s="747"/>
      <c r="FE54" s="747"/>
      <c r="FF54" s="747"/>
      <c r="FG54" s="747"/>
      <c r="FH54" s="747"/>
      <c r="FI54" s="747"/>
      <c r="FJ54" s="747"/>
      <c r="FK54" s="747"/>
      <c r="FL54" s="747"/>
      <c r="FM54" s="747"/>
      <c r="FN54" s="747"/>
      <c r="FO54" s="747"/>
      <c r="FP54" s="747"/>
      <c r="FQ54" s="747"/>
      <c r="FR54" s="747"/>
      <c r="FS54" s="747"/>
      <c r="FT54" s="747"/>
      <c r="FU54" s="747"/>
      <c r="FV54" s="747"/>
      <c r="FW54" s="747"/>
      <c r="FX54" s="747"/>
      <c r="FY54" s="747"/>
      <c r="FZ54" s="747"/>
      <c r="GA54" s="747"/>
      <c r="GB54" s="747"/>
      <c r="GC54" s="747"/>
      <c r="GD54" s="747"/>
      <c r="GE54" s="747"/>
      <c r="GF54" s="747"/>
      <c r="GG54" s="747"/>
      <c r="GH54" s="747"/>
      <c r="GI54" s="747"/>
      <c r="GJ54" s="747"/>
      <c r="GK54" s="747"/>
      <c r="GL54" s="747"/>
      <c r="GM54" s="747"/>
      <c r="GN54" s="747"/>
      <c r="GO54" s="747"/>
      <c r="GP54" s="747"/>
      <c r="GQ54" s="747"/>
      <c r="GR54" s="747"/>
      <c r="GS54" s="747"/>
      <c r="GT54" s="747"/>
      <c r="GU54" s="747"/>
      <c r="GV54" s="747"/>
      <c r="GW54" s="747"/>
      <c r="GX54" s="747"/>
      <c r="GY54" s="747"/>
    </row>
    <row r="55" spans="1:207" s="584" customFormat="1">
      <c r="A55" s="576" t="s">
        <v>95</v>
      </c>
      <c r="B55" s="573" t="s">
        <v>116</v>
      </c>
      <c r="C55" s="567" t="s">
        <v>117</v>
      </c>
      <c r="D55" s="817"/>
      <c r="E55" s="812">
        <v>70.048928000000004</v>
      </c>
      <c r="F55" s="810">
        <f t="shared" si="1"/>
        <v>70.048928000000004</v>
      </c>
      <c r="G55" s="810">
        <f t="shared" si="2"/>
        <v>70.048928000000004</v>
      </c>
      <c r="H55" s="809"/>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c r="BY55" s="571"/>
      <c r="BZ55" s="571"/>
      <c r="CA55" s="571"/>
      <c r="CB55" s="571"/>
      <c r="CC55" s="571"/>
      <c r="CD55" s="571"/>
      <c r="CE55" s="571"/>
      <c r="CF55" s="571"/>
      <c r="CG55" s="571"/>
      <c r="CH55" s="571"/>
      <c r="CI55" s="571"/>
      <c r="CJ55" s="571"/>
      <c r="CK55" s="571"/>
      <c r="CL55" s="571"/>
      <c r="CM55" s="571"/>
      <c r="CN55" s="571"/>
      <c r="CO55" s="571"/>
      <c r="CP55" s="571"/>
      <c r="CQ55" s="571"/>
      <c r="CR55" s="571"/>
      <c r="CS55" s="571"/>
      <c r="CT55" s="571"/>
      <c r="CU55" s="571"/>
      <c r="CV55" s="571"/>
      <c r="CW55" s="571"/>
      <c r="CX55" s="571"/>
      <c r="CY55" s="571"/>
      <c r="CZ55" s="571"/>
      <c r="DA55" s="571"/>
      <c r="DB55" s="571"/>
      <c r="DC55" s="571"/>
      <c r="DD55" s="571"/>
      <c r="DE55" s="571"/>
      <c r="DF55" s="571"/>
      <c r="DG55" s="571"/>
      <c r="DH55" s="571"/>
      <c r="DI55" s="571"/>
      <c r="DJ55" s="571"/>
      <c r="DK55" s="571"/>
      <c r="DL55" s="571"/>
      <c r="DM55" s="571"/>
      <c r="DN55" s="571"/>
      <c r="DO55" s="571"/>
      <c r="DP55" s="571"/>
      <c r="DQ55" s="571"/>
      <c r="DR55" s="571"/>
      <c r="DS55" s="571"/>
      <c r="DT55" s="571"/>
      <c r="DU55" s="571"/>
      <c r="DV55" s="571"/>
      <c r="DW55" s="571"/>
      <c r="DX55" s="571"/>
      <c r="DY55" s="571"/>
      <c r="DZ55" s="571"/>
      <c r="EA55" s="571"/>
      <c r="EB55" s="571"/>
      <c r="EC55" s="571"/>
      <c r="ED55" s="571"/>
      <c r="EE55" s="571"/>
      <c r="EF55" s="571"/>
      <c r="EG55" s="571"/>
      <c r="EH55" s="571"/>
      <c r="EI55" s="571"/>
      <c r="EJ55" s="571"/>
      <c r="EK55" s="571"/>
      <c r="EL55" s="571"/>
      <c r="EM55" s="571"/>
      <c r="EN55" s="571"/>
      <c r="EO55" s="571"/>
      <c r="EP55" s="571"/>
      <c r="EQ55" s="571"/>
      <c r="ER55" s="571"/>
      <c r="ES55" s="571"/>
      <c r="ET55" s="571"/>
      <c r="EU55" s="571"/>
      <c r="EV55" s="571"/>
      <c r="EW55" s="571"/>
      <c r="EX55" s="571"/>
      <c r="EY55" s="571"/>
      <c r="EZ55" s="571"/>
      <c r="FA55" s="571"/>
      <c r="FB55" s="571"/>
      <c r="FC55" s="571"/>
      <c r="FD55" s="571"/>
      <c r="FE55" s="571"/>
      <c r="FF55" s="571"/>
      <c r="FG55" s="571"/>
      <c r="FH55" s="571"/>
      <c r="FI55" s="571"/>
      <c r="FJ55" s="571"/>
      <c r="FK55" s="571"/>
      <c r="FL55" s="571"/>
      <c r="FM55" s="571"/>
      <c r="FN55" s="571"/>
      <c r="FO55" s="571"/>
      <c r="FP55" s="571"/>
      <c r="FQ55" s="571"/>
      <c r="FR55" s="571"/>
      <c r="FS55" s="571"/>
      <c r="FT55" s="571"/>
      <c r="FU55" s="571"/>
      <c r="FV55" s="571"/>
      <c r="FW55" s="571"/>
      <c r="FX55" s="571"/>
      <c r="FY55" s="571"/>
      <c r="FZ55" s="571"/>
      <c r="GA55" s="571"/>
      <c r="GB55" s="571"/>
      <c r="GC55" s="571"/>
      <c r="GD55" s="571"/>
      <c r="GE55" s="571"/>
      <c r="GF55" s="571"/>
      <c r="GG55" s="571"/>
      <c r="GH55" s="571"/>
      <c r="GI55" s="571"/>
      <c r="GJ55" s="571"/>
      <c r="GK55" s="571"/>
      <c r="GL55" s="571"/>
      <c r="GM55" s="571"/>
      <c r="GN55" s="571"/>
      <c r="GO55" s="571"/>
      <c r="GP55" s="571"/>
      <c r="GQ55" s="571"/>
      <c r="GR55" s="571"/>
      <c r="GS55" s="571"/>
      <c r="GT55" s="571"/>
      <c r="GU55" s="571"/>
      <c r="GV55" s="571"/>
      <c r="GW55" s="571"/>
      <c r="GX55" s="571"/>
      <c r="GY55" s="571"/>
    </row>
    <row r="56" spans="1:207" s="584" customFormat="1">
      <c r="A56" s="576" t="s">
        <v>95</v>
      </c>
      <c r="B56" s="577" t="s">
        <v>118</v>
      </c>
      <c r="C56" s="567" t="s">
        <v>119</v>
      </c>
      <c r="D56" s="817"/>
      <c r="E56" s="812">
        <v>69.197849000000019</v>
      </c>
      <c r="F56" s="810">
        <f t="shared" si="1"/>
        <v>69.197849000000019</v>
      </c>
      <c r="G56" s="810">
        <f t="shared" si="2"/>
        <v>69.197849000000019</v>
      </c>
      <c r="H56" s="809"/>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c r="CA56" s="571"/>
      <c r="CB56" s="571"/>
      <c r="CC56" s="571"/>
      <c r="CD56" s="571"/>
      <c r="CE56" s="571"/>
      <c r="CF56" s="571"/>
      <c r="CG56" s="571"/>
      <c r="CH56" s="571"/>
      <c r="CI56" s="571"/>
      <c r="CJ56" s="571"/>
      <c r="CK56" s="571"/>
      <c r="CL56" s="571"/>
      <c r="CM56" s="571"/>
      <c r="CN56" s="571"/>
      <c r="CO56" s="571"/>
      <c r="CP56" s="571"/>
      <c r="CQ56" s="571"/>
      <c r="CR56" s="571"/>
      <c r="CS56" s="571"/>
      <c r="CT56" s="571"/>
      <c r="CU56" s="571"/>
      <c r="CV56" s="571"/>
      <c r="CW56" s="571"/>
      <c r="CX56" s="571"/>
      <c r="CY56" s="571"/>
      <c r="CZ56" s="571"/>
      <c r="DA56" s="571"/>
      <c r="DB56" s="571"/>
      <c r="DC56" s="571"/>
      <c r="DD56" s="571"/>
      <c r="DE56" s="571"/>
      <c r="DF56" s="571"/>
      <c r="DG56" s="571"/>
      <c r="DH56" s="571"/>
      <c r="DI56" s="571"/>
      <c r="DJ56" s="571"/>
      <c r="DK56" s="571"/>
      <c r="DL56" s="571"/>
      <c r="DM56" s="571"/>
      <c r="DN56" s="571"/>
      <c r="DO56" s="571"/>
      <c r="DP56" s="571"/>
      <c r="DQ56" s="571"/>
      <c r="DR56" s="571"/>
      <c r="DS56" s="571"/>
      <c r="DT56" s="571"/>
      <c r="DU56" s="571"/>
      <c r="DV56" s="571"/>
      <c r="DW56" s="571"/>
      <c r="DX56" s="571"/>
      <c r="DY56" s="571"/>
      <c r="DZ56" s="571"/>
      <c r="EA56" s="571"/>
      <c r="EB56" s="571"/>
      <c r="EC56" s="571"/>
      <c r="ED56" s="571"/>
      <c r="EE56" s="571"/>
      <c r="EF56" s="571"/>
      <c r="EG56" s="571"/>
      <c r="EH56" s="571"/>
      <c r="EI56" s="571"/>
      <c r="EJ56" s="571"/>
      <c r="EK56" s="571"/>
      <c r="EL56" s="571"/>
      <c r="EM56" s="571"/>
      <c r="EN56" s="571"/>
      <c r="EO56" s="571"/>
      <c r="EP56" s="571"/>
      <c r="EQ56" s="571"/>
      <c r="ER56" s="571"/>
      <c r="ES56" s="571"/>
      <c r="ET56" s="571"/>
      <c r="EU56" s="571"/>
      <c r="EV56" s="571"/>
      <c r="EW56" s="571"/>
      <c r="EX56" s="571"/>
      <c r="EY56" s="571"/>
      <c r="EZ56" s="571"/>
      <c r="FA56" s="571"/>
      <c r="FB56" s="571"/>
      <c r="FC56" s="571"/>
      <c r="FD56" s="571"/>
      <c r="FE56" s="571"/>
      <c r="FF56" s="571"/>
      <c r="FG56" s="571"/>
      <c r="FH56" s="571"/>
      <c r="FI56" s="571"/>
      <c r="FJ56" s="571"/>
      <c r="FK56" s="571"/>
      <c r="FL56" s="571"/>
      <c r="FM56" s="571"/>
      <c r="FN56" s="571"/>
      <c r="FO56" s="571"/>
      <c r="FP56" s="571"/>
      <c r="FQ56" s="571"/>
      <c r="FR56" s="571"/>
      <c r="FS56" s="571"/>
      <c r="FT56" s="571"/>
      <c r="FU56" s="571"/>
      <c r="FV56" s="571"/>
      <c r="FW56" s="571"/>
      <c r="FX56" s="571"/>
      <c r="FY56" s="571"/>
      <c r="FZ56" s="571"/>
      <c r="GA56" s="571"/>
      <c r="GB56" s="571"/>
      <c r="GC56" s="571"/>
      <c r="GD56" s="571"/>
      <c r="GE56" s="571"/>
      <c r="GF56" s="571"/>
      <c r="GG56" s="571"/>
      <c r="GH56" s="571"/>
      <c r="GI56" s="571"/>
      <c r="GJ56" s="571"/>
      <c r="GK56" s="571"/>
      <c r="GL56" s="571"/>
      <c r="GM56" s="571"/>
      <c r="GN56" s="571"/>
      <c r="GO56" s="571"/>
      <c r="GP56" s="571"/>
      <c r="GQ56" s="571"/>
      <c r="GR56" s="571"/>
      <c r="GS56" s="571"/>
      <c r="GT56" s="571"/>
      <c r="GU56" s="571"/>
      <c r="GV56" s="571"/>
      <c r="GW56" s="571"/>
      <c r="GX56" s="571"/>
      <c r="GY56" s="571"/>
    </row>
    <row r="57" spans="1:207" s="584" customFormat="1" ht="30">
      <c r="A57" s="576" t="s">
        <v>95</v>
      </c>
      <c r="B57" s="577" t="s">
        <v>187</v>
      </c>
      <c r="C57" s="567" t="s">
        <v>121</v>
      </c>
      <c r="D57" s="817"/>
      <c r="E57" s="812">
        <v>139.529224</v>
      </c>
      <c r="F57" s="810">
        <f t="shared" si="1"/>
        <v>139.529224</v>
      </c>
      <c r="G57" s="810">
        <f t="shared" si="2"/>
        <v>139.529224</v>
      </c>
      <c r="H57" s="809"/>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571"/>
      <c r="BD57" s="571"/>
      <c r="BE57" s="571"/>
      <c r="BF57" s="571"/>
      <c r="BG57" s="571"/>
      <c r="BH57" s="571"/>
      <c r="BI57" s="571"/>
      <c r="BJ57" s="571"/>
      <c r="BK57" s="571"/>
      <c r="BL57" s="571"/>
      <c r="BM57" s="571"/>
      <c r="BN57" s="571"/>
      <c r="BO57" s="571"/>
      <c r="BP57" s="571"/>
      <c r="BQ57" s="571"/>
      <c r="BR57" s="571"/>
      <c r="BS57" s="571"/>
      <c r="BT57" s="571"/>
      <c r="BU57" s="571"/>
      <c r="BV57" s="571"/>
      <c r="BW57" s="571"/>
      <c r="BX57" s="571"/>
      <c r="BY57" s="571"/>
      <c r="BZ57" s="571"/>
      <c r="CA57" s="571"/>
      <c r="CB57" s="571"/>
      <c r="CC57" s="571"/>
      <c r="CD57" s="571"/>
      <c r="CE57" s="571"/>
      <c r="CF57" s="571"/>
      <c r="CG57" s="571"/>
      <c r="CH57" s="571"/>
      <c r="CI57" s="571"/>
      <c r="CJ57" s="571"/>
      <c r="CK57" s="571"/>
      <c r="CL57" s="571"/>
      <c r="CM57" s="571"/>
      <c r="CN57" s="571"/>
      <c r="CO57" s="571"/>
      <c r="CP57" s="571"/>
      <c r="CQ57" s="571"/>
      <c r="CR57" s="571"/>
      <c r="CS57" s="571"/>
      <c r="CT57" s="571"/>
      <c r="CU57" s="571"/>
      <c r="CV57" s="571"/>
      <c r="CW57" s="571"/>
      <c r="CX57" s="571"/>
      <c r="CY57" s="571"/>
      <c r="CZ57" s="571"/>
      <c r="DA57" s="571"/>
      <c r="DB57" s="571"/>
      <c r="DC57" s="571"/>
      <c r="DD57" s="571"/>
      <c r="DE57" s="571"/>
      <c r="DF57" s="571"/>
      <c r="DG57" s="571"/>
      <c r="DH57" s="571"/>
      <c r="DI57" s="571"/>
      <c r="DJ57" s="571"/>
      <c r="DK57" s="571"/>
      <c r="DL57" s="571"/>
      <c r="DM57" s="571"/>
      <c r="DN57" s="571"/>
      <c r="DO57" s="571"/>
      <c r="DP57" s="571"/>
      <c r="DQ57" s="571"/>
      <c r="DR57" s="571"/>
      <c r="DS57" s="571"/>
      <c r="DT57" s="571"/>
      <c r="DU57" s="571"/>
      <c r="DV57" s="571"/>
      <c r="DW57" s="571"/>
      <c r="DX57" s="571"/>
      <c r="DY57" s="571"/>
      <c r="DZ57" s="571"/>
      <c r="EA57" s="571"/>
      <c r="EB57" s="571"/>
      <c r="EC57" s="571"/>
      <c r="ED57" s="571"/>
      <c r="EE57" s="571"/>
      <c r="EF57" s="571"/>
      <c r="EG57" s="571"/>
      <c r="EH57" s="571"/>
      <c r="EI57" s="571"/>
      <c r="EJ57" s="571"/>
      <c r="EK57" s="571"/>
      <c r="EL57" s="571"/>
      <c r="EM57" s="571"/>
      <c r="EN57" s="571"/>
      <c r="EO57" s="571"/>
      <c r="EP57" s="571"/>
      <c r="EQ57" s="571"/>
      <c r="ER57" s="571"/>
      <c r="ES57" s="571"/>
      <c r="ET57" s="571"/>
      <c r="EU57" s="571"/>
      <c r="EV57" s="571"/>
      <c r="EW57" s="571"/>
      <c r="EX57" s="571"/>
      <c r="EY57" s="571"/>
      <c r="EZ57" s="571"/>
      <c r="FA57" s="571"/>
      <c r="FB57" s="571"/>
      <c r="FC57" s="571"/>
      <c r="FD57" s="571"/>
      <c r="FE57" s="571"/>
      <c r="FF57" s="571"/>
      <c r="FG57" s="571"/>
      <c r="FH57" s="571"/>
      <c r="FI57" s="571"/>
      <c r="FJ57" s="571"/>
      <c r="FK57" s="571"/>
      <c r="FL57" s="571"/>
      <c r="FM57" s="571"/>
      <c r="FN57" s="571"/>
      <c r="FO57" s="571"/>
      <c r="FP57" s="571"/>
      <c r="FQ57" s="571"/>
      <c r="FR57" s="571"/>
      <c r="FS57" s="571"/>
      <c r="FT57" s="571"/>
      <c r="FU57" s="571"/>
      <c r="FV57" s="571"/>
      <c r="FW57" s="571"/>
      <c r="FX57" s="571"/>
      <c r="FY57" s="571"/>
      <c r="FZ57" s="571"/>
      <c r="GA57" s="571"/>
      <c r="GB57" s="571"/>
      <c r="GC57" s="571"/>
      <c r="GD57" s="571"/>
      <c r="GE57" s="571"/>
      <c r="GF57" s="571"/>
      <c r="GG57" s="571"/>
      <c r="GH57" s="571"/>
      <c r="GI57" s="571"/>
      <c r="GJ57" s="571"/>
      <c r="GK57" s="571"/>
      <c r="GL57" s="571"/>
      <c r="GM57" s="571"/>
      <c r="GN57" s="571"/>
      <c r="GO57" s="571"/>
      <c r="GP57" s="571"/>
      <c r="GQ57" s="571"/>
      <c r="GR57" s="571"/>
      <c r="GS57" s="571"/>
      <c r="GT57" s="571"/>
      <c r="GU57" s="571"/>
      <c r="GV57" s="571"/>
      <c r="GW57" s="571"/>
      <c r="GX57" s="571"/>
      <c r="GY57" s="571"/>
    </row>
    <row r="58" spans="1:207" s="584" customFormat="1" ht="30">
      <c r="A58" s="576" t="s">
        <v>95</v>
      </c>
      <c r="B58" s="566" t="s">
        <v>122</v>
      </c>
      <c r="C58" s="567" t="s">
        <v>123</v>
      </c>
      <c r="D58" s="817"/>
      <c r="E58" s="812"/>
      <c r="F58" s="810">
        <f t="shared" si="1"/>
        <v>0</v>
      </c>
      <c r="G58" s="810">
        <f t="shared" si="2"/>
        <v>0</v>
      </c>
      <c r="H58" s="809"/>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row>
    <row r="59" spans="1:207" s="584" customFormat="1" ht="30">
      <c r="A59" s="576" t="s">
        <v>95</v>
      </c>
      <c r="B59" s="566" t="s">
        <v>124</v>
      </c>
      <c r="C59" s="567" t="s">
        <v>125</v>
      </c>
      <c r="D59" s="817"/>
      <c r="E59" s="812"/>
      <c r="F59" s="810">
        <f t="shared" si="1"/>
        <v>0</v>
      </c>
      <c r="G59" s="810">
        <f t="shared" si="2"/>
        <v>0</v>
      </c>
      <c r="H59" s="809"/>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1"/>
      <c r="BN59" s="571"/>
      <c r="BO59" s="571"/>
      <c r="BP59" s="571"/>
      <c r="BQ59" s="571"/>
      <c r="BR59" s="571"/>
      <c r="BS59" s="571"/>
      <c r="BT59" s="571"/>
      <c r="BU59" s="571"/>
      <c r="BV59" s="571"/>
      <c r="BW59" s="571"/>
      <c r="BX59" s="571"/>
      <c r="BY59" s="571"/>
      <c r="BZ59" s="571"/>
      <c r="CA59" s="571"/>
      <c r="CB59" s="571"/>
      <c r="CC59" s="571"/>
      <c r="CD59" s="571"/>
      <c r="CE59" s="571"/>
      <c r="CF59" s="571"/>
      <c r="CG59" s="571"/>
      <c r="CH59" s="571"/>
      <c r="CI59" s="571"/>
      <c r="CJ59" s="571"/>
      <c r="CK59" s="571"/>
      <c r="CL59" s="571"/>
      <c r="CM59" s="571"/>
      <c r="CN59" s="571"/>
      <c r="CO59" s="571"/>
      <c r="CP59" s="571"/>
      <c r="CQ59" s="571"/>
      <c r="CR59" s="571"/>
      <c r="CS59" s="571"/>
      <c r="CT59" s="571"/>
      <c r="CU59" s="571"/>
      <c r="CV59" s="571"/>
      <c r="CW59" s="571"/>
      <c r="CX59" s="571"/>
      <c r="CY59" s="571"/>
      <c r="CZ59" s="571"/>
      <c r="DA59" s="571"/>
      <c r="DB59" s="571"/>
      <c r="DC59" s="571"/>
      <c r="DD59" s="571"/>
      <c r="DE59" s="571"/>
      <c r="DF59" s="571"/>
      <c r="DG59" s="571"/>
      <c r="DH59" s="571"/>
      <c r="DI59" s="571"/>
      <c r="DJ59" s="571"/>
      <c r="DK59" s="571"/>
      <c r="DL59" s="571"/>
      <c r="DM59" s="571"/>
      <c r="DN59" s="571"/>
      <c r="DO59" s="571"/>
      <c r="DP59" s="571"/>
      <c r="DQ59" s="571"/>
      <c r="DR59" s="571"/>
      <c r="DS59" s="571"/>
      <c r="DT59" s="571"/>
      <c r="DU59" s="571"/>
      <c r="DV59" s="571"/>
      <c r="DW59" s="571"/>
      <c r="DX59" s="571"/>
      <c r="DY59" s="571"/>
      <c r="DZ59" s="571"/>
      <c r="EA59" s="571"/>
      <c r="EB59" s="571"/>
      <c r="EC59" s="571"/>
      <c r="ED59" s="571"/>
      <c r="EE59" s="571"/>
      <c r="EF59" s="571"/>
      <c r="EG59" s="571"/>
      <c r="EH59" s="571"/>
      <c r="EI59" s="571"/>
      <c r="EJ59" s="571"/>
      <c r="EK59" s="571"/>
      <c r="EL59" s="571"/>
      <c r="EM59" s="571"/>
      <c r="EN59" s="571"/>
      <c r="EO59" s="571"/>
      <c r="EP59" s="571"/>
      <c r="EQ59" s="571"/>
      <c r="ER59" s="571"/>
      <c r="ES59" s="571"/>
      <c r="ET59" s="571"/>
      <c r="EU59" s="571"/>
      <c r="EV59" s="571"/>
      <c r="EW59" s="571"/>
      <c r="EX59" s="571"/>
      <c r="EY59" s="571"/>
      <c r="EZ59" s="571"/>
      <c r="FA59" s="571"/>
      <c r="FB59" s="571"/>
      <c r="FC59" s="571"/>
      <c r="FD59" s="571"/>
      <c r="FE59" s="571"/>
      <c r="FF59" s="571"/>
      <c r="FG59" s="571"/>
      <c r="FH59" s="571"/>
      <c r="FI59" s="571"/>
      <c r="FJ59" s="571"/>
      <c r="FK59" s="571"/>
      <c r="FL59" s="571"/>
      <c r="FM59" s="571"/>
      <c r="FN59" s="571"/>
      <c r="FO59" s="571"/>
      <c r="FP59" s="571"/>
      <c r="FQ59" s="571"/>
      <c r="FR59" s="571"/>
      <c r="FS59" s="571"/>
      <c r="FT59" s="571"/>
      <c r="FU59" s="571"/>
      <c r="FV59" s="571"/>
      <c r="FW59" s="571"/>
      <c r="FX59" s="571"/>
      <c r="FY59" s="571"/>
      <c r="FZ59" s="571"/>
      <c r="GA59" s="571"/>
      <c r="GB59" s="571"/>
      <c r="GC59" s="571"/>
      <c r="GD59" s="571"/>
      <c r="GE59" s="571"/>
      <c r="GF59" s="571"/>
      <c r="GG59" s="571"/>
      <c r="GH59" s="571"/>
      <c r="GI59" s="571"/>
      <c r="GJ59" s="571"/>
      <c r="GK59" s="571"/>
      <c r="GL59" s="571"/>
      <c r="GM59" s="571"/>
      <c r="GN59" s="571"/>
      <c r="GO59" s="571"/>
      <c r="GP59" s="571"/>
      <c r="GQ59" s="571"/>
      <c r="GR59" s="571"/>
      <c r="GS59" s="571"/>
      <c r="GT59" s="571"/>
      <c r="GU59" s="571"/>
      <c r="GV59" s="571"/>
      <c r="GW59" s="571"/>
      <c r="GX59" s="571"/>
      <c r="GY59" s="571"/>
    </row>
    <row r="60" spans="1:207" s="584" customFormat="1">
      <c r="A60" s="576" t="s">
        <v>95</v>
      </c>
      <c r="B60" s="566" t="s">
        <v>126</v>
      </c>
      <c r="C60" s="567" t="s">
        <v>127</v>
      </c>
      <c r="D60" s="817"/>
      <c r="E60" s="812">
        <v>17.139116000000001</v>
      </c>
      <c r="F60" s="810">
        <f t="shared" si="1"/>
        <v>17.139116000000001</v>
      </c>
      <c r="G60" s="810">
        <f t="shared" si="2"/>
        <v>17.139116000000001</v>
      </c>
      <c r="H60" s="809"/>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571"/>
      <c r="BC60" s="571"/>
      <c r="BD60" s="571"/>
      <c r="BE60" s="571"/>
      <c r="BF60" s="571"/>
      <c r="BG60" s="571"/>
      <c r="BH60" s="571"/>
      <c r="BI60" s="571"/>
      <c r="BJ60" s="571"/>
      <c r="BK60" s="571"/>
      <c r="BL60" s="571"/>
      <c r="BM60" s="571"/>
      <c r="BN60" s="571"/>
      <c r="BO60" s="571"/>
      <c r="BP60" s="571"/>
      <c r="BQ60" s="571"/>
      <c r="BR60" s="571"/>
      <c r="BS60" s="571"/>
      <c r="BT60" s="571"/>
      <c r="BU60" s="571"/>
      <c r="BV60" s="571"/>
      <c r="BW60" s="571"/>
      <c r="BX60" s="571"/>
      <c r="BY60" s="571"/>
      <c r="BZ60" s="571"/>
      <c r="CA60" s="571"/>
      <c r="CB60" s="571"/>
      <c r="CC60" s="571"/>
      <c r="CD60" s="571"/>
      <c r="CE60" s="571"/>
      <c r="CF60" s="571"/>
      <c r="CG60" s="571"/>
      <c r="CH60" s="571"/>
      <c r="CI60" s="571"/>
      <c r="CJ60" s="571"/>
      <c r="CK60" s="571"/>
      <c r="CL60" s="571"/>
      <c r="CM60" s="571"/>
      <c r="CN60" s="571"/>
      <c r="CO60" s="571"/>
      <c r="CP60" s="571"/>
      <c r="CQ60" s="571"/>
      <c r="CR60" s="571"/>
      <c r="CS60" s="571"/>
      <c r="CT60" s="571"/>
      <c r="CU60" s="571"/>
      <c r="CV60" s="571"/>
      <c r="CW60" s="571"/>
      <c r="CX60" s="571"/>
      <c r="CY60" s="571"/>
      <c r="CZ60" s="571"/>
      <c r="DA60" s="571"/>
      <c r="DB60" s="571"/>
      <c r="DC60" s="571"/>
      <c r="DD60" s="571"/>
      <c r="DE60" s="571"/>
      <c r="DF60" s="571"/>
      <c r="DG60" s="571"/>
      <c r="DH60" s="571"/>
      <c r="DI60" s="571"/>
      <c r="DJ60" s="571"/>
      <c r="DK60" s="571"/>
      <c r="DL60" s="571"/>
      <c r="DM60" s="571"/>
      <c r="DN60" s="571"/>
      <c r="DO60" s="571"/>
      <c r="DP60" s="571"/>
      <c r="DQ60" s="571"/>
      <c r="DR60" s="571"/>
      <c r="DS60" s="571"/>
      <c r="DT60" s="571"/>
      <c r="DU60" s="571"/>
      <c r="DV60" s="571"/>
      <c r="DW60" s="571"/>
      <c r="DX60" s="571"/>
      <c r="DY60" s="571"/>
      <c r="DZ60" s="571"/>
      <c r="EA60" s="571"/>
      <c r="EB60" s="571"/>
      <c r="EC60" s="571"/>
      <c r="ED60" s="571"/>
      <c r="EE60" s="571"/>
      <c r="EF60" s="571"/>
      <c r="EG60" s="571"/>
      <c r="EH60" s="571"/>
      <c r="EI60" s="571"/>
      <c r="EJ60" s="571"/>
      <c r="EK60" s="571"/>
      <c r="EL60" s="571"/>
      <c r="EM60" s="571"/>
      <c r="EN60" s="571"/>
      <c r="EO60" s="571"/>
      <c r="EP60" s="571"/>
      <c r="EQ60" s="571"/>
      <c r="ER60" s="571"/>
      <c r="ES60" s="571"/>
      <c r="ET60" s="571"/>
      <c r="EU60" s="571"/>
      <c r="EV60" s="571"/>
      <c r="EW60" s="571"/>
      <c r="EX60" s="571"/>
      <c r="EY60" s="571"/>
      <c r="EZ60" s="571"/>
      <c r="FA60" s="571"/>
      <c r="FB60" s="571"/>
      <c r="FC60" s="571"/>
      <c r="FD60" s="571"/>
      <c r="FE60" s="571"/>
      <c r="FF60" s="571"/>
      <c r="FG60" s="571"/>
      <c r="FH60" s="571"/>
      <c r="FI60" s="571"/>
      <c r="FJ60" s="571"/>
      <c r="FK60" s="571"/>
      <c r="FL60" s="571"/>
      <c r="FM60" s="571"/>
      <c r="FN60" s="571"/>
      <c r="FO60" s="571"/>
      <c r="FP60" s="571"/>
      <c r="FQ60" s="571"/>
      <c r="FR60" s="571"/>
      <c r="FS60" s="571"/>
      <c r="FT60" s="571"/>
      <c r="FU60" s="571"/>
      <c r="FV60" s="571"/>
      <c r="FW60" s="571"/>
      <c r="FX60" s="571"/>
      <c r="FY60" s="571"/>
      <c r="FZ60" s="571"/>
      <c r="GA60" s="571"/>
      <c r="GB60" s="571"/>
      <c r="GC60" s="571"/>
      <c r="GD60" s="571"/>
      <c r="GE60" s="571"/>
      <c r="GF60" s="571"/>
      <c r="GG60" s="571"/>
      <c r="GH60" s="571"/>
      <c r="GI60" s="571"/>
      <c r="GJ60" s="571"/>
      <c r="GK60" s="571"/>
      <c r="GL60" s="571"/>
      <c r="GM60" s="571"/>
      <c r="GN60" s="571"/>
      <c r="GO60" s="571"/>
      <c r="GP60" s="571"/>
      <c r="GQ60" s="571"/>
      <c r="GR60" s="571"/>
      <c r="GS60" s="571"/>
      <c r="GT60" s="571"/>
      <c r="GU60" s="571"/>
      <c r="GV60" s="571"/>
      <c r="GW60" s="571"/>
      <c r="GX60" s="571"/>
      <c r="GY60" s="571"/>
    </row>
    <row r="61" spans="1:207">
      <c r="A61" s="568" t="s">
        <v>128</v>
      </c>
      <c r="B61" s="574" t="s">
        <v>129</v>
      </c>
      <c r="C61" s="557" t="s">
        <v>130</v>
      </c>
      <c r="D61" s="812"/>
      <c r="E61" s="812"/>
      <c r="F61" s="810">
        <f t="shared" si="1"/>
        <v>0</v>
      </c>
      <c r="G61" s="810">
        <f t="shared" si="2"/>
        <v>0</v>
      </c>
      <c r="H61" s="809"/>
    </row>
    <row r="62" spans="1:207">
      <c r="A62" s="568" t="s">
        <v>131</v>
      </c>
      <c r="B62" s="575" t="s">
        <v>132</v>
      </c>
      <c r="C62" s="557" t="s">
        <v>133</v>
      </c>
      <c r="D62" s="812"/>
      <c r="E62" s="812"/>
      <c r="F62" s="810">
        <f t="shared" si="1"/>
        <v>0</v>
      </c>
      <c r="G62" s="810">
        <f t="shared" si="2"/>
        <v>0</v>
      </c>
      <c r="H62" s="809"/>
    </row>
    <row r="63" spans="1:207">
      <c r="A63" s="568" t="s">
        <v>134</v>
      </c>
      <c r="B63" s="575" t="s">
        <v>135</v>
      </c>
      <c r="C63" s="557" t="s">
        <v>136</v>
      </c>
      <c r="D63" s="812"/>
      <c r="E63" s="812">
        <v>10.964848</v>
      </c>
      <c r="F63" s="810">
        <f t="shared" si="1"/>
        <v>10.964848</v>
      </c>
      <c r="G63" s="810">
        <f t="shared" si="2"/>
        <v>10.964848</v>
      </c>
      <c r="H63" s="809"/>
    </row>
    <row r="64" spans="1:207" s="769" customFormat="1">
      <c r="A64" s="733" t="s">
        <v>137</v>
      </c>
      <c r="B64" s="731" t="s">
        <v>138</v>
      </c>
      <c r="C64" s="732" t="s">
        <v>139</v>
      </c>
      <c r="D64" s="818">
        <v>585</v>
      </c>
      <c r="E64" s="813">
        <v>525.40934399999992</v>
      </c>
      <c r="F64" s="810">
        <f t="shared" si="1"/>
        <v>525.40934399999992</v>
      </c>
      <c r="G64" s="810">
        <f t="shared" si="2"/>
        <v>-59.590656000000081</v>
      </c>
      <c r="H64" s="809">
        <f t="shared" si="0"/>
        <v>89.81356307692306</v>
      </c>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737"/>
      <c r="BI64" s="737"/>
      <c r="BJ64" s="737"/>
      <c r="BK64" s="737"/>
      <c r="BL64" s="737"/>
      <c r="BM64" s="737"/>
      <c r="BN64" s="737"/>
      <c r="BO64" s="737"/>
      <c r="BP64" s="737"/>
      <c r="BQ64" s="737"/>
      <c r="BR64" s="737"/>
      <c r="BS64" s="737"/>
      <c r="BT64" s="737"/>
      <c r="BU64" s="737"/>
      <c r="BV64" s="737"/>
      <c r="BW64" s="737"/>
      <c r="BX64" s="737"/>
      <c r="BY64" s="737"/>
      <c r="BZ64" s="737"/>
      <c r="CA64" s="737"/>
      <c r="CB64" s="737"/>
      <c r="CC64" s="737"/>
      <c r="CD64" s="737"/>
      <c r="CE64" s="737"/>
      <c r="CF64" s="737"/>
      <c r="CG64" s="737"/>
      <c r="CH64" s="737"/>
      <c r="CI64" s="737"/>
      <c r="CJ64" s="737"/>
      <c r="CK64" s="737"/>
      <c r="CL64" s="737"/>
      <c r="CM64" s="737"/>
      <c r="CN64" s="737"/>
      <c r="CO64" s="737"/>
      <c r="CP64" s="737"/>
      <c r="CQ64" s="737"/>
      <c r="CR64" s="737"/>
      <c r="CS64" s="737"/>
      <c r="CT64" s="737"/>
      <c r="CU64" s="737"/>
      <c r="CV64" s="737"/>
      <c r="CW64" s="737"/>
      <c r="CX64" s="737"/>
      <c r="CY64" s="737"/>
      <c r="CZ64" s="737"/>
      <c r="DA64" s="737"/>
      <c r="DB64" s="737"/>
      <c r="DC64" s="737"/>
      <c r="DD64" s="737"/>
      <c r="DE64" s="737"/>
      <c r="DF64" s="737"/>
      <c r="DG64" s="737"/>
      <c r="DH64" s="737"/>
      <c r="DI64" s="737"/>
      <c r="DJ64" s="737"/>
      <c r="DK64" s="737"/>
      <c r="DL64" s="737"/>
      <c r="DM64" s="737"/>
      <c r="DN64" s="737"/>
      <c r="DO64" s="737"/>
      <c r="DP64" s="737"/>
      <c r="DQ64" s="737"/>
      <c r="DR64" s="737"/>
      <c r="DS64" s="737"/>
      <c r="DT64" s="737"/>
      <c r="DU64" s="737"/>
      <c r="DV64" s="737"/>
      <c r="DW64" s="737"/>
      <c r="DX64" s="737"/>
      <c r="DY64" s="737"/>
      <c r="DZ64" s="737"/>
      <c r="EA64" s="737"/>
      <c r="EB64" s="737"/>
      <c r="EC64" s="737"/>
      <c r="ED64" s="737"/>
      <c r="EE64" s="737"/>
      <c r="EF64" s="737"/>
      <c r="EG64" s="737"/>
      <c r="EH64" s="737"/>
      <c r="EI64" s="737"/>
      <c r="EJ64" s="737"/>
      <c r="EK64" s="737"/>
      <c r="EL64" s="737"/>
      <c r="EM64" s="737"/>
      <c r="EN64" s="737"/>
      <c r="EO64" s="737"/>
      <c r="EP64" s="737"/>
      <c r="EQ64" s="737"/>
      <c r="ER64" s="737"/>
      <c r="ES64" s="737"/>
      <c r="ET64" s="737"/>
      <c r="EU64" s="737"/>
      <c r="EV64" s="737"/>
      <c r="EW64" s="737"/>
      <c r="EX64" s="737"/>
      <c r="EY64" s="737"/>
      <c r="EZ64" s="737"/>
      <c r="FA64" s="737"/>
      <c r="FB64" s="737"/>
      <c r="FC64" s="737"/>
      <c r="FD64" s="737"/>
      <c r="FE64" s="737"/>
      <c r="FF64" s="737"/>
      <c r="FG64" s="737"/>
      <c r="FH64" s="737"/>
      <c r="FI64" s="737"/>
      <c r="FJ64" s="737"/>
      <c r="FK64" s="737"/>
      <c r="FL64" s="737"/>
      <c r="FM64" s="737"/>
      <c r="FN64" s="737"/>
      <c r="FO64" s="737"/>
      <c r="FP64" s="737"/>
      <c r="FQ64" s="737"/>
      <c r="FR64" s="737"/>
      <c r="FS64" s="737"/>
      <c r="FT64" s="737"/>
      <c r="FU64" s="737"/>
      <c r="FV64" s="737"/>
      <c r="FW64" s="737"/>
      <c r="FX64" s="737"/>
      <c r="FY64" s="737"/>
      <c r="FZ64" s="737"/>
      <c r="GA64" s="737"/>
      <c r="GB64" s="737"/>
      <c r="GC64" s="737"/>
      <c r="GD64" s="737"/>
      <c r="GE64" s="737"/>
      <c r="GF64" s="737"/>
      <c r="GG64" s="737"/>
      <c r="GH64" s="737"/>
      <c r="GI64" s="737"/>
      <c r="GJ64" s="737"/>
      <c r="GK64" s="737"/>
      <c r="GL64" s="737"/>
      <c r="GM64" s="737"/>
      <c r="GN64" s="737"/>
      <c r="GO64" s="737"/>
      <c r="GP64" s="737"/>
      <c r="GQ64" s="737"/>
      <c r="GR64" s="737"/>
      <c r="GS64" s="737"/>
      <c r="GT64" s="737"/>
      <c r="GU64" s="737"/>
      <c r="GV64" s="737"/>
      <c r="GW64" s="737"/>
      <c r="GX64" s="737"/>
      <c r="GY64" s="737"/>
    </row>
    <row r="65" spans="1:207" s="769" customFormat="1">
      <c r="A65" s="733" t="s">
        <v>140</v>
      </c>
      <c r="B65" s="740" t="s">
        <v>141</v>
      </c>
      <c r="C65" s="732" t="s">
        <v>142</v>
      </c>
      <c r="D65" s="818">
        <v>986</v>
      </c>
      <c r="E65" s="813">
        <v>867.12666700000011</v>
      </c>
      <c r="F65" s="810">
        <f t="shared" si="1"/>
        <v>867.12666700000011</v>
      </c>
      <c r="G65" s="810">
        <f t="shared" si="2"/>
        <v>-118.87333299999989</v>
      </c>
      <c r="H65" s="809">
        <f t="shared" si="0"/>
        <v>87.943881034482771</v>
      </c>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S65" s="737"/>
      <c r="CT65" s="737"/>
      <c r="CU65" s="737"/>
      <c r="CV65" s="737"/>
      <c r="CW65" s="737"/>
      <c r="CX65" s="737"/>
      <c r="CY65" s="737"/>
      <c r="CZ65" s="737"/>
      <c r="DA65" s="737"/>
      <c r="DB65" s="737"/>
      <c r="DC65" s="737"/>
      <c r="DD65" s="737"/>
      <c r="DE65" s="737"/>
      <c r="DF65" s="737"/>
      <c r="DG65" s="737"/>
      <c r="DH65" s="737"/>
      <c r="DI65" s="737"/>
      <c r="DJ65" s="737"/>
      <c r="DK65" s="737"/>
      <c r="DL65" s="737"/>
      <c r="DM65" s="737"/>
      <c r="DN65" s="737"/>
      <c r="DO65" s="737"/>
      <c r="DP65" s="737"/>
      <c r="DQ65" s="737"/>
      <c r="DR65" s="737"/>
      <c r="DS65" s="737"/>
      <c r="DT65" s="737"/>
      <c r="DU65" s="737"/>
      <c r="DV65" s="737"/>
      <c r="DW65" s="737"/>
      <c r="DX65" s="737"/>
      <c r="DY65" s="737"/>
      <c r="DZ65" s="737"/>
      <c r="EA65" s="737"/>
      <c r="EB65" s="737"/>
      <c r="EC65" s="737"/>
      <c r="ED65" s="737"/>
      <c r="EE65" s="737"/>
      <c r="EF65" s="737"/>
      <c r="EG65" s="737"/>
      <c r="EH65" s="737"/>
      <c r="EI65" s="737"/>
      <c r="EJ65" s="737"/>
      <c r="EK65" s="737"/>
      <c r="EL65" s="737"/>
      <c r="EM65" s="737"/>
      <c r="EN65" s="737"/>
      <c r="EO65" s="737"/>
      <c r="EP65" s="737"/>
      <c r="EQ65" s="737"/>
      <c r="ER65" s="737"/>
      <c r="ES65" s="737"/>
      <c r="ET65" s="737"/>
      <c r="EU65" s="737"/>
      <c r="EV65" s="737"/>
      <c r="EW65" s="737"/>
      <c r="EX65" s="737"/>
      <c r="EY65" s="737"/>
      <c r="EZ65" s="737"/>
      <c r="FA65" s="737"/>
      <c r="FB65" s="737"/>
      <c r="FC65" s="737"/>
      <c r="FD65" s="737"/>
      <c r="FE65" s="737"/>
      <c r="FF65" s="737"/>
      <c r="FG65" s="737"/>
      <c r="FH65" s="737"/>
      <c r="FI65" s="737"/>
      <c r="FJ65" s="737"/>
      <c r="FK65" s="737"/>
      <c r="FL65" s="737"/>
      <c r="FM65" s="737"/>
      <c r="FN65" s="737"/>
      <c r="FO65" s="737"/>
      <c r="FP65" s="737"/>
      <c r="FQ65" s="737"/>
      <c r="FR65" s="737"/>
      <c r="FS65" s="737"/>
      <c r="FT65" s="737"/>
      <c r="FU65" s="737"/>
      <c r="FV65" s="737"/>
      <c r="FW65" s="737"/>
      <c r="FX65" s="737"/>
      <c r="FY65" s="737"/>
      <c r="FZ65" s="737"/>
      <c r="GA65" s="737"/>
      <c r="GB65" s="737"/>
      <c r="GC65" s="737"/>
      <c r="GD65" s="737"/>
      <c r="GE65" s="737"/>
      <c r="GF65" s="737"/>
      <c r="GG65" s="737"/>
      <c r="GH65" s="737"/>
      <c r="GI65" s="737"/>
      <c r="GJ65" s="737"/>
      <c r="GK65" s="737"/>
      <c r="GL65" s="737"/>
      <c r="GM65" s="737"/>
      <c r="GN65" s="737"/>
      <c r="GO65" s="737"/>
      <c r="GP65" s="737"/>
      <c r="GQ65" s="737"/>
      <c r="GR65" s="737"/>
      <c r="GS65" s="737"/>
      <c r="GT65" s="737"/>
      <c r="GU65" s="737"/>
      <c r="GV65" s="737"/>
      <c r="GW65" s="737"/>
      <c r="GX65" s="737"/>
      <c r="GY65" s="737"/>
    </row>
    <row r="66" spans="1:207">
      <c r="A66" s="568" t="s">
        <v>143</v>
      </c>
      <c r="B66" s="575" t="s">
        <v>144</v>
      </c>
      <c r="C66" s="557" t="s">
        <v>145</v>
      </c>
      <c r="D66" s="812"/>
      <c r="E66" s="812"/>
      <c r="F66" s="810">
        <f t="shared" si="1"/>
        <v>0</v>
      </c>
      <c r="G66" s="810">
        <f t="shared" si="2"/>
        <v>0</v>
      </c>
      <c r="H66" s="809"/>
    </row>
    <row r="67" spans="1:207" ht="30">
      <c r="A67" s="568" t="s">
        <v>146</v>
      </c>
      <c r="B67" s="575" t="s">
        <v>147</v>
      </c>
      <c r="C67" s="557" t="s">
        <v>148</v>
      </c>
      <c r="D67" s="812"/>
      <c r="E67" s="812">
        <v>1.9619960000000001</v>
      </c>
      <c r="F67" s="810">
        <f t="shared" si="1"/>
        <v>1.9619960000000001</v>
      </c>
      <c r="G67" s="810">
        <f t="shared" si="2"/>
        <v>1.9619960000000001</v>
      </c>
      <c r="H67" s="809"/>
    </row>
    <row r="68" spans="1:207">
      <c r="A68" s="568" t="s">
        <v>149</v>
      </c>
      <c r="B68" s="575" t="s">
        <v>150</v>
      </c>
      <c r="C68" s="557" t="s">
        <v>293</v>
      </c>
      <c r="D68" s="812"/>
      <c r="E68" s="812"/>
      <c r="F68" s="810">
        <f t="shared" si="1"/>
        <v>0</v>
      </c>
      <c r="G68" s="810">
        <f t="shared" si="2"/>
        <v>0</v>
      </c>
      <c r="H68" s="809"/>
    </row>
    <row r="69" spans="1:207">
      <c r="A69" s="568" t="s">
        <v>151</v>
      </c>
      <c r="B69" s="575" t="s">
        <v>152</v>
      </c>
      <c r="C69" s="557" t="s">
        <v>153</v>
      </c>
      <c r="D69" s="812"/>
      <c r="E69" s="812">
        <v>6.8656369999999995</v>
      </c>
      <c r="F69" s="810">
        <f t="shared" si="1"/>
        <v>6.8656369999999995</v>
      </c>
      <c r="G69" s="810">
        <f t="shared" si="2"/>
        <v>6.8656369999999995</v>
      </c>
      <c r="H69" s="809"/>
    </row>
    <row r="70" spans="1:207">
      <c r="A70" s="568" t="s">
        <v>154</v>
      </c>
      <c r="B70" s="575" t="s">
        <v>155</v>
      </c>
      <c r="C70" s="557" t="s">
        <v>156</v>
      </c>
      <c r="D70" s="812"/>
      <c r="E70" s="812">
        <v>1072.2864300000001</v>
      </c>
      <c r="F70" s="810">
        <f t="shared" si="1"/>
        <v>1072.2864300000001</v>
      </c>
      <c r="G70" s="810">
        <f t="shared" si="2"/>
        <v>1072.2864300000001</v>
      </c>
      <c r="H70" s="809"/>
    </row>
    <row r="71" spans="1:207">
      <c r="A71" s="568" t="s">
        <v>157</v>
      </c>
      <c r="B71" s="575" t="s">
        <v>158</v>
      </c>
      <c r="C71" s="557" t="s">
        <v>159</v>
      </c>
      <c r="D71" s="812"/>
      <c r="E71" s="812">
        <v>44.883905999999996</v>
      </c>
      <c r="F71" s="810">
        <f t="shared" si="1"/>
        <v>44.883905999999996</v>
      </c>
      <c r="G71" s="810">
        <f t="shared" si="2"/>
        <v>44.883905999999996</v>
      </c>
      <c r="H71" s="809"/>
    </row>
    <row r="72" spans="1:207">
      <c r="A72" s="568" t="s">
        <v>160</v>
      </c>
      <c r="B72" s="575" t="s">
        <v>161</v>
      </c>
      <c r="C72" s="557" t="s">
        <v>162</v>
      </c>
      <c r="D72" s="812"/>
      <c r="E72" s="812">
        <v>3.060295</v>
      </c>
      <c r="F72" s="810">
        <f t="shared" si="1"/>
        <v>3.060295</v>
      </c>
      <c r="G72" s="810">
        <f t="shared" si="2"/>
        <v>3.060295</v>
      </c>
      <c r="H72" s="809"/>
    </row>
    <row r="73" spans="1:207" ht="30">
      <c r="A73" s="568" t="s">
        <v>163</v>
      </c>
      <c r="B73" s="575" t="s">
        <v>164</v>
      </c>
      <c r="C73" s="557" t="s">
        <v>165</v>
      </c>
      <c r="D73" s="812"/>
      <c r="E73" s="812">
        <v>7.8195000000000006</v>
      </c>
      <c r="F73" s="810">
        <f t="shared" si="1"/>
        <v>7.8195000000000006</v>
      </c>
      <c r="G73" s="810">
        <f t="shared" si="2"/>
        <v>7.8195000000000006</v>
      </c>
      <c r="H73" s="809"/>
    </row>
    <row r="74" spans="1:207">
      <c r="A74" s="568" t="s">
        <v>166</v>
      </c>
      <c r="B74" s="575" t="s">
        <v>167</v>
      </c>
      <c r="C74" s="557" t="s">
        <v>168</v>
      </c>
      <c r="D74" s="812"/>
      <c r="E74" s="812">
        <v>5.6966999999999997E-2</v>
      </c>
      <c r="F74" s="810">
        <f t="shared" ref="F74:F75" si="3">E74</f>
        <v>5.6966999999999997E-2</v>
      </c>
      <c r="G74" s="810">
        <f t="shared" ref="G74:G75" si="4">F74-D74</f>
        <v>5.6966999999999997E-2</v>
      </c>
      <c r="H74" s="809"/>
    </row>
    <row r="75" spans="1:207" s="768" customFormat="1" ht="14.25">
      <c r="A75" s="752">
        <v>3</v>
      </c>
      <c r="B75" s="767" t="s">
        <v>169</v>
      </c>
      <c r="C75" s="754" t="s">
        <v>170</v>
      </c>
      <c r="D75" s="810">
        <v>0</v>
      </c>
      <c r="E75" s="810">
        <v>24.195981999999997</v>
      </c>
      <c r="F75" s="810">
        <f t="shared" si="3"/>
        <v>24.195981999999997</v>
      </c>
      <c r="G75" s="810">
        <f t="shared" si="4"/>
        <v>24.195981999999997</v>
      </c>
      <c r="H75" s="80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c r="CB75" s="759"/>
      <c r="CC75" s="759"/>
      <c r="CD75" s="759"/>
      <c r="CE75" s="759"/>
      <c r="CF75" s="759"/>
      <c r="CG75" s="759"/>
      <c r="CH75" s="759"/>
      <c r="CI75" s="759"/>
      <c r="CJ75" s="759"/>
      <c r="CK75" s="759"/>
      <c r="CL75" s="759"/>
      <c r="CM75" s="759"/>
      <c r="CN75" s="759"/>
      <c r="CO75" s="759"/>
      <c r="CP75" s="759"/>
      <c r="CQ75" s="759"/>
      <c r="CR75" s="759"/>
      <c r="CS75" s="759"/>
      <c r="CT75" s="759"/>
      <c r="CU75" s="759"/>
      <c r="CV75" s="759"/>
      <c r="CW75" s="759"/>
      <c r="CX75" s="759"/>
      <c r="CY75" s="759"/>
      <c r="CZ75" s="759"/>
      <c r="DA75" s="759"/>
      <c r="DB75" s="759"/>
      <c r="DC75" s="759"/>
      <c r="DD75" s="759"/>
      <c r="DE75" s="759"/>
      <c r="DF75" s="759"/>
      <c r="DG75" s="759"/>
      <c r="DH75" s="759"/>
      <c r="DI75" s="759"/>
      <c r="DJ75" s="759"/>
      <c r="DK75" s="759"/>
      <c r="DL75" s="759"/>
      <c r="DM75" s="759"/>
      <c r="DN75" s="759"/>
      <c r="DO75" s="759"/>
      <c r="DP75" s="759"/>
      <c r="DQ75" s="759"/>
      <c r="DR75" s="759"/>
      <c r="DS75" s="759"/>
      <c r="DT75" s="759"/>
      <c r="DU75" s="759"/>
      <c r="DV75" s="759"/>
      <c r="DW75" s="759"/>
      <c r="DX75" s="759"/>
      <c r="DY75" s="759"/>
      <c r="DZ75" s="759"/>
      <c r="EA75" s="759"/>
      <c r="EB75" s="759"/>
      <c r="EC75" s="759"/>
      <c r="ED75" s="759"/>
      <c r="EE75" s="759"/>
      <c r="EF75" s="759"/>
      <c r="EG75" s="759"/>
      <c r="EH75" s="759"/>
      <c r="EI75" s="759"/>
      <c r="EJ75" s="759"/>
      <c r="EK75" s="759"/>
      <c r="EL75" s="759"/>
      <c r="EM75" s="759"/>
      <c r="EN75" s="759"/>
      <c r="EO75" s="759"/>
      <c r="EP75" s="759"/>
      <c r="EQ75" s="759"/>
      <c r="ER75" s="759"/>
      <c r="ES75" s="759"/>
      <c r="ET75" s="759"/>
      <c r="EU75" s="759"/>
      <c r="EV75" s="759"/>
      <c r="EW75" s="759"/>
      <c r="EX75" s="759"/>
      <c r="EY75" s="759"/>
      <c r="EZ75" s="759"/>
      <c r="FA75" s="759"/>
      <c r="FB75" s="759"/>
      <c r="FC75" s="759"/>
      <c r="FD75" s="759"/>
      <c r="FE75" s="759"/>
      <c r="FF75" s="759"/>
      <c r="FG75" s="759"/>
      <c r="FH75" s="759"/>
      <c r="FI75" s="759"/>
      <c r="FJ75" s="759"/>
      <c r="FK75" s="759"/>
      <c r="FL75" s="759"/>
      <c r="FM75" s="759"/>
      <c r="FN75" s="759"/>
      <c r="FO75" s="759"/>
      <c r="FP75" s="759"/>
      <c r="FQ75" s="759"/>
      <c r="FR75" s="759"/>
      <c r="FS75" s="759"/>
      <c r="FT75" s="759"/>
      <c r="FU75" s="759"/>
      <c r="FV75" s="759"/>
      <c r="FW75" s="759"/>
      <c r="FX75" s="759"/>
      <c r="FY75" s="759"/>
      <c r="FZ75" s="759"/>
      <c r="GA75" s="759"/>
      <c r="GB75" s="759"/>
      <c r="GC75" s="759"/>
      <c r="GD75" s="759"/>
      <c r="GE75" s="759"/>
      <c r="GF75" s="759"/>
      <c r="GG75" s="759"/>
      <c r="GH75" s="759"/>
      <c r="GI75" s="759"/>
      <c r="GJ75" s="759"/>
      <c r="GK75" s="759"/>
      <c r="GL75" s="759"/>
      <c r="GM75" s="759"/>
      <c r="GN75" s="759"/>
      <c r="GO75" s="759"/>
      <c r="GP75" s="759"/>
      <c r="GQ75" s="759"/>
      <c r="GR75" s="759"/>
      <c r="GS75" s="759"/>
      <c r="GT75" s="759"/>
      <c r="GU75" s="759"/>
      <c r="GV75" s="759"/>
      <c r="GW75" s="759"/>
      <c r="GX75" s="759"/>
      <c r="GY75" s="759"/>
    </row>
  </sheetData>
  <mergeCells count="10">
    <mergeCell ref="A2:H2"/>
    <mergeCell ref="A1:H1"/>
    <mergeCell ref="G4:H4"/>
    <mergeCell ref="E3:H3"/>
    <mergeCell ref="A3:A5"/>
    <mergeCell ref="B3:B5"/>
    <mergeCell ref="C3:C5"/>
    <mergeCell ref="D3:D5"/>
    <mergeCell ref="E4:E5"/>
    <mergeCell ref="F4:F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M74"/>
  <sheetViews>
    <sheetView showZeros="0" zoomScaleNormal="100" workbookViewId="0">
      <pane ySplit="5" topLeftCell="A6" activePane="bottomLeft" state="frozen"/>
      <selection activeCell="J26" sqref="J26"/>
      <selection pane="bottomLeft" activeCell="J26" sqref="J26"/>
    </sheetView>
  </sheetViews>
  <sheetFormatPr defaultColWidth="7.28515625" defaultRowHeight="15"/>
  <cols>
    <col min="1" max="1" width="4.85546875" style="580" customWidth="1"/>
    <col min="2" max="2" width="31.7109375" style="581" customWidth="1"/>
    <col min="3" max="3" width="7.140625" style="580" customWidth="1"/>
    <col min="4" max="4" width="12.28515625" style="580" customWidth="1"/>
    <col min="5" max="5" width="10.5703125" style="580" customWidth="1"/>
    <col min="6" max="6" width="12" style="791" customWidth="1"/>
    <col min="7" max="7" width="10" style="580" hidden="1" customWidth="1"/>
    <col min="8" max="8" width="11.85546875" style="791" hidden="1" customWidth="1"/>
    <col min="9" max="9" width="11.28515625" style="791" hidden="1" customWidth="1"/>
    <col min="10" max="10" width="11.28515625" style="580" customWidth="1"/>
    <col min="11" max="11" width="13.28515625" style="791" customWidth="1"/>
    <col min="12" max="12" width="11.28515625" style="791" customWidth="1"/>
    <col min="13" max="13" width="11.28515625" style="580" hidden="1" customWidth="1"/>
    <col min="14" max="14" width="10" style="572" customWidth="1"/>
    <col min="15" max="15" width="11.5703125" style="792" customWidth="1"/>
    <col min="16" max="16" width="12.140625" style="792" customWidth="1"/>
    <col min="17" max="17" width="12.5703125" style="800" customWidth="1"/>
    <col min="18" max="19" width="6.85546875" style="572" customWidth="1"/>
    <col min="20" max="20" width="10.28515625" style="572" customWidth="1"/>
    <col min="21" max="27" width="6.85546875" style="572" customWidth="1"/>
    <col min="28" max="28" width="12.28515625" style="572" customWidth="1"/>
    <col min="29" max="196" width="6.85546875" style="572" customWidth="1"/>
    <col min="197" max="197" width="4.85546875" style="572" customWidth="1"/>
    <col min="198" max="198" width="37.5703125" style="572" bestFit="1" customWidth="1"/>
    <col min="199" max="199" width="5.28515625" style="572" customWidth="1"/>
    <col min="200" max="200" width="9.85546875" style="572" customWidth="1"/>
    <col min="201" max="201" width="12.42578125" style="572" customWidth="1"/>
    <col min="202" max="202" width="7.7109375" style="572" customWidth="1"/>
    <col min="203" max="203" width="6.42578125" style="572" customWidth="1"/>
    <col min="204" max="204" width="8.42578125" style="572" customWidth="1"/>
    <col min="205" max="215" width="7.28515625" style="572"/>
    <col min="216" max="216" width="8.7109375" style="572" customWidth="1"/>
    <col min="217" max="227" width="7.28515625" style="572"/>
    <col min="228" max="256" width="7.28515625" style="582"/>
    <col min="257" max="257" width="4.85546875" style="582" customWidth="1"/>
    <col min="258" max="258" width="38.42578125" style="582" customWidth="1"/>
    <col min="259" max="259" width="6.5703125" style="582" customWidth="1"/>
    <col min="260" max="261" width="11.7109375" style="582" customWidth="1"/>
    <col min="262" max="262" width="15" style="582" customWidth="1"/>
    <col min="263" max="263" width="11.7109375" style="582" customWidth="1"/>
    <col min="264" max="264" width="27.5703125" style="582" bestFit="1" customWidth="1"/>
    <col min="265" max="452" width="6.85546875" style="582" customWidth="1"/>
    <col min="453" max="453" width="4.85546875" style="582" customWidth="1"/>
    <col min="454" max="454" width="37.5703125" style="582" bestFit="1" customWidth="1"/>
    <col min="455" max="455" width="5.28515625" style="582" customWidth="1"/>
    <col min="456" max="456" width="9.85546875" style="582" customWidth="1"/>
    <col min="457" max="457" width="12.42578125" style="582" customWidth="1"/>
    <col min="458" max="458" width="7.7109375" style="582" customWidth="1"/>
    <col min="459" max="459" width="6.42578125" style="582" customWidth="1"/>
    <col min="460" max="460" width="8.42578125" style="582" customWidth="1"/>
    <col min="461" max="471" width="7.28515625" style="582"/>
    <col min="472" max="472" width="8.7109375" style="582" customWidth="1"/>
    <col min="473" max="512" width="7.28515625" style="582"/>
    <col min="513" max="513" width="4.85546875" style="582" customWidth="1"/>
    <col min="514" max="514" width="38.42578125" style="582" customWidth="1"/>
    <col min="515" max="515" width="6.5703125" style="582" customWidth="1"/>
    <col min="516" max="517" width="11.7109375" style="582" customWidth="1"/>
    <col min="518" max="518" width="15" style="582" customWidth="1"/>
    <col min="519" max="519" width="11.7109375" style="582" customWidth="1"/>
    <col min="520" max="520" width="27.5703125" style="582" bestFit="1" customWidth="1"/>
    <col min="521" max="708" width="6.85546875" style="582" customWidth="1"/>
    <col min="709" max="709" width="4.85546875" style="582" customWidth="1"/>
    <col min="710" max="710" width="37.5703125" style="582" bestFit="1" customWidth="1"/>
    <col min="711" max="711" width="5.28515625" style="582" customWidth="1"/>
    <col min="712" max="712" width="9.85546875" style="582" customWidth="1"/>
    <col min="713" max="713" width="12.42578125" style="582" customWidth="1"/>
    <col min="714" max="714" width="7.7109375" style="582" customWidth="1"/>
    <col min="715" max="715" width="6.42578125" style="582" customWidth="1"/>
    <col min="716" max="716" width="8.42578125" style="582" customWidth="1"/>
    <col min="717" max="727" width="7.28515625" style="582"/>
    <col min="728" max="728" width="8.7109375" style="582" customWidth="1"/>
    <col min="729" max="768" width="7.28515625" style="582"/>
    <col min="769" max="769" width="4.85546875" style="582" customWidth="1"/>
    <col min="770" max="770" width="38.42578125" style="582" customWidth="1"/>
    <col min="771" max="771" width="6.5703125" style="582" customWidth="1"/>
    <col min="772" max="773" width="11.7109375" style="582" customWidth="1"/>
    <col min="774" max="774" width="15" style="582" customWidth="1"/>
    <col min="775" max="775" width="11.7109375" style="582" customWidth="1"/>
    <col min="776" max="776" width="27.5703125" style="582" bestFit="1" customWidth="1"/>
    <col min="777" max="964" width="6.85546875" style="582" customWidth="1"/>
    <col min="965" max="965" width="4.85546875" style="582" customWidth="1"/>
    <col min="966" max="966" width="37.5703125" style="582" bestFit="1" customWidth="1"/>
    <col min="967" max="967" width="5.28515625" style="582" customWidth="1"/>
    <col min="968" max="968" width="9.85546875" style="582" customWidth="1"/>
    <col min="969" max="969" width="12.42578125" style="582" customWidth="1"/>
    <col min="970" max="970" width="7.7109375" style="582" customWidth="1"/>
    <col min="971" max="971" width="6.42578125" style="582" customWidth="1"/>
    <col min="972" max="972" width="8.42578125" style="582" customWidth="1"/>
    <col min="973" max="983" width="7.28515625" style="582"/>
    <col min="984" max="984" width="8.7109375" style="582" customWidth="1"/>
    <col min="985" max="1024" width="7.28515625" style="582"/>
    <col min="1025" max="1025" width="4.85546875" style="582" customWidth="1"/>
    <col min="1026" max="1026" width="38.42578125" style="582" customWidth="1"/>
    <col min="1027" max="1027" width="6.5703125" style="582" customWidth="1"/>
    <col min="1028" max="1029" width="11.7109375" style="582" customWidth="1"/>
    <col min="1030" max="1030" width="15" style="582" customWidth="1"/>
    <col min="1031" max="1031" width="11.7109375" style="582" customWidth="1"/>
    <col min="1032" max="1032" width="27.5703125" style="582" bestFit="1" customWidth="1"/>
    <col min="1033" max="1220" width="6.85546875" style="582" customWidth="1"/>
    <col min="1221" max="1221" width="4.85546875" style="582" customWidth="1"/>
    <col min="1222" max="1222" width="37.5703125" style="582" bestFit="1" customWidth="1"/>
    <col min="1223" max="1223" width="5.28515625" style="582" customWidth="1"/>
    <col min="1224" max="1224" width="9.85546875" style="582" customWidth="1"/>
    <col min="1225" max="1225" width="12.42578125" style="582" customWidth="1"/>
    <col min="1226" max="1226" width="7.7109375" style="582" customWidth="1"/>
    <col min="1227" max="1227" width="6.42578125" style="582" customWidth="1"/>
    <col min="1228" max="1228" width="8.42578125" style="582" customWidth="1"/>
    <col min="1229" max="1239" width="7.28515625" style="582"/>
    <col min="1240" max="1240" width="8.7109375" style="582" customWidth="1"/>
    <col min="1241" max="1280" width="7.28515625" style="582"/>
    <col min="1281" max="1281" width="4.85546875" style="582" customWidth="1"/>
    <col min="1282" max="1282" width="38.42578125" style="582" customWidth="1"/>
    <col min="1283" max="1283" width="6.5703125" style="582" customWidth="1"/>
    <col min="1284" max="1285" width="11.7109375" style="582" customWidth="1"/>
    <col min="1286" max="1286" width="15" style="582" customWidth="1"/>
    <col min="1287" max="1287" width="11.7109375" style="582" customWidth="1"/>
    <col min="1288" max="1288" width="27.5703125" style="582" bestFit="1" customWidth="1"/>
    <col min="1289" max="1476" width="6.85546875" style="582" customWidth="1"/>
    <col min="1477" max="1477" width="4.85546875" style="582" customWidth="1"/>
    <col min="1478" max="1478" width="37.5703125" style="582" bestFit="1" customWidth="1"/>
    <col min="1479" max="1479" width="5.28515625" style="582" customWidth="1"/>
    <col min="1480" max="1480" width="9.85546875" style="582" customWidth="1"/>
    <col min="1481" max="1481" width="12.42578125" style="582" customWidth="1"/>
    <col min="1482" max="1482" width="7.7109375" style="582" customWidth="1"/>
    <col min="1483" max="1483" width="6.42578125" style="582" customWidth="1"/>
    <col min="1484" max="1484" width="8.42578125" style="582" customWidth="1"/>
    <col min="1485" max="1495" width="7.28515625" style="582"/>
    <col min="1496" max="1496" width="8.7109375" style="582" customWidth="1"/>
    <col min="1497" max="1536" width="7.28515625" style="582"/>
    <col min="1537" max="1537" width="4.85546875" style="582" customWidth="1"/>
    <col min="1538" max="1538" width="38.42578125" style="582" customWidth="1"/>
    <col min="1539" max="1539" width="6.5703125" style="582" customWidth="1"/>
    <col min="1540" max="1541" width="11.7109375" style="582" customWidth="1"/>
    <col min="1542" max="1542" width="15" style="582" customWidth="1"/>
    <col min="1543" max="1543" width="11.7109375" style="582" customWidth="1"/>
    <col min="1544" max="1544" width="27.5703125" style="582" bestFit="1" customWidth="1"/>
    <col min="1545" max="1732" width="6.85546875" style="582" customWidth="1"/>
    <col min="1733" max="1733" width="4.85546875" style="582" customWidth="1"/>
    <col min="1734" max="1734" width="37.5703125" style="582" bestFit="1" customWidth="1"/>
    <col min="1735" max="1735" width="5.28515625" style="582" customWidth="1"/>
    <col min="1736" max="1736" width="9.85546875" style="582" customWidth="1"/>
    <col min="1737" max="1737" width="12.42578125" style="582" customWidth="1"/>
    <col min="1738" max="1738" width="7.7109375" style="582" customWidth="1"/>
    <col min="1739" max="1739" width="6.42578125" style="582" customWidth="1"/>
    <col min="1740" max="1740" width="8.42578125" style="582" customWidth="1"/>
    <col min="1741" max="1751" width="7.28515625" style="582"/>
    <col min="1752" max="1752" width="8.7109375" style="582" customWidth="1"/>
    <col min="1753" max="1792" width="7.28515625" style="582"/>
    <col min="1793" max="1793" width="4.85546875" style="582" customWidth="1"/>
    <col min="1794" max="1794" width="38.42578125" style="582" customWidth="1"/>
    <col min="1795" max="1795" width="6.5703125" style="582" customWidth="1"/>
    <col min="1796" max="1797" width="11.7109375" style="582" customWidth="1"/>
    <col min="1798" max="1798" width="15" style="582" customWidth="1"/>
    <col min="1799" max="1799" width="11.7109375" style="582" customWidth="1"/>
    <col min="1800" max="1800" width="27.5703125" style="582" bestFit="1" customWidth="1"/>
    <col min="1801" max="1988" width="6.85546875" style="582" customWidth="1"/>
    <col min="1989" max="1989" width="4.85546875" style="582" customWidth="1"/>
    <col min="1990" max="1990" width="37.5703125" style="582" bestFit="1" customWidth="1"/>
    <col min="1991" max="1991" width="5.28515625" style="582" customWidth="1"/>
    <col min="1992" max="1992" width="9.85546875" style="582" customWidth="1"/>
    <col min="1993" max="1993" width="12.42578125" style="582" customWidth="1"/>
    <col min="1994" max="1994" width="7.7109375" style="582" customWidth="1"/>
    <col min="1995" max="1995" width="6.42578125" style="582" customWidth="1"/>
    <col min="1996" max="1996" width="8.42578125" style="582" customWidth="1"/>
    <col min="1997" max="2007" width="7.28515625" style="582"/>
    <col min="2008" max="2008" width="8.7109375" style="582" customWidth="1"/>
    <col min="2009" max="2048" width="7.28515625" style="582"/>
    <col min="2049" max="2049" width="4.85546875" style="582" customWidth="1"/>
    <col min="2050" max="2050" width="38.42578125" style="582" customWidth="1"/>
    <col min="2051" max="2051" width="6.5703125" style="582" customWidth="1"/>
    <col min="2052" max="2053" width="11.7109375" style="582" customWidth="1"/>
    <col min="2054" max="2054" width="15" style="582" customWidth="1"/>
    <col min="2055" max="2055" width="11.7109375" style="582" customWidth="1"/>
    <col min="2056" max="2056" width="27.5703125" style="582" bestFit="1" customWidth="1"/>
    <col min="2057" max="2244" width="6.85546875" style="582" customWidth="1"/>
    <col min="2245" max="2245" width="4.85546875" style="582" customWidth="1"/>
    <col min="2246" max="2246" width="37.5703125" style="582" bestFit="1" customWidth="1"/>
    <col min="2247" max="2247" width="5.28515625" style="582" customWidth="1"/>
    <col min="2248" max="2248" width="9.85546875" style="582" customWidth="1"/>
    <col min="2249" max="2249" width="12.42578125" style="582" customWidth="1"/>
    <col min="2250" max="2250" width="7.7109375" style="582" customWidth="1"/>
    <col min="2251" max="2251" width="6.42578125" style="582" customWidth="1"/>
    <col min="2252" max="2252" width="8.42578125" style="582" customWidth="1"/>
    <col min="2253" max="2263" width="7.28515625" style="582"/>
    <col min="2264" max="2264" width="8.7109375" style="582" customWidth="1"/>
    <col min="2265" max="2304" width="7.28515625" style="582"/>
    <col min="2305" max="2305" width="4.85546875" style="582" customWidth="1"/>
    <col min="2306" max="2306" width="38.42578125" style="582" customWidth="1"/>
    <col min="2307" max="2307" width="6.5703125" style="582" customWidth="1"/>
    <col min="2308" max="2309" width="11.7109375" style="582" customWidth="1"/>
    <col min="2310" max="2310" width="15" style="582" customWidth="1"/>
    <col min="2311" max="2311" width="11.7109375" style="582" customWidth="1"/>
    <col min="2312" max="2312" width="27.5703125" style="582" bestFit="1" customWidth="1"/>
    <col min="2313" max="2500" width="6.85546875" style="582" customWidth="1"/>
    <col min="2501" max="2501" width="4.85546875" style="582" customWidth="1"/>
    <col min="2502" max="2502" width="37.5703125" style="582" bestFit="1" customWidth="1"/>
    <col min="2503" max="2503" width="5.28515625" style="582" customWidth="1"/>
    <col min="2504" max="2504" width="9.85546875" style="582" customWidth="1"/>
    <col min="2505" max="2505" width="12.42578125" style="582" customWidth="1"/>
    <col min="2506" max="2506" width="7.7109375" style="582" customWidth="1"/>
    <col min="2507" max="2507" width="6.42578125" style="582" customWidth="1"/>
    <col min="2508" max="2508" width="8.42578125" style="582" customWidth="1"/>
    <col min="2509" max="2519" width="7.28515625" style="582"/>
    <col min="2520" max="2520" width="8.7109375" style="582" customWidth="1"/>
    <col min="2521" max="2560" width="7.28515625" style="582"/>
    <col min="2561" max="2561" width="4.85546875" style="582" customWidth="1"/>
    <col min="2562" max="2562" width="38.42578125" style="582" customWidth="1"/>
    <col min="2563" max="2563" width="6.5703125" style="582" customWidth="1"/>
    <col min="2564" max="2565" width="11.7109375" style="582" customWidth="1"/>
    <col min="2566" max="2566" width="15" style="582" customWidth="1"/>
    <col min="2567" max="2567" width="11.7109375" style="582" customWidth="1"/>
    <col min="2568" max="2568" width="27.5703125" style="582" bestFit="1" customWidth="1"/>
    <col min="2569" max="2756" width="6.85546875" style="582" customWidth="1"/>
    <col min="2757" max="2757" width="4.85546875" style="582" customWidth="1"/>
    <col min="2758" max="2758" width="37.5703125" style="582" bestFit="1" customWidth="1"/>
    <col min="2759" max="2759" width="5.28515625" style="582" customWidth="1"/>
    <col min="2760" max="2760" width="9.85546875" style="582" customWidth="1"/>
    <col min="2761" max="2761" width="12.42578125" style="582" customWidth="1"/>
    <col min="2762" max="2762" width="7.7109375" style="582" customWidth="1"/>
    <col min="2763" max="2763" width="6.42578125" style="582" customWidth="1"/>
    <col min="2764" max="2764" width="8.42578125" style="582" customWidth="1"/>
    <col min="2765" max="2775" width="7.28515625" style="582"/>
    <col min="2776" max="2776" width="8.7109375" style="582" customWidth="1"/>
    <col min="2777" max="2816" width="7.28515625" style="582"/>
    <col min="2817" max="2817" width="4.85546875" style="582" customWidth="1"/>
    <col min="2818" max="2818" width="38.42578125" style="582" customWidth="1"/>
    <col min="2819" max="2819" width="6.5703125" style="582" customWidth="1"/>
    <col min="2820" max="2821" width="11.7109375" style="582" customWidth="1"/>
    <col min="2822" max="2822" width="15" style="582" customWidth="1"/>
    <col min="2823" max="2823" width="11.7109375" style="582" customWidth="1"/>
    <col min="2824" max="2824" width="27.5703125" style="582" bestFit="1" customWidth="1"/>
    <col min="2825" max="3012" width="6.85546875" style="582" customWidth="1"/>
    <col min="3013" max="3013" width="4.85546875" style="582" customWidth="1"/>
    <col min="3014" max="3014" width="37.5703125" style="582" bestFit="1" customWidth="1"/>
    <col min="3015" max="3015" width="5.28515625" style="582" customWidth="1"/>
    <col min="3016" max="3016" width="9.85546875" style="582" customWidth="1"/>
    <col min="3017" max="3017" width="12.42578125" style="582" customWidth="1"/>
    <col min="3018" max="3018" width="7.7109375" style="582" customWidth="1"/>
    <col min="3019" max="3019" width="6.42578125" style="582" customWidth="1"/>
    <col min="3020" max="3020" width="8.42578125" style="582" customWidth="1"/>
    <col min="3021" max="3031" width="7.28515625" style="582"/>
    <col min="3032" max="3032" width="8.7109375" style="582" customWidth="1"/>
    <col min="3033" max="3072" width="7.28515625" style="582"/>
    <col min="3073" max="3073" width="4.85546875" style="582" customWidth="1"/>
    <col min="3074" max="3074" width="38.42578125" style="582" customWidth="1"/>
    <col min="3075" max="3075" width="6.5703125" style="582" customWidth="1"/>
    <col min="3076" max="3077" width="11.7109375" style="582" customWidth="1"/>
    <col min="3078" max="3078" width="15" style="582" customWidth="1"/>
    <col min="3079" max="3079" width="11.7109375" style="582" customWidth="1"/>
    <col min="3080" max="3080" width="27.5703125" style="582" bestFit="1" customWidth="1"/>
    <col min="3081" max="3268" width="6.85546875" style="582" customWidth="1"/>
    <col min="3269" max="3269" width="4.85546875" style="582" customWidth="1"/>
    <col min="3270" max="3270" width="37.5703125" style="582" bestFit="1" customWidth="1"/>
    <col min="3271" max="3271" width="5.28515625" style="582" customWidth="1"/>
    <col min="3272" max="3272" width="9.85546875" style="582" customWidth="1"/>
    <col min="3273" max="3273" width="12.42578125" style="582" customWidth="1"/>
    <col min="3274" max="3274" width="7.7109375" style="582" customWidth="1"/>
    <col min="3275" max="3275" width="6.42578125" style="582" customWidth="1"/>
    <col min="3276" max="3276" width="8.42578125" style="582" customWidth="1"/>
    <col min="3277" max="3287" width="7.28515625" style="582"/>
    <col min="3288" max="3288" width="8.7109375" style="582" customWidth="1"/>
    <col min="3289" max="3328" width="7.28515625" style="582"/>
    <col min="3329" max="3329" width="4.85546875" style="582" customWidth="1"/>
    <col min="3330" max="3330" width="38.42578125" style="582" customWidth="1"/>
    <col min="3331" max="3331" width="6.5703125" style="582" customWidth="1"/>
    <col min="3332" max="3333" width="11.7109375" style="582" customWidth="1"/>
    <col min="3334" max="3334" width="15" style="582" customWidth="1"/>
    <col min="3335" max="3335" width="11.7109375" style="582" customWidth="1"/>
    <col min="3336" max="3336" width="27.5703125" style="582" bestFit="1" customWidth="1"/>
    <col min="3337" max="3524" width="6.85546875" style="582" customWidth="1"/>
    <col min="3525" max="3525" width="4.85546875" style="582" customWidth="1"/>
    <col min="3526" max="3526" width="37.5703125" style="582" bestFit="1" customWidth="1"/>
    <col min="3527" max="3527" width="5.28515625" style="582" customWidth="1"/>
    <col min="3528" max="3528" width="9.85546875" style="582" customWidth="1"/>
    <col min="3529" max="3529" width="12.42578125" style="582" customWidth="1"/>
    <col min="3530" max="3530" width="7.7109375" style="582" customWidth="1"/>
    <col min="3531" max="3531" width="6.42578125" style="582" customWidth="1"/>
    <col min="3532" max="3532" width="8.42578125" style="582" customWidth="1"/>
    <col min="3533" max="3543" width="7.28515625" style="582"/>
    <col min="3544" max="3544" width="8.7109375" style="582" customWidth="1"/>
    <col min="3545" max="3584" width="7.28515625" style="582"/>
    <col min="3585" max="3585" width="4.85546875" style="582" customWidth="1"/>
    <col min="3586" max="3586" width="38.42578125" style="582" customWidth="1"/>
    <col min="3587" max="3587" width="6.5703125" style="582" customWidth="1"/>
    <col min="3588" max="3589" width="11.7109375" style="582" customWidth="1"/>
    <col min="3590" max="3590" width="15" style="582" customWidth="1"/>
    <col min="3591" max="3591" width="11.7109375" style="582" customWidth="1"/>
    <col min="3592" max="3592" width="27.5703125" style="582" bestFit="1" customWidth="1"/>
    <col min="3593" max="3780" width="6.85546875" style="582" customWidth="1"/>
    <col min="3781" max="3781" width="4.85546875" style="582" customWidth="1"/>
    <col min="3782" max="3782" width="37.5703125" style="582" bestFit="1" customWidth="1"/>
    <col min="3783" max="3783" width="5.28515625" style="582" customWidth="1"/>
    <col min="3784" max="3784" width="9.85546875" style="582" customWidth="1"/>
    <col min="3785" max="3785" width="12.42578125" style="582" customWidth="1"/>
    <col min="3786" max="3786" width="7.7109375" style="582" customWidth="1"/>
    <col min="3787" max="3787" width="6.42578125" style="582" customWidth="1"/>
    <col min="3788" max="3788" width="8.42578125" style="582" customWidth="1"/>
    <col min="3789" max="3799" width="7.28515625" style="582"/>
    <col min="3800" max="3800" width="8.7109375" style="582" customWidth="1"/>
    <col min="3801" max="3840" width="7.28515625" style="582"/>
    <col min="3841" max="3841" width="4.85546875" style="582" customWidth="1"/>
    <col min="3842" max="3842" width="38.42578125" style="582" customWidth="1"/>
    <col min="3843" max="3843" width="6.5703125" style="582" customWidth="1"/>
    <col min="3844" max="3845" width="11.7109375" style="582" customWidth="1"/>
    <col min="3846" max="3846" width="15" style="582" customWidth="1"/>
    <col min="3847" max="3847" width="11.7109375" style="582" customWidth="1"/>
    <col min="3848" max="3848" width="27.5703125" style="582" bestFit="1" customWidth="1"/>
    <col min="3849" max="4036" width="6.85546875" style="582" customWidth="1"/>
    <col min="4037" max="4037" width="4.85546875" style="582" customWidth="1"/>
    <col min="4038" max="4038" width="37.5703125" style="582" bestFit="1" customWidth="1"/>
    <col min="4039" max="4039" width="5.28515625" style="582" customWidth="1"/>
    <col min="4040" max="4040" width="9.85546875" style="582" customWidth="1"/>
    <col min="4041" max="4041" width="12.42578125" style="582" customWidth="1"/>
    <col min="4042" max="4042" width="7.7109375" style="582" customWidth="1"/>
    <col min="4043" max="4043" width="6.42578125" style="582" customWidth="1"/>
    <col min="4044" max="4044" width="8.42578125" style="582" customWidth="1"/>
    <col min="4045" max="4055" width="7.28515625" style="582"/>
    <col min="4056" max="4056" width="8.7109375" style="582" customWidth="1"/>
    <col min="4057" max="4096" width="7.28515625" style="582"/>
    <col min="4097" max="4097" width="4.85546875" style="582" customWidth="1"/>
    <col min="4098" max="4098" width="38.42578125" style="582" customWidth="1"/>
    <col min="4099" max="4099" width="6.5703125" style="582" customWidth="1"/>
    <col min="4100" max="4101" width="11.7109375" style="582" customWidth="1"/>
    <col min="4102" max="4102" width="15" style="582" customWidth="1"/>
    <col min="4103" max="4103" width="11.7109375" style="582" customWidth="1"/>
    <col min="4104" max="4104" width="27.5703125" style="582" bestFit="1" customWidth="1"/>
    <col min="4105" max="4292" width="6.85546875" style="582" customWidth="1"/>
    <col min="4293" max="4293" width="4.85546875" style="582" customWidth="1"/>
    <col min="4294" max="4294" width="37.5703125" style="582" bestFit="1" customWidth="1"/>
    <col min="4295" max="4295" width="5.28515625" style="582" customWidth="1"/>
    <col min="4296" max="4296" width="9.85546875" style="582" customWidth="1"/>
    <col min="4297" max="4297" width="12.42578125" style="582" customWidth="1"/>
    <col min="4298" max="4298" width="7.7109375" style="582" customWidth="1"/>
    <col min="4299" max="4299" width="6.42578125" style="582" customWidth="1"/>
    <col min="4300" max="4300" width="8.42578125" style="582" customWidth="1"/>
    <col min="4301" max="4311" width="7.28515625" style="582"/>
    <col min="4312" max="4312" width="8.7109375" style="582" customWidth="1"/>
    <col min="4313" max="4352" width="7.28515625" style="582"/>
    <col min="4353" max="4353" width="4.85546875" style="582" customWidth="1"/>
    <col min="4354" max="4354" width="38.42578125" style="582" customWidth="1"/>
    <col min="4355" max="4355" width="6.5703125" style="582" customWidth="1"/>
    <col min="4356" max="4357" width="11.7109375" style="582" customWidth="1"/>
    <col min="4358" max="4358" width="15" style="582" customWidth="1"/>
    <col min="4359" max="4359" width="11.7109375" style="582" customWidth="1"/>
    <col min="4360" max="4360" width="27.5703125" style="582" bestFit="1" customWidth="1"/>
    <col min="4361" max="4548" width="6.85546875" style="582" customWidth="1"/>
    <col min="4549" max="4549" width="4.85546875" style="582" customWidth="1"/>
    <col min="4550" max="4550" width="37.5703125" style="582" bestFit="1" customWidth="1"/>
    <col min="4551" max="4551" width="5.28515625" style="582" customWidth="1"/>
    <col min="4552" max="4552" width="9.85546875" style="582" customWidth="1"/>
    <col min="4553" max="4553" width="12.42578125" style="582" customWidth="1"/>
    <col min="4554" max="4554" width="7.7109375" style="582" customWidth="1"/>
    <col min="4555" max="4555" width="6.42578125" style="582" customWidth="1"/>
    <col min="4556" max="4556" width="8.42578125" style="582" customWidth="1"/>
    <col min="4557" max="4567" width="7.28515625" style="582"/>
    <col min="4568" max="4568" width="8.7109375" style="582" customWidth="1"/>
    <col min="4569" max="4608" width="7.28515625" style="582"/>
    <col min="4609" max="4609" width="4.85546875" style="582" customWidth="1"/>
    <col min="4610" max="4610" width="38.42578125" style="582" customWidth="1"/>
    <col min="4611" max="4611" width="6.5703125" style="582" customWidth="1"/>
    <col min="4612" max="4613" width="11.7109375" style="582" customWidth="1"/>
    <col min="4614" max="4614" width="15" style="582" customWidth="1"/>
    <col min="4615" max="4615" width="11.7109375" style="582" customWidth="1"/>
    <col min="4616" max="4616" width="27.5703125" style="582" bestFit="1" customWidth="1"/>
    <col min="4617" max="4804" width="6.85546875" style="582" customWidth="1"/>
    <col min="4805" max="4805" width="4.85546875" style="582" customWidth="1"/>
    <col min="4806" max="4806" width="37.5703125" style="582" bestFit="1" customWidth="1"/>
    <col min="4807" max="4807" width="5.28515625" style="582" customWidth="1"/>
    <col min="4808" max="4808" width="9.85546875" style="582" customWidth="1"/>
    <col min="4809" max="4809" width="12.42578125" style="582" customWidth="1"/>
    <col min="4810" max="4810" width="7.7109375" style="582" customWidth="1"/>
    <col min="4811" max="4811" width="6.42578125" style="582" customWidth="1"/>
    <col min="4812" max="4812" width="8.42578125" style="582" customWidth="1"/>
    <col min="4813" max="4823" width="7.28515625" style="582"/>
    <col min="4824" max="4824" width="8.7109375" style="582" customWidth="1"/>
    <col min="4825" max="4864" width="7.28515625" style="582"/>
    <col min="4865" max="4865" width="4.85546875" style="582" customWidth="1"/>
    <col min="4866" max="4866" width="38.42578125" style="582" customWidth="1"/>
    <col min="4867" max="4867" width="6.5703125" style="582" customWidth="1"/>
    <col min="4868" max="4869" width="11.7109375" style="582" customWidth="1"/>
    <col min="4870" max="4870" width="15" style="582" customWidth="1"/>
    <col min="4871" max="4871" width="11.7109375" style="582" customWidth="1"/>
    <col min="4872" max="4872" width="27.5703125" style="582" bestFit="1" customWidth="1"/>
    <col min="4873" max="5060" width="6.85546875" style="582" customWidth="1"/>
    <col min="5061" max="5061" width="4.85546875" style="582" customWidth="1"/>
    <col min="5062" max="5062" width="37.5703125" style="582" bestFit="1" customWidth="1"/>
    <col min="5063" max="5063" width="5.28515625" style="582" customWidth="1"/>
    <col min="5064" max="5064" width="9.85546875" style="582" customWidth="1"/>
    <col min="5065" max="5065" width="12.42578125" style="582" customWidth="1"/>
    <col min="5066" max="5066" width="7.7109375" style="582" customWidth="1"/>
    <col min="5067" max="5067" width="6.42578125" style="582" customWidth="1"/>
    <col min="5068" max="5068" width="8.42578125" style="582" customWidth="1"/>
    <col min="5069" max="5079" width="7.28515625" style="582"/>
    <col min="5080" max="5080" width="8.7109375" style="582" customWidth="1"/>
    <col min="5081" max="5120" width="7.28515625" style="582"/>
    <col min="5121" max="5121" width="4.85546875" style="582" customWidth="1"/>
    <col min="5122" max="5122" width="38.42578125" style="582" customWidth="1"/>
    <col min="5123" max="5123" width="6.5703125" style="582" customWidth="1"/>
    <col min="5124" max="5125" width="11.7109375" style="582" customWidth="1"/>
    <col min="5126" max="5126" width="15" style="582" customWidth="1"/>
    <col min="5127" max="5127" width="11.7109375" style="582" customWidth="1"/>
    <col min="5128" max="5128" width="27.5703125" style="582" bestFit="1" customWidth="1"/>
    <col min="5129" max="5316" width="6.85546875" style="582" customWidth="1"/>
    <col min="5317" max="5317" width="4.85546875" style="582" customWidth="1"/>
    <col min="5318" max="5318" width="37.5703125" style="582" bestFit="1" customWidth="1"/>
    <col min="5319" max="5319" width="5.28515625" style="582" customWidth="1"/>
    <col min="5320" max="5320" width="9.85546875" style="582" customWidth="1"/>
    <col min="5321" max="5321" width="12.42578125" style="582" customWidth="1"/>
    <col min="5322" max="5322" width="7.7109375" style="582" customWidth="1"/>
    <col min="5323" max="5323" width="6.42578125" style="582" customWidth="1"/>
    <col min="5324" max="5324" width="8.42578125" style="582" customWidth="1"/>
    <col min="5325" max="5335" width="7.28515625" style="582"/>
    <col min="5336" max="5336" width="8.7109375" style="582" customWidth="1"/>
    <col min="5337" max="5376" width="7.28515625" style="582"/>
    <col min="5377" max="5377" width="4.85546875" style="582" customWidth="1"/>
    <col min="5378" max="5378" width="38.42578125" style="582" customWidth="1"/>
    <col min="5379" max="5379" width="6.5703125" style="582" customWidth="1"/>
    <col min="5380" max="5381" width="11.7109375" style="582" customWidth="1"/>
    <col min="5382" max="5382" width="15" style="582" customWidth="1"/>
    <col min="5383" max="5383" width="11.7109375" style="582" customWidth="1"/>
    <col min="5384" max="5384" width="27.5703125" style="582" bestFit="1" customWidth="1"/>
    <col min="5385" max="5572" width="6.85546875" style="582" customWidth="1"/>
    <col min="5573" max="5573" width="4.85546875" style="582" customWidth="1"/>
    <col min="5574" max="5574" width="37.5703125" style="582" bestFit="1" customWidth="1"/>
    <col min="5575" max="5575" width="5.28515625" style="582" customWidth="1"/>
    <col min="5576" max="5576" width="9.85546875" style="582" customWidth="1"/>
    <col min="5577" max="5577" width="12.42578125" style="582" customWidth="1"/>
    <col min="5578" max="5578" width="7.7109375" style="582" customWidth="1"/>
    <col min="5579" max="5579" width="6.42578125" style="582" customWidth="1"/>
    <col min="5580" max="5580" width="8.42578125" style="582" customWidth="1"/>
    <col min="5581" max="5591" width="7.28515625" style="582"/>
    <col min="5592" max="5592" width="8.7109375" style="582" customWidth="1"/>
    <col min="5593" max="5632" width="7.28515625" style="582"/>
    <col min="5633" max="5633" width="4.85546875" style="582" customWidth="1"/>
    <col min="5634" max="5634" width="38.42578125" style="582" customWidth="1"/>
    <col min="5635" max="5635" width="6.5703125" style="582" customWidth="1"/>
    <col min="5636" max="5637" width="11.7109375" style="582" customWidth="1"/>
    <col min="5638" max="5638" width="15" style="582" customWidth="1"/>
    <col min="5639" max="5639" width="11.7109375" style="582" customWidth="1"/>
    <col min="5640" max="5640" width="27.5703125" style="582" bestFit="1" customWidth="1"/>
    <col min="5641" max="5828" width="6.85546875" style="582" customWidth="1"/>
    <col min="5829" max="5829" width="4.85546875" style="582" customWidth="1"/>
    <col min="5830" max="5830" width="37.5703125" style="582" bestFit="1" customWidth="1"/>
    <col min="5831" max="5831" width="5.28515625" style="582" customWidth="1"/>
    <col min="5832" max="5832" width="9.85546875" style="582" customWidth="1"/>
    <col min="5833" max="5833" width="12.42578125" style="582" customWidth="1"/>
    <col min="5834" max="5834" width="7.7109375" style="582" customWidth="1"/>
    <col min="5835" max="5835" width="6.42578125" style="582" customWidth="1"/>
    <col min="5836" max="5836" width="8.42578125" style="582" customWidth="1"/>
    <col min="5837" max="5847" width="7.28515625" style="582"/>
    <col min="5848" max="5848" width="8.7109375" style="582" customWidth="1"/>
    <col min="5849" max="5888" width="7.28515625" style="582"/>
    <col min="5889" max="5889" width="4.85546875" style="582" customWidth="1"/>
    <col min="5890" max="5890" width="38.42578125" style="582" customWidth="1"/>
    <col min="5891" max="5891" width="6.5703125" style="582" customWidth="1"/>
    <col min="5892" max="5893" width="11.7109375" style="582" customWidth="1"/>
    <col min="5894" max="5894" width="15" style="582" customWidth="1"/>
    <col min="5895" max="5895" width="11.7109375" style="582" customWidth="1"/>
    <col min="5896" max="5896" width="27.5703125" style="582" bestFit="1" customWidth="1"/>
    <col min="5897" max="6084" width="6.85546875" style="582" customWidth="1"/>
    <col min="6085" max="6085" width="4.85546875" style="582" customWidth="1"/>
    <col min="6086" max="6086" width="37.5703125" style="582" bestFit="1" customWidth="1"/>
    <col min="6087" max="6087" width="5.28515625" style="582" customWidth="1"/>
    <col min="6088" max="6088" width="9.85546875" style="582" customWidth="1"/>
    <col min="6089" max="6089" width="12.42578125" style="582" customWidth="1"/>
    <col min="6090" max="6090" width="7.7109375" style="582" customWidth="1"/>
    <col min="6091" max="6091" width="6.42578125" style="582" customWidth="1"/>
    <col min="6092" max="6092" width="8.42578125" style="582" customWidth="1"/>
    <col min="6093" max="6103" width="7.28515625" style="582"/>
    <col min="6104" max="6104" width="8.7109375" style="582" customWidth="1"/>
    <col min="6105" max="6144" width="7.28515625" style="582"/>
    <col min="6145" max="6145" width="4.85546875" style="582" customWidth="1"/>
    <col min="6146" max="6146" width="38.42578125" style="582" customWidth="1"/>
    <col min="6147" max="6147" width="6.5703125" style="582" customWidth="1"/>
    <col min="6148" max="6149" width="11.7109375" style="582" customWidth="1"/>
    <col min="6150" max="6150" width="15" style="582" customWidth="1"/>
    <col min="6151" max="6151" width="11.7109375" style="582" customWidth="1"/>
    <col min="6152" max="6152" width="27.5703125" style="582" bestFit="1" customWidth="1"/>
    <col min="6153" max="6340" width="6.85546875" style="582" customWidth="1"/>
    <col min="6341" max="6341" width="4.85546875" style="582" customWidth="1"/>
    <col min="6342" max="6342" width="37.5703125" style="582" bestFit="1" customWidth="1"/>
    <col min="6343" max="6343" width="5.28515625" style="582" customWidth="1"/>
    <col min="6344" max="6344" width="9.85546875" style="582" customWidth="1"/>
    <col min="6345" max="6345" width="12.42578125" style="582" customWidth="1"/>
    <col min="6346" max="6346" width="7.7109375" style="582" customWidth="1"/>
    <col min="6347" max="6347" width="6.42578125" style="582" customWidth="1"/>
    <col min="6348" max="6348" width="8.42578125" style="582" customWidth="1"/>
    <col min="6349" max="6359" width="7.28515625" style="582"/>
    <col min="6360" max="6360" width="8.7109375" style="582" customWidth="1"/>
    <col min="6361" max="6400" width="7.28515625" style="582"/>
    <col min="6401" max="6401" width="4.85546875" style="582" customWidth="1"/>
    <col min="6402" max="6402" width="38.42578125" style="582" customWidth="1"/>
    <col min="6403" max="6403" width="6.5703125" style="582" customWidth="1"/>
    <col min="6404" max="6405" width="11.7109375" style="582" customWidth="1"/>
    <col min="6406" max="6406" width="15" style="582" customWidth="1"/>
    <col min="6407" max="6407" width="11.7109375" style="582" customWidth="1"/>
    <col min="6408" max="6408" width="27.5703125" style="582" bestFit="1" customWidth="1"/>
    <col min="6409" max="6596" width="6.85546875" style="582" customWidth="1"/>
    <col min="6597" max="6597" width="4.85546875" style="582" customWidth="1"/>
    <col min="6598" max="6598" width="37.5703125" style="582" bestFit="1" customWidth="1"/>
    <col min="6599" max="6599" width="5.28515625" style="582" customWidth="1"/>
    <col min="6600" max="6600" width="9.85546875" style="582" customWidth="1"/>
    <col min="6601" max="6601" width="12.42578125" style="582" customWidth="1"/>
    <col min="6602" max="6602" width="7.7109375" style="582" customWidth="1"/>
    <col min="6603" max="6603" width="6.42578125" style="582" customWidth="1"/>
    <col min="6604" max="6604" width="8.42578125" style="582" customWidth="1"/>
    <col min="6605" max="6615" width="7.28515625" style="582"/>
    <col min="6616" max="6616" width="8.7109375" style="582" customWidth="1"/>
    <col min="6617" max="6656" width="7.28515625" style="582"/>
    <col min="6657" max="6657" width="4.85546875" style="582" customWidth="1"/>
    <col min="6658" max="6658" width="38.42578125" style="582" customWidth="1"/>
    <col min="6659" max="6659" width="6.5703125" style="582" customWidth="1"/>
    <col min="6660" max="6661" width="11.7109375" style="582" customWidth="1"/>
    <col min="6662" max="6662" width="15" style="582" customWidth="1"/>
    <col min="6663" max="6663" width="11.7109375" style="582" customWidth="1"/>
    <col min="6664" max="6664" width="27.5703125" style="582" bestFit="1" customWidth="1"/>
    <col min="6665" max="6852" width="6.85546875" style="582" customWidth="1"/>
    <col min="6853" max="6853" width="4.85546875" style="582" customWidth="1"/>
    <col min="6854" max="6854" width="37.5703125" style="582" bestFit="1" customWidth="1"/>
    <col min="6855" max="6855" width="5.28515625" style="582" customWidth="1"/>
    <col min="6856" max="6856" width="9.85546875" style="582" customWidth="1"/>
    <col min="6857" max="6857" width="12.42578125" style="582" customWidth="1"/>
    <col min="6858" max="6858" width="7.7109375" style="582" customWidth="1"/>
    <col min="6859" max="6859" width="6.42578125" style="582" customWidth="1"/>
    <col min="6860" max="6860" width="8.42578125" style="582" customWidth="1"/>
    <col min="6861" max="6871" width="7.28515625" style="582"/>
    <col min="6872" max="6872" width="8.7109375" style="582" customWidth="1"/>
    <col min="6873" max="6912" width="7.28515625" style="582"/>
    <col min="6913" max="6913" width="4.85546875" style="582" customWidth="1"/>
    <col min="6914" max="6914" width="38.42578125" style="582" customWidth="1"/>
    <col min="6915" max="6915" width="6.5703125" style="582" customWidth="1"/>
    <col min="6916" max="6917" width="11.7109375" style="582" customWidth="1"/>
    <col min="6918" max="6918" width="15" style="582" customWidth="1"/>
    <col min="6919" max="6919" width="11.7109375" style="582" customWidth="1"/>
    <col min="6920" max="6920" width="27.5703125" style="582" bestFit="1" customWidth="1"/>
    <col min="6921" max="7108" width="6.85546875" style="582" customWidth="1"/>
    <col min="7109" max="7109" width="4.85546875" style="582" customWidth="1"/>
    <col min="7110" max="7110" width="37.5703125" style="582" bestFit="1" customWidth="1"/>
    <col min="7111" max="7111" width="5.28515625" style="582" customWidth="1"/>
    <col min="7112" max="7112" width="9.85546875" style="582" customWidth="1"/>
    <col min="7113" max="7113" width="12.42578125" style="582" customWidth="1"/>
    <col min="7114" max="7114" width="7.7109375" style="582" customWidth="1"/>
    <col min="7115" max="7115" width="6.42578125" style="582" customWidth="1"/>
    <col min="7116" max="7116" width="8.42578125" style="582" customWidth="1"/>
    <col min="7117" max="7127" width="7.28515625" style="582"/>
    <col min="7128" max="7128" width="8.7109375" style="582" customWidth="1"/>
    <col min="7129" max="7168" width="7.28515625" style="582"/>
    <col min="7169" max="7169" width="4.85546875" style="582" customWidth="1"/>
    <col min="7170" max="7170" width="38.42578125" style="582" customWidth="1"/>
    <col min="7171" max="7171" width="6.5703125" style="582" customWidth="1"/>
    <col min="7172" max="7173" width="11.7109375" style="582" customWidth="1"/>
    <col min="7174" max="7174" width="15" style="582" customWidth="1"/>
    <col min="7175" max="7175" width="11.7109375" style="582" customWidth="1"/>
    <col min="7176" max="7176" width="27.5703125" style="582" bestFit="1" customWidth="1"/>
    <col min="7177" max="7364" width="6.85546875" style="582" customWidth="1"/>
    <col min="7365" max="7365" width="4.85546875" style="582" customWidth="1"/>
    <col min="7366" max="7366" width="37.5703125" style="582" bestFit="1" customWidth="1"/>
    <col min="7367" max="7367" width="5.28515625" style="582" customWidth="1"/>
    <col min="7368" max="7368" width="9.85546875" style="582" customWidth="1"/>
    <col min="7369" max="7369" width="12.42578125" style="582" customWidth="1"/>
    <col min="7370" max="7370" width="7.7109375" style="582" customWidth="1"/>
    <col min="7371" max="7371" width="6.42578125" style="582" customWidth="1"/>
    <col min="7372" max="7372" width="8.42578125" style="582" customWidth="1"/>
    <col min="7373" max="7383" width="7.28515625" style="582"/>
    <col min="7384" max="7384" width="8.7109375" style="582" customWidth="1"/>
    <col min="7385" max="7424" width="7.28515625" style="582"/>
    <col min="7425" max="7425" width="4.85546875" style="582" customWidth="1"/>
    <col min="7426" max="7426" width="38.42578125" style="582" customWidth="1"/>
    <col min="7427" max="7427" width="6.5703125" style="582" customWidth="1"/>
    <col min="7428" max="7429" width="11.7109375" style="582" customWidth="1"/>
    <col min="7430" max="7430" width="15" style="582" customWidth="1"/>
    <col min="7431" max="7431" width="11.7109375" style="582" customWidth="1"/>
    <col min="7432" max="7432" width="27.5703125" style="582" bestFit="1" customWidth="1"/>
    <col min="7433" max="7620" width="6.85546875" style="582" customWidth="1"/>
    <col min="7621" max="7621" width="4.85546875" style="582" customWidth="1"/>
    <col min="7622" max="7622" width="37.5703125" style="582" bestFit="1" customWidth="1"/>
    <col min="7623" max="7623" width="5.28515625" style="582" customWidth="1"/>
    <col min="7624" max="7624" width="9.85546875" style="582" customWidth="1"/>
    <col min="7625" max="7625" width="12.42578125" style="582" customWidth="1"/>
    <col min="7626" max="7626" width="7.7109375" style="582" customWidth="1"/>
    <col min="7627" max="7627" width="6.42578125" style="582" customWidth="1"/>
    <col min="7628" max="7628" width="8.42578125" style="582" customWidth="1"/>
    <col min="7629" max="7639" width="7.28515625" style="582"/>
    <col min="7640" max="7640" width="8.7109375" style="582" customWidth="1"/>
    <col min="7641" max="7680" width="7.28515625" style="582"/>
    <col min="7681" max="7681" width="4.85546875" style="582" customWidth="1"/>
    <col min="7682" max="7682" width="38.42578125" style="582" customWidth="1"/>
    <col min="7683" max="7683" width="6.5703125" style="582" customWidth="1"/>
    <col min="7684" max="7685" width="11.7109375" style="582" customWidth="1"/>
    <col min="7686" max="7686" width="15" style="582" customWidth="1"/>
    <col min="7687" max="7687" width="11.7109375" style="582" customWidth="1"/>
    <col min="7688" max="7688" width="27.5703125" style="582" bestFit="1" customWidth="1"/>
    <col min="7689" max="7876" width="6.85546875" style="582" customWidth="1"/>
    <col min="7877" max="7877" width="4.85546875" style="582" customWidth="1"/>
    <col min="7878" max="7878" width="37.5703125" style="582" bestFit="1" customWidth="1"/>
    <col min="7879" max="7879" width="5.28515625" style="582" customWidth="1"/>
    <col min="7880" max="7880" width="9.85546875" style="582" customWidth="1"/>
    <col min="7881" max="7881" width="12.42578125" style="582" customWidth="1"/>
    <col min="7882" max="7882" width="7.7109375" style="582" customWidth="1"/>
    <col min="7883" max="7883" width="6.42578125" style="582" customWidth="1"/>
    <col min="7884" max="7884" width="8.42578125" style="582" customWidth="1"/>
    <col min="7885" max="7895" width="7.28515625" style="582"/>
    <col min="7896" max="7896" width="8.7109375" style="582" customWidth="1"/>
    <col min="7897" max="7936" width="7.28515625" style="582"/>
    <col min="7937" max="7937" width="4.85546875" style="582" customWidth="1"/>
    <col min="7938" max="7938" width="38.42578125" style="582" customWidth="1"/>
    <col min="7939" max="7939" width="6.5703125" style="582" customWidth="1"/>
    <col min="7940" max="7941" width="11.7109375" style="582" customWidth="1"/>
    <col min="7942" max="7942" width="15" style="582" customWidth="1"/>
    <col min="7943" max="7943" width="11.7109375" style="582" customWidth="1"/>
    <col min="7944" max="7944" width="27.5703125" style="582" bestFit="1" customWidth="1"/>
    <col min="7945" max="8132" width="6.85546875" style="582" customWidth="1"/>
    <col min="8133" max="8133" width="4.85546875" style="582" customWidth="1"/>
    <col min="8134" max="8134" width="37.5703125" style="582" bestFit="1" customWidth="1"/>
    <col min="8135" max="8135" width="5.28515625" style="582" customWidth="1"/>
    <col min="8136" max="8136" width="9.85546875" style="582" customWidth="1"/>
    <col min="8137" max="8137" width="12.42578125" style="582" customWidth="1"/>
    <col min="8138" max="8138" width="7.7109375" style="582" customWidth="1"/>
    <col min="8139" max="8139" width="6.42578125" style="582" customWidth="1"/>
    <col min="8140" max="8140" width="8.42578125" style="582" customWidth="1"/>
    <col min="8141" max="8151" width="7.28515625" style="582"/>
    <col min="8152" max="8152" width="8.7109375" style="582" customWidth="1"/>
    <col min="8153" max="8192" width="7.28515625" style="582"/>
    <col min="8193" max="8193" width="4.85546875" style="582" customWidth="1"/>
    <col min="8194" max="8194" width="38.42578125" style="582" customWidth="1"/>
    <col min="8195" max="8195" width="6.5703125" style="582" customWidth="1"/>
    <col min="8196" max="8197" width="11.7109375" style="582" customWidth="1"/>
    <col min="8198" max="8198" width="15" style="582" customWidth="1"/>
    <col min="8199" max="8199" width="11.7109375" style="582" customWidth="1"/>
    <col min="8200" max="8200" width="27.5703125" style="582" bestFit="1" customWidth="1"/>
    <col min="8201" max="8388" width="6.85546875" style="582" customWidth="1"/>
    <col min="8389" max="8389" width="4.85546875" style="582" customWidth="1"/>
    <col min="8390" max="8390" width="37.5703125" style="582" bestFit="1" customWidth="1"/>
    <col min="8391" max="8391" width="5.28515625" style="582" customWidth="1"/>
    <col min="8392" max="8392" width="9.85546875" style="582" customWidth="1"/>
    <col min="8393" max="8393" width="12.42578125" style="582" customWidth="1"/>
    <col min="8394" max="8394" width="7.7109375" style="582" customWidth="1"/>
    <col min="8395" max="8395" width="6.42578125" style="582" customWidth="1"/>
    <col min="8396" max="8396" width="8.42578125" style="582" customWidth="1"/>
    <col min="8397" max="8407" width="7.28515625" style="582"/>
    <col min="8408" max="8408" width="8.7109375" style="582" customWidth="1"/>
    <col min="8409" max="8448" width="7.28515625" style="582"/>
    <col min="8449" max="8449" width="4.85546875" style="582" customWidth="1"/>
    <col min="8450" max="8450" width="38.42578125" style="582" customWidth="1"/>
    <col min="8451" max="8451" width="6.5703125" style="582" customWidth="1"/>
    <col min="8452" max="8453" width="11.7109375" style="582" customWidth="1"/>
    <col min="8454" max="8454" width="15" style="582" customWidth="1"/>
    <col min="8455" max="8455" width="11.7109375" style="582" customWidth="1"/>
    <col min="8456" max="8456" width="27.5703125" style="582" bestFit="1" customWidth="1"/>
    <col min="8457" max="8644" width="6.85546875" style="582" customWidth="1"/>
    <col min="8645" max="8645" width="4.85546875" style="582" customWidth="1"/>
    <col min="8646" max="8646" width="37.5703125" style="582" bestFit="1" customWidth="1"/>
    <col min="8647" max="8647" width="5.28515625" style="582" customWidth="1"/>
    <col min="8648" max="8648" width="9.85546875" style="582" customWidth="1"/>
    <col min="8649" max="8649" width="12.42578125" style="582" customWidth="1"/>
    <col min="8650" max="8650" width="7.7109375" style="582" customWidth="1"/>
    <col min="8651" max="8651" width="6.42578125" style="582" customWidth="1"/>
    <col min="8652" max="8652" width="8.42578125" style="582" customWidth="1"/>
    <col min="8653" max="8663" width="7.28515625" style="582"/>
    <col min="8664" max="8664" width="8.7109375" style="582" customWidth="1"/>
    <col min="8665" max="8704" width="7.28515625" style="582"/>
    <col min="8705" max="8705" width="4.85546875" style="582" customWidth="1"/>
    <col min="8706" max="8706" width="38.42578125" style="582" customWidth="1"/>
    <col min="8707" max="8707" width="6.5703125" style="582" customWidth="1"/>
    <col min="8708" max="8709" width="11.7109375" style="582" customWidth="1"/>
    <col min="8710" max="8710" width="15" style="582" customWidth="1"/>
    <col min="8711" max="8711" width="11.7109375" style="582" customWidth="1"/>
    <col min="8712" max="8712" width="27.5703125" style="582" bestFit="1" customWidth="1"/>
    <col min="8713" max="8900" width="6.85546875" style="582" customWidth="1"/>
    <col min="8901" max="8901" width="4.85546875" style="582" customWidth="1"/>
    <col min="8902" max="8902" width="37.5703125" style="582" bestFit="1" customWidth="1"/>
    <col min="8903" max="8903" width="5.28515625" style="582" customWidth="1"/>
    <col min="8904" max="8904" width="9.85546875" style="582" customWidth="1"/>
    <col min="8905" max="8905" width="12.42578125" style="582" customWidth="1"/>
    <col min="8906" max="8906" width="7.7109375" style="582" customWidth="1"/>
    <col min="8907" max="8907" width="6.42578125" style="582" customWidth="1"/>
    <col min="8908" max="8908" width="8.42578125" style="582" customWidth="1"/>
    <col min="8909" max="8919" width="7.28515625" style="582"/>
    <col min="8920" max="8920" width="8.7109375" style="582" customWidth="1"/>
    <col min="8921" max="8960" width="7.28515625" style="582"/>
    <col min="8961" max="8961" width="4.85546875" style="582" customWidth="1"/>
    <col min="8962" max="8962" width="38.42578125" style="582" customWidth="1"/>
    <col min="8963" max="8963" width="6.5703125" style="582" customWidth="1"/>
    <col min="8964" max="8965" width="11.7109375" style="582" customWidth="1"/>
    <col min="8966" max="8966" width="15" style="582" customWidth="1"/>
    <col min="8967" max="8967" width="11.7109375" style="582" customWidth="1"/>
    <col min="8968" max="8968" width="27.5703125" style="582" bestFit="1" customWidth="1"/>
    <col min="8969" max="9156" width="6.85546875" style="582" customWidth="1"/>
    <col min="9157" max="9157" width="4.85546875" style="582" customWidth="1"/>
    <col min="9158" max="9158" width="37.5703125" style="582" bestFit="1" customWidth="1"/>
    <col min="9159" max="9159" width="5.28515625" style="582" customWidth="1"/>
    <col min="9160" max="9160" width="9.85546875" style="582" customWidth="1"/>
    <col min="9161" max="9161" width="12.42578125" style="582" customWidth="1"/>
    <col min="9162" max="9162" width="7.7109375" style="582" customWidth="1"/>
    <col min="9163" max="9163" width="6.42578125" style="582" customWidth="1"/>
    <col min="9164" max="9164" width="8.42578125" style="582" customWidth="1"/>
    <col min="9165" max="9175" width="7.28515625" style="582"/>
    <col min="9176" max="9176" width="8.7109375" style="582" customWidth="1"/>
    <col min="9177" max="9216" width="7.28515625" style="582"/>
    <col min="9217" max="9217" width="4.85546875" style="582" customWidth="1"/>
    <col min="9218" max="9218" width="38.42578125" style="582" customWidth="1"/>
    <col min="9219" max="9219" width="6.5703125" style="582" customWidth="1"/>
    <col min="9220" max="9221" width="11.7109375" style="582" customWidth="1"/>
    <col min="9222" max="9222" width="15" style="582" customWidth="1"/>
    <col min="9223" max="9223" width="11.7109375" style="582" customWidth="1"/>
    <col min="9224" max="9224" width="27.5703125" style="582" bestFit="1" customWidth="1"/>
    <col min="9225" max="9412" width="6.85546875" style="582" customWidth="1"/>
    <col min="9413" max="9413" width="4.85546875" style="582" customWidth="1"/>
    <col min="9414" max="9414" width="37.5703125" style="582" bestFit="1" customWidth="1"/>
    <col min="9415" max="9415" width="5.28515625" style="582" customWidth="1"/>
    <col min="9416" max="9416" width="9.85546875" style="582" customWidth="1"/>
    <col min="9417" max="9417" width="12.42578125" style="582" customWidth="1"/>
    <col min="9418" max="9418" width="7.7109375" style="582" customWidth="1"/>
    <col min="9419" max="9419" width="6.42578125" style="582" customWidth="1"/>
    <col min="9420" max="9420" width="8.42578125" style="582" customWidth="1"/>
    <col min="9421" max="9431" width="7.28515625" style="582"/>
    <col min="9432" max="9432" width="8.7109375" style="582" customWidth="1"/>
    <col min="9433" max="9472" width="7.28515625" style="582"/>
    <col min="9473" max="9473" width="4.85546875" style="582" customWidth="1"/>
    <col min="9474" max="9474" width="38.42578125" style="582" customWidth="1"/>
    <col min="9475" max="9475" width="6.5703125" style="582" customWidth="1"/>
    <col min="9476" max="9477" width="11.7109375" style="582" customWidth="1"/>
    <col min="9478" max="9478" width="15" style="582" customWidth="1"/>
    <col min="9479" max="9479" width="11.7109375" style="582" customWidth="1"/>
    <col min="9480" max="9480" width="27.5703125" style="582" bestFit="1" customWidth="1"/>
    <col min="9481" max="9668" width="6.85546875" style="582" customWidth="1"/>
    <col min="9669" max="9669" width="4.85546875" style="582" customWidth="1"/>
    <col min="9670" max="9670" width="37.5703125" style="582" bestFit="1" customWidth="1"/>
    <col min="9671" max="9671" width="5.28515625" style="582" customWidth="1"/>
    <col min="9672" max="9672" width="9.85546875" style="582" customWidth="1"/>
    <col min="9673" max="9673" width="12.42578125" style="582" customWidth="1"/>
    <col min="9674" max="9674" width="7.7109375" style="582" customWidth="1"/>
    <col min="9675" max="9675" width="6.42578125" style="582" customWidth="1"/>
    <col min="9676" max="9676" width="8.42578125" style="582" customWidth="1"/>
    <col min="9677" max="9687" width="7.28515625" style="582"/>
    <col min="9688" max="9688" width="8.7109375" style="582" customWidth="1"/>
    <col min="9689" max="9728" width="7.28515625" style="582"/>
    <col min="9729" max="9729" width="4.85546875" style="582" customWidth="1"/>
    <col min="9730" max="9730" width="38.42578125" style="582" customWidth="1"/>
    <col min="9731" max="9731" width="6.5703125" style="582" customWidth="1"/>
    <col min="9732" max="9733" width="11.7109375" style="582" customWidth="1"/>
    <col min="9734" max="9734" width="15" style="582" customWidth="1"/>
    <col min="9735" max="9735" width="11.7109375" style="582" customWidth="1"/>
    <col min="9736" max="9736" width="27.5703125" style="582" bestFit="1" customWidth="1"/>
    <col min="9737" max="9924" width="6.85546875" style="582" customWidth="1"/>
    <col min="9925" max="9925" width="4.85546875" style="582" customWidth="1"/>
    <col min="9926" max="9926" width="37.5703125" style="582" bestFit="1" customWidth="1"/>
    <col min="9927" max="9927" width="5.28515625" style="582" customWidth="1"/>
    <col min="9928" max="9928" width="9.85546875" style="582" customWidth="1"/>
    <col min="9929" max="9929" width="12.42578125" style="582" customWidth="1"/>
    <col min="9930" max="9930" width="7.7109375" style="582" customWidth="1"/>
    <col min="9931" max="9931" width="6.42578125" style="582" customWidth="1"/>
    <col min="9932" max="9932" width="8.42578125" style="582" customWidth="1"/>
    <col min="9933" max="9943" width="7.28515625" style="582"/>
    <col min="9944" max="9944" width="8.7109375" style="582" customWidth="1"/>
    <col min="9945" max="9984" width="7.28515625" style="582"/>
    <col min="9985" max="9985" width="4.85546875" style="582" customWidth="1"/>
    <col min="9986" max="9986" width="38.42578125" style="582" customWidth="1"/>
    <col min="9987" max="9987" width="6.5703125" style="582" customWidth="1"/>
    <col min="9988" max="9989" width="11.7109375" style="582" customWidth="1"/>
    <col min="9990" max="9990" width="15" style="582" customWidth="1"/>
    <col min="9991" max="9991" width="11.7109375" style="582" customWidth="1"/>
    <col min="9992" max="9992" width="27.5703125" style="582" bestFit="1" customWidth="1"/>
    <col min="9993" max="10180" width="6.85546875" style="582" customWidth="1"/>
    <col min="10181" max="10181" width="4.85546875" style="582" customWidth="1"/>
    <col min="10182" max="10182" width="37.5703125" style="582" bestFit="1" customWidth="1"/>
    <col min="10183" max="10183" width="5.28515625" style="582" customWidth="1"/>
    <col min="10184" max="10184" width="9.85546875" style="582" customWidth="1"/>
    <col min="10185" max="10185" width="12.42578125" style="582" customWidth="1"/>
    <col min="10186" max="10186" width="7.7109375" style="582" customWidth="1"/>
    <col min="10187" max="10187" width="6.42578125" style="582" customWidth="1"/>
    <col min="10188" max="10188" width="8.42578125" style="582" customWidth="1"/>
    <col min="10189" max="10199" width="7.28515625" style="582"/>
    <col min="10200" max="10200" width="8.7109375" style="582" customWidth="1"/>
    <col min="10201" max="10240" width="7.28515625" style="582"/>
    <col min="10241" max="10241" width="4.85546875" style="582" customWidth="1"/>
    <col min="10242" max="10242" width="38.42578125" style="582" customWidth="1"/>
    <col min="10243" max="10243" width="6.5703125" style="582" customWidth="1"/>
    <col min="10244" max="10245" width="11.7109375" style="582" customWidth="1"/>
    <col min="10246" max="10246" width="15" style="582" customWidth="1"/>
    <col min="10247" max="10247" width="11.7109375" style="582" customWidth="1"/>
    <col min="10248" max="10248" width="27.5703125" style="582" bestFit="1" customWidth="1"/>
    <col min="10249" max="10436" width="6.85546875" style="582" customWidth="1"/>
    <col min="10437" max="10437" width="4.85546875" style="582" customWidth="1"/>
    <col min="10438" max="10438" width="37.5703125" style="582" bestFit="1" customWidth="1"/>
    <col min="10439" max="10439" width="5.28515625" style="582" customWidth="1"/>
    <col min="10440" max="10440" width="9.85546875" style="582" customWidth="1"/>
    <col min="10441" max="10441" width="12.42578125" style="582" customWidth="1"/>
    <col min="10442" max="10442" width="7.7109375" style="582" customWidth="1"/>
    <col min="10443" max="10443" width="6.42578125" style="582" customWidth="1"/>
    <col min="10444" max="10444" width="8.42578125" style="582" customWidth="1"/>
    <col min="10445" max="10455" width="7.28515625" style="582"/>
    <col min="10456" max="10456" width="8.7109375" style="582" customWidth="1"/>
    <col min="10457" max="10496" width="7.28515625" style="582"/>
    <col min="10497" max="10497" width="4.85546875" style="582" customWidth="1"/>
    <col min="10498" max="10498" width="38.42578125" style="582" customWidth="1"/>
    <col min="10499" max="10499" width="6.5703125" style="582" customWidth="1"/>
    <col min="10500" max="10501" width="11.7109375" style="582" customWidth="1"/>
    <col min="10502" max="10502" width="15" style="582" customWidth="1"/>
    <col min="10503" max="10503" width="11.7109375" style="582" customWidth="1"/>
    <col min="10504" max="10504" width="27.5703125" style="582" bestFit="1" customWidth="1"/>
    <col min="10505" max="10692" width="6.85546875" style="582" customWidth="1"/>
    <col min="10693" max="10693" width="4.85546875" style="582" customWidth="1"/>
    <col min="10694" max="10694" width="37.5703125" style="582" bestFit="1" customWidth="1"/>
    <col min="10695" max="10695" width="5.28515625" style="582" customWidth="1"/>
    <col min="10696" max="10696" width="9.85546875" style="582" customWidth="1"/>
    <col min="10697" max="10697" width="12.42578125" style="582" customWidth="1"/>
    <col min="10698" max="10698" width="7.7109375" style="582" customWidth="1"/>
    <col min="10699" max="10699" width="6.42578125" style="582" customWidth="1"/>
    <col min="10700" max="10700" width="8.42578125" style="582" customWidth="1"/>
    <col min="10701" max="10711" width="7.28515625" style="582"/>
    <col min="10712" max="10712" width="8.7109375" style="582" customWidth="1"/>
    <col min="10713" max="10752" width="7.28515625" style="582"/>
    <col min="10753" max="10753" width="4.85546875" style="582" customWidth="1"/>
    <col min="10754" max="10754" width="38.42578125" style="582" customWidth="1"/>
    <col min="10755" max="10755" width="6.5703125" style="582" customWidth="1"/>
    <col min="10756" max="10757" width="11.7109375" style="582" customWidth="1"/>
    <col min="10758" max="10758" width="15" style="582" customWidth="1"/>
    <col min="10759" max="10759" width="11.7109375" style="582" customWidth="1"/>
    <col min="10760" max="10760" width="27.5703125" style="582" bestFit="1" customWidth="1"/>
    <col min="10761" max="10948" width="6.85546875" style="582" customWidth="1"/>
    <col min="10949" max="10949" width="4.85546875" style="582" customWidth="1"/>
    <col min="10950" max="10950" width="37.5703125" style="582" bestFit="1" customWidth="1"/>
    <col min="10951" max="10951" width="5.28515625" style="582" customWidth="1"/>
    <col min="10952" max="10952" width="9.85546875" style="582" customWidth="1"/>
    <col min="10953" max="10953" width="12.42578125" style="582" customWidth="1"/>
    <col min="10954" max="10954" width="7.7109375" style="582" customWidth="1"/>
    <col min="10955" max="10955" width="6.42578125" style="582" customWidth="1"/>
    <col min="10956" max="10956" width="8.42578125" style="582" customWidth="1"/>
    <col min="10957" max="10967" width="7.28515625" style="582"/>
    <col min="10968" max="10968" width="8.7109375" style="582" customWidth="1"/>
    <col min="10969" max="11008" width="7.28515625" style="582"/>
    <col min="11009" max="11009" width="4.85546875" style="582" customWidth="1"/>
    <col min="11010" max="11010" width="38.42578125" style="582" customWidth="1"/>
    <col min="11011" max="11011" width="6.5703125" style="582" customWidth="1"/>
    <col min="11012" max="11013" width="11.7109375" style="582" customWidth="1"/>
    <col min="11014" max="11014" width="15" style="582" customWidth="1"/>
    <col min="11015" max="11015" width="11.7109375" style="582" customWidth="1"/>
    <col min="11016" max="11016" width="27.5703125" style="582" bestFit="1" customWidth="1"/>
    <col min="11017" max="11204" width="6.85546875" style="582" customWidth="1"/>
    <col min="11205" max="11205" width="4.85546875" style="582" customWidth="1"/>
    <col min="11206" max="11206" width="37.5703125" style="582" bestFit="1" customWidth="1"/>
    <col min="11207" max="11207" width="5.28515625" style="582" customWidth="1"/>
    <col min="11208" max="11208" width="9.85546875" style="582" customWidth="1"/>
    <col min="11209" max="11209" width="12.42578125" style="582" customWidth="1"/>
    <col min="11210" max="11210" width="7.7109375" style="582" customWidth="1"/>
    <col min="11211" max="11211" width="6.42578125" style="582" customWidth="1"/>
    <col min="11212" max="11212" width="8.42578125" style="582" customWidth="1"/>
    <col min="11213" max="11223" width="7.28515625" style="582"/>
    <col min="11224" max="11224" width="8.7109375" style="582" customWidth="1"/>
    <col min="11225" max="11264" width="7.28515625" style="582"/>
    <col min="11265" max="11265" width="4.85546875" style="582" customWidth="1"/>
    <col min="11266" max="11266" width="38.42578125" style="582" customWidth="1"/>
    <col min="11267" max="11267" width="6.5703125" style="582" customWidth="1"/>
    <col min="11268" max="11269" width="11.7109375" style="582" customWidth="1"/>
    <col min="11270" max="11270" width="15" style="582" customWidth="1"/>
    <col min="11271" max="11271" width="11.7109375" style="582" customWidth="1"/>
    <col min="11272" max="11272" width="27.5703125" style="582" bestFit="1" customWidth="1"/>
    <col min="11273" max="11460" width="6.85546875" style="582" customWidth="1"/>
    <col min="11461" max="11461" width="4.85546875" style="582" customWidth="1"/>
    <col min="11462" max="11462" width="37.5703125" style="582" bestFit="1" customWidth="1"/>
    <col min="11463" max="11463" width="5.28515625" style="582" customWidth="1"/>
    <col min="11464" max="11464" width="9.85546875" style="582" customWidth="1"/>
    <col min="11465" max="11465" width="12.42578125" style="582" customWidth="1"/>
    <col min="11466" max="11466" width="7.7109375" style="582" customWidth="1"/>
    <col min="11467" max="11467" width="6.42578125" style="582" customWidth="1"/>
    <col min="11468" max="11468" width="8.42578125" style="582" customWidth="1"/>
    <col min="11469" max="11479" width="7.28515625" style="582"/>
    <col min="11480" max="11480" width="8.7109375" style="582" customWidth="1"/>
    <col min="11481" max="11520" width="7.28515625" style="582"/>
    <col min="11521" max="11521" width="4.85546875" style="582" customWidth="1"/>
    <col min="11522" max="11522" width="38.42578125" style="582" customWidth="1"/>
    <col min="11523" max="11523" width="6.5703125" style="582" customWidth="1"/>
    <col min="11524" max="11525" width="11.7109375" style="582" customWidth="1"/>
    <col min="11526" max="11526" width="15" style="582" customWidth="1"/>
    <col min="11527" max="11527" width="11.7109375" style="582" customWidth="1"/>
    <col min="11528" max="11528" width="27.5703125" style="582" bestFit="1" customWidth="1"/>
    <col min="11529" max="11716" width="6.85546875" style="582" customWidth="1"/>
    <col min="11717" max="11717" width="4.85546875" style="582" customWidth="1"/>
    <col min="11718" max="11718" width="37.5703125" style="582" bestFit="1" customWidth="1"/>
    <col min="11719" max="11719" width="5.28515625" style="582" customWidth="1"/>
    <col min="11720" max="11720" width="9.85546875" style="582" customWidth="1"/>
    <col min="11721" max="11721" width="12.42578125" style="582" customWidth="1"/>
    <col min="11722" max="11722" width="7.7109375" style="582" customWidth="1"/>
    <col min="11723" max="11723" width="6.42578125" style="582" customWidth="1"/>
    <col min="11724" max="11724" width="8.42578125" style="582" customWidth="1"/>
    <col min="11725" max="11735" width="7.28515625" style="582"/>
    <col min="11736" max="11736" width="8.7109375" style="582" customWidth="1"/>
    <col min="11737" max="11776" width="7.28515625" style="582"/>
    <col min="11777" max="11777" width="4.85546875" style="582" customWidth="1"/>
    <col min="11778" max="11778" width="38.42578125" style="582" customWidth="1"/>
    <col min="11779" max="11779" width="6.5703125" style="582" customWidth="1"/>
    <col min="11780" max="11781" width="11.7109375" style="582" customWidth="1"/>
    <col min="11782" max="11782" width="15" style="582" customWidth="1"/>
    <col min="11783" max="11783" width="11.7109375" style="582" customWidth="1"/>
    <col min="11784" max="11784" width="27.5703125" style="582" bestFit="1" customWidth="1"/>
    <col min="11785" max="11972" width="6.85546875" style="582" customWidth="1"/>
    <col min="11973" max="11973" width="4.85546875" style="582" customWidth="1"/>
    <col min="11974" max="11974" width="37.5703125" style="582" bestFit="1" customWidth="1"/>
    <col min="11975" max="11975" width="5.28515625" style="582" customWidth="1"/>
    <col min="11976" max="11976" width="9.85546875" style="582" customWidth="1"/>
    <col min="11977" max="11977" width="12.42578125" style="582" customWidth="1"/>
    <col min="11978" max="11978" width="7.7109375" style="582" customWidth="1"/>
    <col min="11979" max="11979" width="6.42578125" style="582" customWidth="1"/>
    <col min="11980" max="11980" width="8.42578125" style="582" customWidth="1"/>
    <col min="11981" max="11991" width="7.28515625" style="582"/>
    <col min="11992" max="11992" width="8.7109375" style="582" customWidth="1"/>
    <col min="11993" max="12032" width="7.28515625" style="582"/>
    <col min="12033" max="12033" width="4.85546875" style="582" customWidth="1"/>
    <col min="12034" max="12034" width="38.42578125" style="582" customWidth="1"/>
    <col min="12035" max="12035" width="6.5703125" style="582" customWidth="1"/>
    <col min="12036" max="12037" width="11.7109375" style="582" customWidth="1"/>
    <col min="12038" max="12038" width="15" style="582" customWidth="1"/>
    <col min="12039" max="12039" width="11.7109375" style="582" customWidth="1"/>
    <col min="12040" max="12040" width="27.5703125" style="582" bestFit="1" customWidth="1"/>
    <col min="12041" max="12228" width="6.85546875" style="582" customWidth="1"/>
    <col min="12229" max="12229" width="4.85546875" style="582" customWidth="1"/>
    <col min="12230" max="12230" width="37.5703125" style="582" bestFit="1" customWidth="1"/>
    <col min="12231" max="12231" width="5.28515625" style="582" customWidth="1"/>
    <col min="12232" max="12232" width="9.85546875" style="582" customWidth="1"/>
    <col min="12233" max="12233" width="12.42578125" style="582" customWidth="1"/>
    <col min="12234" max="12234" width="7.7109375" style="582" customWidth="1"/>
    <col min="12235" max="12235" width="6.42578125" style="582" customWidth="1"/>
    <col min="12236" max="12236" width="8.42578125" style="582" customWidth="1"/>
    <col min="12237" max="12247" width="7.28515625" style="582"/>
    <col min="12248" max="12248" width="8.7109375" style="582" customWidth="1"/>
    <col min="12249" max="12288" width="7.28515625" style="582"/>
    <col min="12289" max="12289" width="4.85546875" style="582" customWidth="1"/>
    <col min="12290" max="12290" width="38.42578125" style="582" customWidth="1"/>
    <col min="12291" max="12291" width="6.5703125" style="582" customWidth="1"/>
    <col min="12292" max="12293" width="11.7109375" style="582" customWidth="1"/>
    <col min="12294" max="12294" width="15" style="582" customWidth="1"/>
    <col min="12295" max="12295" width="11.7109375" style="582" customWidth="1"/>
    <col min="12296" max="12296" width="27.5703125" style="582" bestFit="1" customWidth="1"/>
    <col min="12297" max="12484" width="6.85546875" style="582" customWidth="1"/>
    <col min="12485" max="12485" width="4.85546875" style="582" customWidth="1"/>
    <col min="12486" max="12486" width="37.5703125" style="582" bestFit="1" customWidth="1"/>
    <col min="12487" max="12487" width="5.28515625" style="582" customWidth="1"/>
    <col min="12488" max="12488" width="9.85546875" style="582" customWidth="1"/>
    <col min="12489" max="12489" width="12.42578125" style="582" customWidth="1"/>
    <col min="12490" max="12490" width="7.7109375" style="582" customWidth="1"/>
    <col min="12491" max="12491" width="6.42578125" style="582" customWidth="1"/>
    <col min="12492" max="12492" width="8.42578125" style="582" customWidth="1"/>
    <col min="12493" max="12503" width="7.28515625" style="582"/>
    <col min="12504" max="12504" width="8.7109375" style="582" customWidth="1"/>
    <col min="12505" max="12544" width="7.28515625" style="582"/>
    <col min="12545" max="12545" width="4.85546875" style="582" customWidth="1"/>
    <col min="12546" max="12546" width="38.42578125" style="582" customWidth="1"/>
    <col min="12547" max="12547" width="6.5703125" style="582" customWidth="1"/>
    <col min="12548" max="12549" width="11.7109375" style="582" customWidth="1"/>
    <col min="12550" max="12550" width="15" style="582" customWidth="1"/>
    <col min="12551" max="12551" width="11.7109375" style="582" customWidth="1"/>
    <col min="12552" max="12552" width="27.5703125" style="582" bestFit="1" customWidth="1"/>
    <col min="12553" max="12740" width="6.85546875" style="582" customWidth="1"/>
    <col min="12741" max="12741" width="4.85546875" style="582" customWidth="1"/>
    <col min="12742" max="12742" width="37.5703125" style="582" bestFit="1" customWidth="1"/>
    <col min="12743" max="12743" width="5.28515625" style="582" customWidth="1"/>
    <col min="12744" max="12744" width="9.85546875" style="582" customWidth="1"/>
    <col min="12745" max="12745" width="12.42578125" style="582" customWidth="1"/>
    <col min="12746" max="12746" width="7.7109375" style="582" customWidth="1"/>
    <col min="12747" max="12747" width="6.42578125" style="582" customWidth="1"/>
    <col min="12748" max="12748" width="8.42578125" style="582" customWidth="1"/>
    <col min="12749" max="12759" width="7.28515625" style="582"/>
    <col min="12760" max="12760" width="8.7109375" style="582" customWidth="1"/>
    <col min="12761" max="12800" width="7.28515625" style="582"/>
    <col min="12801" max="12801" width="4.85546875" style="582" customWidth="1"/>
    <col min="12802" max="12802" width="38.42578125" style="582" customWidth="1"/>
    <col min="12803" max="12803" width="6.5703125" style="582" customWidth="1"/>
    <col min="12804" max="12805" width="11.7109375" style="582" customWidth="1"/>
    <col min="12806" max="12806" width="15" style="582" customWidth="1"/>
    <col min="12807" max="12807" width="11.7109375" style="582" customWidth="1"/>
    <col min="12808" max="12808" width="27.5703125" style="582" bestFit="1" customWidth="1"/>
    <col min="12809" max="12996" width="6.85546875" style="582" customWidth="1"/>
    <col min="12997" max="12997" width="4.85546875" style="582" customWidth="1"/>
    <col min="12998" max="12998" width="37.5703125" style="582" bestFit="1" customWidth="1"/>
    <col min="12999" max="12999" width="5.28515625" style="582" customWidth="1"/>
    <col min="13000" max="13000" width="9.85546875" style="582" customWidth="1"/>
    <col min="13001" max="13001" width="12.42578125" style="582" customWidth="1"/>
    <col min="13002" max="13002" width="7.7109375" style="582" customWidth="1"/>
    <col min="13003" max="13003" width="6.42578125" style="582" customWidth="1"/>
    <col min="13004" max="13004" width="8.42578125" style="582" customWidth="1"/>
    <col min="13005" max="13015" width="7.28515625" style="582"/>
    <col min="13016" max="13016" width="8.7109375" style="582" customWidth="1"/>
    <col min="13017" max="13056" width="7.28515625" style="582"/>
    <col min="13057" max="13057" width="4.85546875" style="582" customWidth="1"/>
    <col min="13058" max="13058" width="38.42578125" style="582" customWidth="1"/>
    <col min="13059" max="13059" width="6.5703125" style="582" customWidth="1"/>
    <col min="13060" max="13061" width="11.7109375" style="582" customWidth="1"/>
    <col min="13062" max="13062" width="15" style="582" customWidth="1"/>
    <col min="13063" max="13063" width="11.7109375" style="582" customWidth="1"/>
    <col min="13064" max="13064" width="27.5703125" style="582" bestFit="1" customWidth="1"/>
    <col min="13065" max="13252" width="6.85546875" style="582" customWidth="1"/>
    <col min="13253" max="13253" width="4.85546875" style="582" customWidth="1"/>
    <col min="13254" max="13254" width="37.5703125" style="582" bestFit="1" customWidth="1"/>
    <col min="13255" max="13255" width="5.28515625" style="582" customWidth="1"/>
    <col min="13256" max="13256" width="9.85546875" style="582" customWidth="1"/>
    <col min="13257" max="13257" width="12.42578125" style="582" customWidth="1"/>
    <col min="13258" max="13258" width="7.7109375" style="582" customWidth="1"/>
    <col min="13259" max="13259" width="6.42578125" style="582" customWidth="1"/>
    <col min="13260" max="13260" width="8.42578125" style="582" customWidth="1"/>
    <col min="13261" max="13271" width="7.28515625" style="582"/>
    <col min="13272" max="13272" width="8.7109375" style="582" customWidth="1"/>
    <col min="13273" max="13312" width="7.28515625" style="582"/>
    <col min="13313" max="13313" width="4.85546875" style="582" customWidth="1"/>
    <col min="13314" max="13314" width="38.42578125" style="582" customWidth="1"/>
    <col min="13315" max="13315" width="6.5703125" style="582" customWidth="1"/>
    <col min="13316" max="13317" width="11.7109375" style="582" customWidth="1"/>
    <col min="13318" max="13318" width="15" style="582" customWidth="1"/>
    <col min="13319" max="13319" width="11.7109375" style="582" customWidth="1"/>
    <col min="13320" max="13320" width="27.5703125" style="582" bestFit="1" customWidth="1"/>
    <col min="13321" max="13508" width="6.85546875" style="582" customWidth="1"/>
    <col min="13509" max="13509" width="4.85546875" style="582" customWidth="1"/>
    <col min="13510" max="13510" width="37.5703125" style="582" bestFit="1" customWidth="1"/>
    <col min="13511" max="13511" width="5.28515625" style="582" customWidth="1"/>
    <col min="13512" max="13512" width="9.85546875" style="582" customWidth="1"/>
    <col min="13513" max="13513" width="12.42578125" style="582" customWidth="1"/>
    <col min="13514" max="13514" width="7.7109375" style="582" customWidth="1"/>
    <col min="13515" max="13515" width="6.42578125" style="582" customWidth="1"/>
    <col min="13516" max="13516" width="8.42578125" style="582" customWidth="1"/>
    <col min="13517" max="13527" width="7.28515625" style="582"/>
    <col min="13528" max="13528" width="8.7109375" style="582" customWidth="1"/>
    <col min="13529" max="13568" width="7.28515625" style="582"/>
    <col min="13569" max="13569" width="4.85546875" style="582" customWidth="1"/>
    <col min="13570" max="13570" width="38.42578125" style="582" customWidth="1"/>
    <col min="13571" max="13571" width="6.5703125" style="582" customWidth="1"/>
    <col min="13572" max="13573" width="11.7109375" style="582" customWidth="1"/>
    <col min="13574" max="13574" width="15" style="582" customWidth="1"/>
    <col min="13575" max="13575" width="11.7109375" style="582" customWidth="1"/>
    <col min="13576" max="13576" width="27.5703125" style="582" bestFit="1" customWidth="1"/>
    <col min="13577" max="13764" width="6.85546875" style="582" customWidth="1"/>
    <col min="13765" max="13765" width="4.85546875" style="582" customWidth="1"/>
    <col min="13766" max="13766" width="37.5703125" style="582" bestFit="1" customWidth="1"/>
    <col min="13767" max="13767" width="5.28515625" style="582" customWidth="1"/>
    <col min="13768" max="13768" width="9.85546875" style="582" customWidth="1"/>
    <col min="13769" max="13769" width="12.42578125" style="582" customWidth="1"/>
    <col min="13770" max="13770" width="7.7109375" style="582" customWidth="1"/>
    <col min="13771" max="13771" width="6.42578125" style="582" customWidth="1"/>
    <col min="13772" max="13772" width="8.42578125" style="582" customWidth="1"/>
    <col min="13773" max="13783" width="7.28515625" style="582"/>
    <col min="13784" max="13784" width="8.7109375" style="582" customWidth="1"/>
    <col min="13785" max="13824" width="7.28515625" style="582"/>
    <col min="13825" max="13825" width="4.85546875" style="582" customWidth="1"/>
    <col min="13826" max="13826" width="38.42578125" style="582" customWidth="1"/>
    <col min="13827" max="13827" width="6.5703125" style="582" customWidth="1"/>
    <col min="13828" max="13829" width="11.7109375" style="582" customWidth="1"/>
    <col min="13830" max="13830" width="15" style="582" customWidth="1"/>
    <col min="13831" max="13831" width="11.7109375" style="582" customWidth="1"/>
    <col min="13832" max="13832" width="27.5703125" style="582" bestFit="1" customWidth="1"/>
    <col min="13833" max="14020" width="6.85546875" style="582" customWidth="1"/>
    <col min="14021" max="14021" width="4.85546875" style="582" customWidth="1"/>
    <col min="14022" max="14022" width="37.5703125" style="582" bestFit="1" customWidth="1"/>
    <col min="14023" max="14023" width="5.28515625" style="582" customWidth="1"/>
    <col min="14024" max="14024" width="9.85546875" style="582" customWidth="1"/>
    <col min="14025" max="14025" width="12.42578125" style="582" customWidth="1"/>
    <col min="14026" max="14026" width="7.7109375" style="582" customWidth="1"/>
    <col min="14027" max="14027" width="6.42578125" style="582" customWidth="1"/>
    <col min="14028" max="14028" width="8.42578125" style="582" customWidth="1"/>
    <col min="14029" max="14039" width="7.28515625" style="582"/>
    <col min="14040" max="14040" width="8.7109375" style="582" customWidth="1"/>
    <col min="14041" max="14080" width="7.28515625" style="582"/>
    <col min="14081" max="14081" width="4.85546875" style="582" customWidth="1"/>
    <col min="14082" max="14082" width="38.42578125" style="582" customWidth="1"/>
    <col min="14083" max="14083" width="6.5703125" style="582" customWidth="1"/>
    <col min="14084" max="14085" width="11.7109375" style="582" customWidth="1"/>
    <col min="14086" max="14086" width="15" style="582" customWidth="1"/>
    <col min="14087" max="14087" width="11.7109375" style="582" customWidth="1"/>
    <col min="14088" max="14088" width="27.5703125" style="582" bestFit="1" customWidth="1"/>
    <col min="14089" max="14276" width="6.85546875" style="582" customWidth="1"/>
    <col min="14277" max="14277" width="4.85546875" style="582" customWidth="1"/>
    <col min="14278" max="14278" width="37.5703125" style="582" bestFit="1" customWidth="1"/>
    <col min="14279" max="14279" width="5.28515625" style="582" customWidth="1"/>
    <col min="14280" max="14280" width="9.85546875" style="582" customWidth="1"/>
    <col min="14281" max="14281" width="12.42578125" style="582" customWidth="1"/>
    <col min="14282" max="14282" width="7.7109375" style="582" customWidth="1"/>
    <col min="14283" max="14283" width="6.42578125" style="582" customWidth="1"/>
    <col min="14284" max="14284" width="8.42578125" style="582" customWidth="1"/>
    <col min="14285" max="14295" width="7.28515625" style="582"/>
    <col min="14296" max="14296" width="8.7109375" style="582" customWidth="1"/>
    <col min="14297" max="14336" width="7.28515625" style="582"/>
    <col min="14337" max="14337" width="4.85546875" style="582" customWidth="1"/>
    <col min="14338" max="14338" width="38.42578125" style="582" customWidth="1"/>
    <col min="14339" max="14339" width="6.5703125" style="582" customWidth="1"/>
    <col min="14340" max="14341" width="11.7109375" style="582" customWidth="1"/>
    <col min="14342" max="14342" width="15" style="582" customWidth="1"/>
    <col min="14343" max="14343" width="11.7109375" style="582" customWidth="1"/>
    <col min="14344" max="14344" width="27.5703125" style="582" bestFit="1" customWidth="1"/>
    <col min="14345" max="14532" width="6.85546875" style="582" customWidth="1"/>
    <col min="14533" max="14533" width="4.85546875" style="582" customWidth="1"/>
    <col min="14534" max="14534" width="37.5703125" style="582" bestFit="1" customWidth="1"/>
    <col min="14535" max="14535" width="5.28515625" style="582" customWidth="1"/>
    <col min="14536" max="14536" width="9.85546875" style="582" customWidth="1"/>
    <col min="14537" max="14537" width="12.42578125" style="582" customWidth="1"/>
    <col min="14538" max="14538" width="7.7109375" style="582" customWidth="1"/>
    <col min="14539" max="14539" width="6.42578125" style="582" customWidth="1"/>
    <col min="14540" max="14540" width="8.42578125" style="582" customWidth="1"/>
    <col min="14541" max="14551" width="7.28515625" style="582"/>
    <col min="14552" max="14552" width="8.7109375" style="582" customWidth="1"/>
    <col min="14553" max="14592" width="7.28515625" style="582"/>
    <col min="14593" max="14593" width="4.85546875" style="582" customWidth="1"/>
    <col min="14594" max="14594" width="38.42578125" style="582" customWidth="1"/>
    <col min="14595" max="14595" width="6.5703125" style="582" customWidth="1"/>
    <col min="14596" max="14597" width="11.7109375" style="582" customWidth="1"/>
    <col min="14598" max="14598" width="15" style="582" customWidth="1"/>
    <col min="14599" max="14599" width="11.7109375" style="582" customWidth="1"/>
    <col min="14600" max="14600" width="27.5703125" style="582" bestFit="1" customWidth="1"/>
    <col min="14601" max="14788" width="6.85546875" style="582" customWidth="1"/>
    <col min="14789" max="14789" width="4.85546875" style="582" customWidth="1"/>
    <col min="14790" max="14790" width="37.5703125" style="582" bestFit="1" customWidth="1"/>
    <col min="14791" max="14791" width="5.28515625" style="582" customWidth="1"/>
    <col min="14792" max="14792" width="9.85546875" style="582" customWidth="1"/>
    <col min="14793" max="14793" width="12.42578125" style="582" customWidth="1"/>
    <col min="14794" max="14794" width="7.7109375" style="582" customWidth="1"/>
    <col min="14795" max="14795" width="6.42578125" style="582" customWidth="1"/>
    <col min="14796" max="14796" width="8.42578125" style="582" customWidth="1"/>
    <col min="14797" max="14807" width="7.28515625" style="582"/>
    <col min="14808" max="14808" width="8.7109375" style="582" customWidth="1"/>
    <col min="14809" max="14848" width="7.28515625" style="582"/>
    <col min="14849" max="14849" width="4.85546875" style="582" customWidth="1"/>
    <col min="14850" max="14850" width="38.42578125" style="582" customWidth="1"/>
    <col min="14851" max="14851" width="6.5703125" style="582" customWidth="1"/>
    <col min="14852" max="14853" width="11.7109375" style="582" customWidth="1"/>
    <col min="14854" max="14854" width="15" style="582" customWidth="1"/>
    <col min="14855" max="14855" width="11.7109375" style="582" customWidth="1"/>
    <col min="14856" max="14856" width="27.5703125" style="582" bestFit="1" customWidth="1"/>
    <col min="14857" max="15044" width="6.85546875" style="582" customWidth="1"/>
    <col min="15045" max="15045" width="4.85546875" style="582" customWidth="1"/>
    <col min="15046" max="15046" width="37.5703125" style="582" bestFit="1" customWidth="1"/>
    <col min="15047" max="15047" width="5.28515625" style="582" customWidth="1"/>
    <col min="15048" max="15048" width="9.85546875" style="582" customWidth="1"/>
    <col min="15049" max="15049" width="12.42578125" style="582" customWidth="1"/>
    <col min="15050" max="15050" width="7.7109375" style="582" customWidth="1"/>
    <col min="15051" max="15051" width="6.42578125" style="582" customWidth="1"/>
    <col min="15052" max="15052" width="8.42578125" style="582" customWidth="1"/>
    <col min="15053" max="15063" width="7.28515625" style="582"/>
    <col min="15064" max="15064" width="8.7109375" style="582" customWidth="1"/>
    <col min="15065" max="15104" width="7.28515625" style="582"/>
    <col min="15105" max="15105" width="4.85546875" style="582" customWidth="1"/>
    <col min="15106" max="15106" width="38.42578125" style="582" customWidth="1"/>
    <col min="15107" max="15107" width="6.5703125" style="582" customWidth="1"/>
    <col min="15108" max="15109" width="11.7109375" style="582" customWidth="1"/>
    <col min="15110" max="15110" width="15" style="582" customWidth="1"/>
    <col min="15111" max="15111" width="11.7109375" style="582" customWidth="1"/>
    <col min="15112" max="15112" width="27.5703125" style="582" bestFit="1" customWidth="1"/>
    <col min="15113" max="15300" width="6.85546875" style="582" customWidth="1"/>
    <col min="15301" max="15301" width="4.85546875" style="582" customWidth="1"/>
    <col min="15302" max="15302" width="37.5703125" style="582" bestFit="1" customWidth="1"/>
    <col min="15303" max="15303" width="5.28515625" style="582" customWidth="1"/>
    <col min="15304" max="15304" width="9.85546875" style="582" customWidth="1"/>
    <col min="15305" max="15305" width="12.42578125" style="582" customWidth="1"/>
    <col min="15306" max="15306" width="7.7109375" style="582" customWidth="1"/>
    <col min="15307" max="15307" width="6.42578125" style="582" customWidth="1"/>
    <col min="15308" max="15308" width="8.42578125" style="582" customWidth="1"/>
    <col min="15309" max="15319" width="7.28515625" style="582"/>
    <col min="15320" max="15320" width="8.7109375" style="582" customWidth="1"/>
    <col min="15321" max="15360" width="7.28515625" style="582"/>
    <col min="15361" max="15361" width="4.85546875" style="582" customWidth="1"/>
    <col min="15362" max="15362" width="38.42578125" style="582" customWidth="1"/>
    <col min="15363" max="15363" width="6.5703125" style="582" customWidth="1"/>
    <col min="15364" max="15365" width="11.7109375" style="582" customWidth="1"/>
    <col min="15366" max="15366" width="15" style="582" customWidth="1"/>
    <col min="15367" max="15367" width="11.7109375" style="582" customWidth="1"/>
    <col min="15368" max="15368" width="27.5703125" style="582" bestFit="1" customWidth="1"/>
    <col min="15369" max="15556" width="6.85546875" style="582" customWidth="1"/>
    <col min="15557" max="15557" width="4.85546875" style="582" customWidth="1"/>
    <col min="15558" max="15558" width="37.5703125" style="582" bestFit="1" customWidth="1"/>
    <col min="15559" max="15559" width="5.28515625" style="582" customWidth="1"/>
    <col min="15560" max="15560" width="9.85546875" style="582" customWidth="1"/>
    <col min="15561" max="15561" width="12.42578125" style="582" customWidth="1"/>
    <col min="15562" max="15562" width="7.7109375" style="582" customWidth="1"/>
    <col min="15563" max="15563" width="6.42578125" style="582" customWidth="1"/>
    <col min="15564" max="15564" width="8.42578125" style="582" customWidth="1"/>
    <col min="15565" max="15575" width="7.28515625" style="582"/>
    <col min="15576" max="15576" width="8.7109375" style="582" customWidth="1"/>
    <col min="15577" max="15616" width="7.28515625" style="582"/>
    <col min="15617" max="15617" width="4.85546875" style="582" customWidth="1"/>
    <col min="15618" max="15618" width="38.42578125" style="582" customWidth="1"/>
    <col min="15619" max="15619" width="6.5703125" style="582" customWidth="1"/>
    <col min="15620" max="15621" width="11.7109375" style="582" customWidth="1"/>
    <col min="15622" max="15622" width="15" style="582" customWidth="1"/>
    <col min="15623" max="15623" width="11.7109375" style="582" customWidth="1"/>
    <col min="15624" max="15624" width="27.5703125" style="582" bestFit="1" customWidth="1"/>
    <col min="15625" max="15812" width="6.85546875" style="582" customWidth="1"/>
    <col min="15813" max="15813" width="4.85546875" style="582" customWidth="1"/>
    <col min="15814" max="15814" width="37.5703125" style="582" bestFit="1" customWidth="1"/>
    <col min="15815" max="15815" width="5.28515625" style="582" customWidth="1"/>
    <col min="15816" max="15816" width="9.85546875" style="582" customWidth="1"/>
    <col min="15817" max="15817" width="12.42578125" style="582" customWidth="1"/>
    <col min="15818" max="15818" width="7.7109375" style="582" customWidth="1"/>
    <col min="15819" max="15819" width="6.42578125" style="582" customWidth="1"/>
    <col min="15820" max="15820" width="8.42578125" style="582" customWidth="1"/>
    <col min="15821" max="15831" width="7.28515625" style="582"/>
    <col min="15832" max="15832" width="8.7109375" style="582" customWidth="1"/>
    <col min="15833" max="15872" width="7.28515625" style="582"/>
    <col min="15873" max="15873" width="4.85546875" style="582" customWidth="1"/>
    <col min="15874" max="15874" width="38.42578125" style="582" customWidth="1"/>
    <col min="15875" max="15875" width="6.5703125" style="582" customWidth="1"/>
    <col min="15876" max="15877" width="11.7109375" style="582" customWidth="1"/>
    <col min="15878" max="15878" width="15" style="582" customWidth="1"/>
    <col min="15879" max="15879" width="11.7109375" style="582" customWidth="1"/>
    <col min="15880" max="15880" width="27.5703125" style="582" bestFit="1" customWidth="1"/>
    <col min="15881" max="16068" width="6.85546875" style="582" customWidth="1"/>
    <col min="16069" max="16069" width="4.85546875" style="582" customWidth="1"/>
    <col min="16070" max="16070" width="37.5703125" style="582" bestFit="1" customWidth="1"/>
    <col min="16071" max="16071" width="5.28515625" style="582" customWidth="1"/>
    <col min="16072" max="16072" width="9.85546875" style="582" customWidth="1"/>
    <col min="16073" max="16073" width="12.42578125" style="582" customWidth="1"/>
    <col min="16074" max="16074" width="7.7109375" style="582" customWidth="1"/>
    <col min="16075" max="16075" width="6.42578125" style="582" customWidth="1"/>
    <col min="16076" max="16076" width="8.42578125" style="582" customWidth="1"/>
    <col min="16077" max="16087" width="7.28515625" style="582"/>
    <col min="16088" max="16088" width="8.7109375" style="582" customWidth="1"/>
    <col min="16089" max="16128" width="7.28515625" style="582"/>
    <col min="16129" max="16129" width="4.85546875" style="582" customWidth="1"/>
    <col min="16130" max="16130" width="38.42578125" style="582" customWidth="1"/>
    <col min="16131" max="16131" width="6.5703125" style="582" customWidth="1"/>
    <col min="16132" max="16133" width="11.7109375" style="582" customWidth="1"/>
    <col min="16134" max="16134" width="15" style="582" customWidth="1"/>
    <col min="16135" max="16135" width="11.7109375" style="582" customWidth="1"/>
    <col min="16136" max="16136" width="27.5703125" style="582" bestFit="1" customWidth="1"/>
    <col min="16137" max="16324" width="6.85546875" style="582" customWidth="1"/>
    <col min="16325" max="16325" width="4.85546875" style="582" customWidth="1"/>
    <col min="16326" max="16326" width="37.5703125" style="582" bestFit="1" customWidth="1"/>
    <col min="16327" max="16327" width="5.28515625" style="582" customWidth="1"/>
    <col min="16328" max="16328" width="9.85546875" style="582" customWidth="1"/>
    <col min="16329" max="16329" width="12.42578125" style="582" customWidth="1"/>
    <col min="16330" max="16330" width="7.7109375" style="582" customWidth="1"/>
    <col min="16331" max="16331" width="6.42578125" style="582" customWidth="1"/>
    <col min="16332" max="16332" width="8.42578125" style="582" customWidth="1"/>
    <col min="16333" max="16343" width="7.28515625" style="582"/>
    <col min="16344" max="16344" width="8.7109375" style="582" customWidth="1"/>
    <col min="16345" max="16384" width="7.28515625" style="582"/>
  </cols>
  <sheetData>
    <row r="1" spans="1:247" ht="23.25" customHeight="1">
      <c r="A1" s="1575" t="s">
        <v>380</v>
      </c>
      <c r="B1" s="1575"/>
      <c r="C1" s="1575"/>
      <c r="D1" s="1575"/>
      <c r="E1" s="1575"/>
      <c r="F1" s="1575"/>
      <c r="G1" s="1575"/>
      <c r="H1" s="1575"/>
      <c r="I1" s="1575"/>
      <c r="J1" s="1575"/>
      <c r="K1" s="1575"/>
      <c r="L1" s="1575"/>
      <c r="M1" s="1575"/>
      <c r="N1" s="1575"/>
      <c r="O1" s="1575"/>
    </row>
    <row r="2" spans="1:247" ht="9.75" customHeight="1">
      <c r="A2" s="1590"/>
      <c r="B2" s="1590"/>
      <c r="C2" s="1590"/>
      <c r="D2" s="1590"/>
      <c r="E2" s="1590"/>
      <c r="F2" s="1590"/>
      <c r="G2" s="1590"/>
      <c r="H2" s="1590"/>
      <c r="I2" s="1590"/>
      <c r="J2" s="1590"/>
      <c r="K2" s="1590"/>
      <c r="L2" s="1590"/>
      <c r="M2" s="1590"/>
      <c r="N2" s="1590"/>
      <c r="O2" s="1590"/>
    </row>
    <row r="3" spans="1:247" ht="42" customHeight="1">
      <c r="A3" s="1603" t="s">
        <v>2</v>
      </c>
      <c r="B3" s="1578" t="s">
        <v>178</v>
      </c>
      <c r="C3" s="1578" t="s">
        <v>3</v>
      </c>
      <c r="D3" s="1578" t="s">
        <v>419</v>
      </c>
      <c r="E3" s="1602" t="s">
        <v>465</v>
      </c>
      <c r="F3" s="1602"/>
      <c r="G3" s="1602" t="s">
        <v>434</v>
      </c>
      <c r="H3" s="1602"/>
      <c r="I3" s="1602"/>
      <c r="J3" s="1604" t="s">
        <v>464</v>
      </c>
      <c r="K3" s="1605"/>
      <c r="L3" s="1605"/>
      <c r="M3" s="1606"/>
      <c r="N3" s="1578" t="s">
        <v>384</v>
      </c>
      <c r="O3" s="1578"/>
      <c r="P3" s="1602" t="s">
        <v>431</v>
      </c>
      <c r="Q3" s="1602"/>
      <c r="R3" s="561"/>
      <c r="S3" s="561"/>
      <c r="T3" s="1578" t="s">
        <v>440</v>
      </c>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c r="CF3" s="561"/>
      <c r="CG3" s="561"/>
      <c r="CH3" s="561"/>
      <c r="CI3" s="561"/>
      <c r="CJ3" s="561"/>
      <c r="CK3" s="561"/>
      <c r="CL3" s="561"/>
      <c r="CM3" s="561"/>
      <c r="CN3" s="561"/>
      <c r="CO3" s="561"/>
      <c r="CP3" s="561"/>
      <c r="CQ3" s="561"/>
      <c r="CR3" s="561"/>
      <c r="CS3" s="561"/>
      <c r="CT3" s="561"/>
      <c r="CU3" s="561"/>
      <c r="CV3" s="561"/>
      <c r="CW3" s="561"/>
      <c r="CX3" s="561"/>
      <c r="CY3" s="561"/>
      <c r="CZ3" s="561"/>
      <c r="DA3" s="561"/>
      <c r="DB3" s="561"/>
      <c r="DC3" s="561"/>
      <c r="DD3" s="561"/>
      <c r="DE3" s="561"/>
      <c r="DF3" s="561"/>
      <c r="DG3" s="561"/>
      <c r="DH3" s="561"/>
      <c r="DI3" s="561"/>
      <c r="DJ3" s="561"/>
      <c r="DK3" s="561"/>
      <c r="DL3" s="561"/>
      <c r="DM3" s="561"/>
      <c r="DN3" s="561"/>
      <c r="DO3" s="561"/>
      <c r="DP3" s="561"/>
      <c r="DQ3" s="561"/>
      <c r="DR3" s="561"/>
      <c r="DS3" s="561"/>
      <c r="DT3" s="561"/>
      <c r="DU3" s="561"/>
      <c r="DV3" s="561"/>
      <c r="DW3" s="561"/>
      <c r="DX3" s="561"/>
      <c r="DY3" s="561"/>
      <c r="DZ3" s="561"/>
      <c r="EA3" s="561"/>
      <c r="EB3" s="561"/>
      <c r="EC3" s="561"/>
      <c r="ED3" s="561"/>
      <c r="EE3" s="561"/>
      <c r="EF3" s="561"/>
      <c r="EG3" s="561"/>
      <c r="EH3" s="561"/>
      <c r="EI3" s="561"/>
      <c r="EJ3" s="561"/>
      <c r="EK3" s="561"/>
      <c r="EL3" s="561"/>
      <c r="EM3" s="561"/>
      <c r="EN3" s="561"/>
      <c r="EO3" s="561"/>
      <c r="EP3" s="561"/>
      <c r="EQ3" s="561"/>
      <c r="ER3" s="561"/>
      <c r="ES3" s="561"/>
      <c r="ET3" s="561"/>
      <c r="EU3" s="561"/>
      <c r="EV3" s="561"/>
      <c r="EW3" s="561"/>
      <c r="EX3" s="561"/>
      <c r="EY3" s="561"/>
      <c r="EZ3" s="561"/>
      <c r="FA3" s="561"/>
      <c r="FB3" s="561"/>
      <c r="FC3" s="561"/>
      <c r="FD3" s="561"/>
      <c r="FE3" s="561"/>
      <c r="FF3" s="561"/>
      <c r="FG3" s="561"/>
      <c r="FH3" s="561"/>
      <c r="FI3" s="561"/>
      <c r="FJ3" s="561"/>
      <c r="FK3" s="561"/>
      <c r="FL3" s="561"/>
      <c r="FM3" s="561"/>
      <c r="FN3" s="561"/>
      <c r="FO3" s="561"/>
      <c r="FP3" s="561"/>
      <c r="FQ3" s="561"/>
      <c r="FR3" s="561"/>
      <c r="FS3" s="561"/>
      <c r="FT3" s="561"/>
      <c r="FU3" s="561"/>
      <c r="FV3" s="561"/>
      <c r="FW3" s="561"/>
      <c r="FX3" s="561"/>
      <c r="FY3" s="561"/>
      <c r="FZ3" s="561"/>
      <c r="GA3" s="561"/>
      <c r="GB3" s="561"/>
      <c r="GC3" s="561"/>
      <c r="GD3" s="561"/>
      <c r="GE3" s="561"/>
      <c r="GF3" s="561"/>
      <c r="GG3" s="561"/>
      <c r="GH3" s="561"/>
      <c r="GI3" s="561"/>
      <c r="GJ3" s="561"/>
      <c r="GK3" s="561"/>
      <c r="GL3" s="561"/>
      <c r="GM3" s="561"/>
      <c r="GN3" s="561"/>
      <c r="GO3" s="561"/>
      <c r="GP3" s="561"/>
      <c r="GQ3" s="561"/>
      <c r="GR3" s="561"/>
      <c r="GS3" s="561"/>
      <c r="GT3" s="561"/>
      <c r="GU3" s="561"/>
      <c r="GV3" s="561"/>
      <c r="GW3" s="561"/>
      <c r="GX3" s="561"/>
      <c r="GY3" s="561"/>
      <c r="GZ3" s="561"/>
      <c r="HA3" s="561"/>
      <c r="HB3" s="561"/>
      <c r="HC3" s="561"/>
      <c r="HD3" s="561"/>
      <c r="HE3" s="561"/>
      <c r="HF3" s="561"/>
      <c r="HG3" s="561"/>
      <c r="HH3" s="561"/>
      <c r="HI3" s="561"/>
      <c r="HJ3" s="561"/>
      <c r="HK3" s="561"/>
      <c r="HL3" s="561"/>
      <c r="HM3" s="561"/>
      <c r="HN3" s="561"/>
      <c r="HO3" s="561"/>
      <c r="HP3" s="561"/>
      <c r="HQ3" s="561"/>
      <c r="HR3" s="561"/>
      <c r="HS3" s="561"/>
    </row>
    <row r="4" spans="1:247" ht="45.75" customHeight="1">
      <c r="A4" s="1603"/>
      <c r="B4" s="1578"/>
      <c r="C4" s="1578"/>
      <c r="D4" s="1578"/>
      <c r="E4" s="729" t="s">
        <v>289</v>
      </c>
      <c r="F4" s="789" t="s">
        <v>430</v>
      </c>
      <c r="G4" s="729" t="s">
        <v>289</v>
      </c>
      <c r="H4" s="789" t="s">
        <v>430</v>
      </c>
      <c r="I4" s="789" t="s">
        <v>435</v>
      </c>
      <c r="J4" s="729" t="s">
        <v>289</v>
      </c>
      <c r="K4" s="789" t="s">
        <v>430</v>
      </c>
      <c r="L4" s="789" t="s">
        <v>435</v>
      </c>
      <c r="M4" s="729" t="s">
        <v>460</v>
      </c>
      <c r="N4" s="557" t="s">
        <v>303</v>
      </c>
      <c r="O4" s="790" t="s">
        <v>304</v>
      </c>
      <c r="P4" s="789" t="s">
        <v>432</v>
      </c>
      <c r="Q4" s="801" t="s">
        <v>433</v>
      </c>
      <c r="R4" s="579"/>
      <c r="S4" s="579"/>
      <c r="T4" s="1578"/>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79"/>
      <c r="ED4" s="579"/>
      <c r="EE4" s="579"/>
      <c r="EF4" s="579"/>
      <c r="EG4" s="579"/>
      <c r="EH4" s="579"/>
      <c r="EI4" s="579"/>
      <c r="EJ4" s="579"/>
      <c r="EK4" s="579"/>
      <c r="EL4" s="579"/>
      <c r="EM4" s="579"/>
      <c r="EN4" s="579"/>
      <c r="EO4" s="579"/>
      <c r="EP4" s="579"/>
      <c r="EQ4" s="579"/>
      <c r="ER4" s="579"/>
      <c r="ES4" s="579"/>
      <c r="ET4" s="579"/>
      <c r="EU4" s="579"/>
      <c r="EV4" s="579"/>
      <c r="EW4" s="579"/>
      <c r="EX4" s="579"/>
      <c r="EY4" s="579"/>
      <c r="EZ4" s="579"/>
      <c r="FA4" s="579"/>
      <c r="FB4" s="579"/>
      <c r="FC4" s="579"/>
      <c r="FD4" s="579"/>
      <c r="FE4" s="579"/>
      <c r="FF4" s="579"/>
      <c r="FG4" s="579"/>
      <c r="FH4" s="579"/>
      <c r="FI4" s="579"/>
      <c r="FJ4" s="579"/>
      <c r="FK4" s="579"/>
      <c r="FL4" s="579"/>
      <c r="FM4" s="579"/>
      <c r="FN4" s="579"/>
      <c r="FO4" s="579"/>
      <c r="FP4" s="579"/>
      <c r="FQ4" s="579"/>
      <c r="FR4" s="579"/>
      <c r="FS4" s="579"/>
      <c r="FT4" s="579"/>
      <c r="FU4" s="579"/>
      <c r="FV4" s="579"/>
      <c r="FW4" s="579"/>
      <c r="FX4" s="579"/>
      <c r="FY4" s="579"/>
      <c r="FZ4" s="579"/>
      <c r="GA4" s="579"/>
      <c r="GB4" s="579"/>
      <c r="GC4" s="579"/>
      <c r="GD4" s="579"/>
      <c r="GE4" s="579"/>
      <c r="GF4" s="579"/>
      <c r="GG4" s="579"/>
      <c r="GH4" s="579"/>
      <c r="GI4" s="579"/>
      <c r="GJ4" s="579"/>
      <c r="GK4" s="579"/>
      <c r="GL4" s="579"/>
      <c r="GM4" s="579"/>
      <c r="GN4" s="579"/>
      <c r="GO4" s="579"/>
      <c r="GP4" s="579"/>
      <c r="GQ4" s="579"/>
      <c r="GR4" s="579"/>
      <c r="GS4" s="579"/>
      <c r="GT4" s="579"/>
      <c r="GU4" s="579"/>
      <c r="GV4" s="579"/>
      <c r="GW4" s="579"/>
      <c r="GX4" s="579"/>
      <c r="GY4" s="579"/>
      <c r="GZ4" s="579"/>
      <c r="HA4" s="579"/>
      <c r="HB4" s="579"/>
      <c r="HC4" s="579"/>
      <c r="HD4" s="579"/>
      <c r="HE4" s="579"/>
      <c r="HF4" s="579"/>
      <c r="HG4" s="579"/>
      <c r="HH4" s="579"/>
      <c r="HI4" s="579"/>
      <c r="HJ4" s="579"/>
      <c r="HK4" s="579"/>
      <c r="HL4" s="579"/>
      <c r="HM4" s="579"/>
      <c r="HN4" s="579"/>
      <c r="HO4" s="579"/>
      <c r="HP4" s="579"/>
      <c r="HQ4" s="579"/>
      <c r="HR4" s="579"/>
      <c r="HS4" s="579"/>
    </row>
    <row r="5" spans="1:247" s="772" customFormat="1" ht="17.25" customHeight="1">
      <c r="A5" s="585">
        <v>-1</v>
      </c>
      <c r="B5" s="585">
        <v>-2</v>
      </c>
      <c r="C5" s="585">
        <v>-3</v>
      </c>
      <c r="D5" s="585">
        <v>-4</v>
      </c>
      <c r="E5" s="585">
        <v>-5</v>
      </c>
      <c r="F5" s="790" t="s">
        <v>184</v>
      </c>
      <c r="G5" s="585">
        <v>-7</v>
      </c>
      <c r="H5" s="790" t="s">
        <v>436</v>
      </c>
      <c r="I5" s="790" t="s">
        <v>437</v>
      </c>
      <c r="J5" s="585">
        <v>-10</v>
      </c>
      <c r="K5" s="790" t="s">
        <v>461</v>
      </c>
      <c r="L5" s="790" t="s">
        <v>438</v>
      </c>
      <c r="M5" s="557" t="s">
        <v>439</v>
      </c>
      <c r="N5" s="585">
        <v>-14</v>
      </c>
      <c r="O5" s="790" t="s">
        <v>462</v>
      </c>
      <c r="P5" s="790" t="s">
        <v>438</v>
      </c>
      <c r="Q5" s="802" t="s">
        <v>463</v>
      </c>
      <c r="R5" s="586"/>
      <c r="S5" s="586"/>
      <c r="T5" s="587"/>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6"/>
      <c r="CA5" s="586"/>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6"/>
      <c r="DH5" s="586"/>
      <c r="DI5" s="586"/>
      <c r="DJ5" s="586"/>
      <c r="DK5" s="586"/>
      <c r="DL5" s="586"/>
      <c r="DM5" s="586"/>
      <c r="DN5" s="586"/>
      <c r="DO5" s="586"/>
      <c r="DP5" s="586"/>
      <c r="DQ5" s="586"/>
      <c r="DR5" s="586"/>
      <c r="DS5" s="586"/>
      <c r="DT5" s="586"/>
      <c r="DU5" s="586"/>
      <c r="DV5" s="586"/>
      <c r="DW5" s="586"/>
      <c r="DX5" s="586"/>
      <c r="DY5" s="586"/>
      <c r="DZ5" s="586"/>
      <c r="EA5" s="586"/>
      <c r="EB5" s="586"/>
      <c r="EC5" s="586"/>
      <c r="ED5" s="586"/>
      <c r="EE5" s="586"/>
      <c r="EF5" s="586"/>
      <c r="EG5" s="586"/>
      <c r="EH5" s="586"/>
      <c r="EI5" s="586"/>
      <c r="EJ5" s="586"/>
      <c r="EK5" s="586"/>
      <c r="EL5" s="586"/>
      <c r="EM5" s="586"/>
      <c r="EN5" s="586"/>
      <c r="EO5" s="586"/>
      <c r="EP5" s="586"/>
      <c r="EQ5" s="586"/>
      <c r="ER5" s="586"/>
      <c r="ES5" s="586"/>
      <c r="ET5" s="586"/>
      <c r="EU5" s="586"/>
      <c r="EV5" s="586"/>
      <c r="EW5" s="586"/>
      <c r="EX5" s="586"/>
      <c r="EY5" s="586"/>
      <c r="EZ5" s="586"/>
      <c r="FA5" s="586"/>
      <c r="FB5" s="586"/>
      <c r="FC5" s="586"/>
      <c r="FD5" s="586"/>
      <c r="FE5" s="586"/>
      <c r="FF5" s="586"/>
      <c r="FG5" s="586"/>
      <c r="FH5" s="586"/>
      <c r="FI5" s="586"/>
      <c r="FJ5" s="586"/>
      <c r="FK5" s="586"/>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6"/>
      <c r="HC5" s="586"/>
      <c r="HD5" s="586"/>
      <c r="HE5" s="586"/>
      <c r="HF5" s="586"/>
      <c r="HG5" s="586"/>
      <c r="HH5" s="586"/>
      <c r="HI5" s="586"/>
      <c r="HJ5" s="586"/>
      <c r="HK5" s="586"/>
      <c r="HL5" s="586"/>
      <c r="HM5" s="586"/>
      <c r="HN5" s="586"/>
      <c r="HO5" s="586"/>
      <c r="HP5" s="586"/>
      <c r="HQ5" s="586"/>
      <c r="HR5" s="586"/>
      <c r="HS5" s="586"/>
      <c r="HT5" s="771"/>
      <c r="HU5" s="771"/>
      <c r="HV5" s="771"/>
      <c r="HW5" s="771"/>
      <c r="HX5" s="771"/>
      <c r="HY5" s="771"/>
      <c r="HZ5" s="771"/>
      <c r="IA5" s="771"/>
      <c r="IB5" s="771"/>
      <c r="IC5" s="771"/>
      <c r="ID5" s="771"/>
      <c r="IE5" s="771"/>
      <c r="IF5" s="771"/>
      <c r="IG5" s="771"/>
      <c r="IH5" s="771"/>
      <c r="II5" s="771"/>
      <c r="IJ5" s="771"/>
      <c r="IK5" s="771"/>
      <c r="IL5" s="771"/>
      <c r="IM5" s="771"/>
    </row>
    <row r="6" spans="1:247" s="583" customFormat="1" ht="14.25">
      <c r="A6" s="559"/>
      <c r="B6" s="558" t="s">
        <v>7</v>
      </c>
      <c r="C6" s="559"/>
      <c r="D6" s="559">
        <f>'01CH'!D7</f>
        <v>85387.646000000008</v>
      </c>
      <c r="E6" s="559">
        <f>E8+E31+E74</f>
        <v>16533.548115000001</v>
      </c>
      <c r="F6" s="559">
        <f>E6-D6</f>
        <v>-68854.09788500001</v>
      </c>
      <c r="G6" s="559"/>
      <c r="H6" s="559"/>
      <c r="I6" s="559"/>
      <c r="J6" s="559">
        <f>J8+J31+J74</f>
        <v>16533.548115000001</v>
      </c>
      <c r="K6" s="559"/>
      <c r="L6" s="559"/>
      <c r="M6" s="559"/>
      <c r="N6" s="827">
        <f>'Bieu so 01_Na Ri'!F9</f>
        <v>85387.645999999979</v>
      </c>
      <c r="O6" s="827">
        <f t="shared" ref="O6:O37" si="0">N6-D6</f>
        <v>0</v>
      </c>
      <c r="P6" s="559">
        <f>N6-E6</f>
        <v>68854.097884999981</v>
      </c>
      <c r="Q6" s="559">
        <f>N6-J6</f>
        <v>68854.097884999981</v>
      </c>
      <c r="R6" s="561"/>
      <c r="S6" s="561"/>
      <c r="T6" s="560">
        <f>'Bieu so 01_Na Ri'!G9</f>
        <v>100</v>
      </c>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561"/>
      <c r="DH6" s="561"/>
      <c r="DI6" s="561"/>
      <c r="DJ6" s="561"/>
      <c r="DK6" s="561"/>
      <c r="DL6" s="561"/>
      <c r="DM6" s="561"/>
      <c r="DN6" s="561"/>
      <c r="DO6" s="561"/>
      <c r="DP6" s="561"/>
      <c r="DQ6" s="561"/>
      <c r="DR6" s="561"/>
      <c r="DS6" s="561"/>
      <c r="DT6" s="561"/>
      <c r="DU6" s="561"/>
      <c r="DV6" s="561"/>
      <c r="DW6" s="561"/>
      <c r="DX6" s="561"/>
      <c r="DY6" s="561"/>
      <c r="DZ6" s="561"/>
      <c r="EA6" s="561"/>
      <c r="EB6" s="561"/>
      <c r="EC6" s="561"/>
      <c r="ED6" s="561"/>
      <c r="EE6" s="561"/>
      <c r="EF6" s="561"/>
      <c r="EG6" s="561"/>
      <c r="EH6" s="561"/>
      <c r="EI6" s="561"/>
      <c r="EJ6" s="561"/>
      <c r="EK6" s="561"/>
      <c r="EL6" s="561"/>
      <c r="EM6" s="561"/>
      <c r="EN6" s="561"/>
      <c r="EO6" s="561"/>
      <c r="EP6" s="561"/>
      <c r="EQ6" s="561"/>
      <c r="ER6" s="561"/>
      <c r="ES6" s="561"/>
      <c r="ET6" s="561"/>
      <c r="EU6" s="561"/>
      <c r="EV6" s="561"/>
      <c r="EW6" s="561"/>
      <c r="EX6" s="561"/>
      <c r="EY6" s="561"/>
      <c r="EZ6" s="561"/>
      <c r="FA6" s="561"/>
      <c r="FB6" s="561"/>
      <c r="FC6" s="561"/>
      <c r="FD6" s="561"/>
      <c r="FE6" s="561"/>
      <c r="FF6" s="561"/>
      <c r="FG6" s="561"/>
      <c r="FH6" s="561"/>
      <c r="FI6" s="561"/>
      <c r="FJ6" s="561"/>
      <c r="FK6" s="561"/>
      <c r="FL6" s="561"/>
      <c r="FM6" s="561"/>
      <c r="FN6" s="561"/>
      <c r="FO6" s="561"/>
      <c r="FP6" s="561"/>
      <c r="FQ6" s="561"/>
      <c r="FR6" s="561"/>
      <c r="FS6" s="561"/>
      <c r="FT6" s="561"/>
      <c r="FU6" s="561"/>
      <c r="FV6" s="561"/>
      <c r="FW6" s="561"/>
      <c r="FX6" s="561"/>
      <c r="FY6" s="561"/>
      <c r="FZ6" s="561"/>
      <c r="GA6" s="561"/>
      <c r="GB6" s="561"/>
      <c r="GC6" s="561"/>
      <c r="GD6" s="561"/>
      <c r="GE6" s="561"/>
      <c r="GF6" s="561"/>
      <c r="GG6" s="561"/>
      <c r="GH6" s="561"/>
      <c r="GI6" s="561"/>
      <c r="GJ6" s="561"/>
      <c r="GK6" s="561"/>
      <c r="GL6" s="561"/>
      <c r="GM6" s="561"/>
      <c r="GN6" s="561"/>
      <c r="GO6" s="561"/>
      <c r="GP6" s="561"/>
      <c r="GQ6" s="561"/>
      <c r="GR6" s="561"/>
      <c r="GS6" s="561"/>
      <c r="GT6" s="561"/>
      <c r="GU6" s="561"/>
      <c r="GV6" s="561"/>
      <c r="GW6" s="561"/>
      <c r="GX6" s="561"/>
      <c r="GY6" s="561"/>
      <c r="GZ6" s="561"/>
      <c r="HA6" s="561"/>
      <c r="HB6" s="561"/>
      <c r="HC6" s="561"/>
      <c r="HD6" s="561"/>
      <c r="HE6" s="561"/>
      <c r="HF6" s="561"/>
      <c r="HG6" s="561"/>
      <c r="HH6" s="561"/>
      <c r="HI6" s="561"/>
      <c r="HJ6" s="561"/>
      <c r="HK6" s="561"/>
      <c r="HL6" s="561"/>
      <c r="HM6" s="561"/>
      <c r="HN6" s="561"/>
      <c r="HO6" s="561"/>
      <c r="HP6" s="561"/>
      <c r="HQ6" s="561"/>
      <c r="HR6" s="561"/>
      <c r="HS6" s="561"/>
    </row>
    <row r="7" spans="1:247" s="583" customFormat="1" ht="14.25">
      <c r="A7" s="563" t="s">
        <v>193</v>
      </c>
      <c r="B7" s="562" t="s">
        <v>194</v>
      </c>
      <c r="C7" s="563"/>
      <c r="D7" s="559">
        <f>'01CH'!D8</f>
        <v>0</v>
      </c>
      <c r="E7" s="559"/>
      <c r="F7" s="559">
        <f t="shared" ref="F7:F70" si="1">E7-D7</f>
        <v>0</v>
      </c>
      <c r="G7" s="559"/>
      <c r="H7" s="559">
        <f t="shared" ref="H7:H64" si="2">G7-D7</f>
        <v>0</v>
      </c>
      <c r="I7" s="559">
        <f t="shared" ref="I7:I64" si="3">G7-E7</f>
        <v>0</v>
      </c>
      <c r="J7" s="559"/>
      <c r="K7" s="559"/>
      <c r="L7" s="559"/>
      <c r="M7" s="559"/>
      <c r="N7" s="588"/>
      <c r="O7" s="827">
        <f t="shared" si="0"/>
        <v>0</v>
      </c>
      <c r="P7" s="559">
        <f t="shared" ref="P7:P70" si="4">N7-E7</f>
        <v>0</v>
      </c>
      <c r="Q7" s="559">
        <f t="shared" ref="Q7" si="5">N7-G7</f>
        <v>0</v>
      </c>
      <c r="R7" s="565"/>
      <c r="S7" s="565"/>
      <c r="T7" s="564"/>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565"/>
      <c r="DQ7" s="565"/>
      <c r="DR7" s="565"/>
      <c r="DS7" s="565"/>
      <c r="DT7" s="565"/>
      <c r="DU7" s="565"/>
      <c r="DV7" s="565"/>
      <c r="DW7" s="565"/>
      <c r="DX7" s="565"/>
      <c r="DY7" s="565"/>
      <c r="DZ7" s="565"/>
      <c r="EA7" s="565"/>
      <c r="EB7" s="565"/>
      <c r="EC7" s="565"/>
      <c r="ED7" s="565"/>
      <c r="EE7" s="565"/>
      <c r="EF7" s="565"/>
      <c r="EG7" s="565"/>
      <c r="EH7" s="565"/>
      <c r="EI7" s="565"/>
      <c r="EJ7" s="565"/>
      <c r="EK7" s="565"/>
      <c r="EL7" s="565"/>
      <c r="EM7" s="565"/>
      <c r="EN7" s="565"/>
      <c r="EO7" s="565"/>
      <c r="EP7" s="565"/>
      <c r="EQ7" s="565"/>
      <c r="ER7" s="565"/>
      <c r="ES7" s="565"/>
      <c r="ET7" s="565"/>
      <c r="EU7" s="565"/>
      <c r="EV7" s="565"/>
      <c r="EW7" s="565"/>
      <c r="EX7" s="565"/>
      <c r="EY7" s="565"/>
      <c r="EZ7" s="565"/>
      <c r="FA7" s="565"/>
      <c r="FB7" s="565"/>
      <c r="FC7" s="565"/>
      <c r="FD7" s="565"/>
      <c r="FE7" s="565"/>
      <c r="FF7" s="565"/>
      <c r="FG7" s="565"/>
      <c r="FH7" s="565"/>
      <c r="FI7" s="565"/>
      <c r="FJ7" s="565"/>
      <c r="FK7" s="565"/>
      <c r="FL7" s="565"/>
      <c r="FM7" s="565"/>
      <c r="FN7" s="565"/>
      <c r="FO7" s="565"/>
      <c r="FP7" s="565"/>
      <c r="FQ7" s="565"/>
      <c r="FR7" s="565"/>
      <c r="FS7" s="565"/>
      <c r="FT7" s="565"/>
      <c r="FU7" s="565"/>
      <c r="FV7" s="565"/>
      <c r="FW7" s="565"/>
      <c r="FX7" s="565"/>
      <c r="FY7" s="565"/>
      <c r="FZ7" s="565"/>
      <c r="GA7" s="565"/>
      <c r="GB7" s="565"/>
      <c r="GC7" s="565"/>
      <c r="GD7" s="565"/>
      <c r="GE7" s="565"/>
      <c r="GF7" s="565"/>
      <c r="GG7" s="565"/>
      <c r="GH7" s="565"/>
      <c r="GI7" s="565"/>
      <c r="GJ7" s="565"/>
      <c r="GK7" s="565"/>
      <c r="GL7" s="565"/>
      <c r="GM7" s="565"/>
      <c r="GN7" s="565"/>
      <c r="GO7" s="565"/>
      <c r="GP7" s="565"/>
      <c r="GQ7" s="565"/>
      <c r="GR7" s="565"/>
      <c r="GS7" s="565"/>
      <c r="GT7" s="565"/>
      <c r="GU7" s="565"/>
      <c r="GV7" s="565"/>
      <c r="GW7" s="565"/>
      <c r="GX7" s="565"/>
      <c r="GY7" s="565"/>
      <c r="GZ7" s="565"/>
      <c r="HA7" s="565"/>
      <c r="HB7" s="565"/>
      <c r="HC7" s="565"/>
      <c r="HD7" s="565"/>
      <c r="HE7" s="565"/>
      <c r="HF7" s="565"/>
      <c r="HG7" s="565"/>
      <c r="HH7" s="565"/>
      <c r="HI7" s="565"/>
      <c r="HJ7" s="565"/>
      <c r="HK7" s="565"/>
      <c r="HL7" s="565"/>
      <c r="HM7" s="565"/>
      <c r="HN7" s="565"/>
      <c r="HO7" s="565"/>
      <c r="HP7" s="565"/>
      <c r="HQ7" s="565"/>
      <c r="HR7" s="565"/>
      <c r="HS7" s="565"/>
    </row>
    <row r="8" spans="1:247" s="768" customFormat="1" ht="14.25">
      <c r="A8" s="755" t="s">
        <v>8</v>
      </c>
      <c r="B8" s="767" t="s">
        <v>9</v>
      </c>
      <c r="C8" s="754" t="s">
        <v>10</v>
      </c>
      <c r="D8" s="755">
        <f>'01CH'!D9</f>
        <v>82157.556599999996</v>
      </c>
      <c r="E8" s="755">
        <v>7638.0245990000021</v>
      </c>
      <c r="F8" s="755">
        <f t="shared" si="1"/>
        <v>-74519.532001</v>
      </c>
      <c r="G8" s="755">
        <v>8494</v>
      </c>
      <c r="H8" s="755">
        <f t="shared" si="2"/>
        <v>-73663.556599999996</v>
      </c>
      <c r="I8" s="755">
        <f t="shared" si="3"/>
        <v>855.97540099999787</v>
      </c>
      <c r="J8" s="828">
        <v>8505.5481150000014</v>
      </c>
      <c r="K8" s="755">
        <f>J8-D8</f>
        <v>-73652.008484999998</v>
      </c>
      <c r="L8" s="755">
        <f>J8-E8</f>
        <v>867.52351599999929</v>
      </c>
      <c r="M8" s="755">
        <f>J8-G8</f>
        <v>11.548115000001417</v>
      </c>
      <c r="N8" s="829">
        <f>'Bieu so 01_Na Ri'!F10</f>
        <v>80958.773849999983</v>
      </c>
      <c r="O8" s="829">
        <f t="shared" si="0"/>
        <v>-1198.782750000013</v>
      </c>
      <c r="P8" s="755">
        <f t="shared" si="4"/>
        <v>73320.749250999987</v>
      </c>
      <c r="Q8" s="755">
        <f>N8-J8</f>
        <v>72453.225734999985</v>
      </c>
      <c r="R8" s="759"/>
      <c r="S8" s="759"/>
      <c r="T8" s="757">
        <f>'Bieu so 01_Na Ri'!G10</f>
        <v>94.813216715214281</v>
      </c>
      <c r="U8" s="759"/>
      <c r="V8" s="759"/>
      <c r="W8" s="759"/>
      <c r="X8" s="759">
        <v>46.59</v>
      </c>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759"/>
      <c r="BI8" s="759"/>
      <c r="BJ8" s="759"/>
      <c r="BK8" s="759"/>
      <c r="BL8" s="759"/>
      <c r="BM8" s="759"/>
      <c r="BN8" s="759"/>
      <c r="BO8" s="759"/>
      <c r="BP8" s="759"/>
      <c r="BQ8" s="759"/>
      <c r="BR8" s="759"/>
      <c r="BS8" s="759"/>
      <c r="BT8" s="759"/>
      <c r="BU8" s="759"/>
      <c r="BV8" s="759"/>
      <c r="BW8" s="759"/>
      <c r="BX8" s="759"/>
      <c r="BY8" s="759"/>
      <c r="BZ8" s="759"/>
      <c r="CA8" s="759"/>
      <c r="CB8" s="759"/>
      <c r="CC8" s="759"/>
      <c r="CD8" s="759"/>
      <c r="CE8" s="759"/>
      <c r="CF8" s="759"/>
      <c r="CG8" s="759"/>
      <c r="CH8" s="759"/>
      <c r="CI8" s="759"/>
      <c r="CJ8" s="759"/>
      <c r="CK8" s="759"/>
      <c r="CL8" s="759"/>
      <c r="CM8" s="759"/>
      <c r="CN8" s="759"/>
      <c r="CO8" s="759"/>
      <c r="CP8" s="759"/>
      <c r="CQ8" s="759"/>
      <c r="CR8" s="759"/>
      <c r="CS8" s="759"/>
      <c r="CT8" s="759"/>
      <c r="CU8" s="759"/>
      <c r="CV8" s="759"/>
      <c r="CW8" s="759"/>
      <c r="CX8" s="759"/>
      <c r="CY8" s="759"/>
      <c r="CZ8" s="759"/>
      <c r="DA8" s="759"/>
      <c r="DB8" s="759"/>
      <c r="DC8" s="759"/>
      <c r="DD8" s="759"/>
      <c r="DE8" s="759"/>
      <c r="DF8" s="759"/>
      <c r="DG8" s="759"/>
      <c r="DH8" s="759"/>
      <c r="DI8" s="759"/>
      <c r="DJ8" s="759"/>
      <c r="DK8" s="759"/>
      <c r="DL8" s="759"/>
      <c r="DM8" s="759"/>
      <c r="DN8" s="759"/>
      <c r="DO8" s="759"/>
      <c r="DP8" s="759"/>
      <c r="DQ8" s="759"/>
      <c r="DR8" s="759"/>
      <c r="DS8" s="759"/>
      <c r="DT8" s="759"/>
      <c r="DU8" s="759"/>
      <c r="DV8" s="759"/>
      <c r="DW8" s="759"/>
      <c r="DX8" s="759"/>
      <c r="DY8" s="759"/>
      <c r="DZ8" s="759"/>
      <c r="EA8" s="759"/>
      <c r="EB8" s="759"/>
      <c r="EC8" s="759"/>
      <c r="ED8" s="759"/>
      <c r="EE8" s="759"/>
      <c r="EF8" s="759"/>
      <c r="EG8" s="759"/>
      <c r="EH8" s="759"/>
      <c r="EI8" s="759"/>
      <c r="EJ8" s="759"/>
      <c r="EK8" s="759"/>
      <c r="EL8" s="759"/>
      <c r="EM8" s="759"/>
      <c r="EN8" s="759"/>
      <c r="EO8" s="759"/>
      <c r="EP8" s="759"/>
      <c r="EQ8" s="759"/>
      <c r="ER8" s="759"/>
      <c r="ES8" s="759"/>
      <c r="ET8" s="759"/>
      <c r="EU8" s="759"/>
      <c r="EV8" s="759"/>
      <c r="EW8" s="759"/>
      <c r="EX8" s="759"/>
      <c r="EY8" s="759"/>
      <c r="EZ8" s="759"/>
      <c r="FA8" s="759"/>
      <c r="FB8" s="759"/>
      <c r="FC8" s="759"/>
      <c r="FD8" s="759"/>
      <c r="FE8" s="759"/>
      <c r="FF8" s="759"/>
      <c r="FG8" s="759"/>
      <c r="FH8" s="759"/>
      <c r="FI8" s="759"/>
      <c r="FJ8" s="759"/>
      <c r="FK8" s="759"/>
      <c r="FL8" s="759"/>
      <c r="FM8" s="759"/>
      <c r="FN8" s="759"/>
      <c r="FO8" s="759"/>
      <c r="FP8" s="759"/>
      <c r="FQ8" s="759"/>
      <c r="FR8" s="759"/>
      <c r="FS8" s="759"/>
      <c r="FT8" s="759"/>
      <c r="FU8" s="759"/>
      <c r="FV8" s="759"/>
      <c r="FW8" s="759"/>
      <c r="FX8" s="759"/>
      <c r="FY8" s="759"/>
      <c r="FZ8" s="759"/>
      <c r="GA8" s="759"/>
      <c r="GB8" s="759"/>
      <c r="GC8" s="759"/>
      <c r="GD8" s="759"/>
      <c r="GE8" s="759"/>
      <c r="GF8" s="759"/>
      <c r="GG8" s="759"/>
      <c r="GH8" s="759"/>
      <c r="GI8" s="759"/>
      <c r="GJ8" s="759"/>
      <c r="GK8" s="759"/>
      <c r="GL8" s="759"/>
      <c r="GM8" s="759"/>
      <c r="GN8" s="759"/>
      <c r="GO8" s="759"/>
      <c r="GP8" s="759"/>
      <c r="GQ8" s="759"/>
      <c r="GR8" s="759"/>
      <c r="GS8" s="759"/>
      <c r="GT8" s="759"/>
      <c r="GU8" s="759"/>
      <c r="GV8" s="759"/>
      <c r="GW8" s="759"/>
      <c r="GX8" s="759"/>
      <c r="GY8" s="759"/>
      <c r="GZ8" s="759"/>
      <c r="HA8" s="759"/>
      <c r="HB8" s="759"/>
      <c r="HC8" s="759"/>
      <c r="HD8" s="759"/>
      <c r="HE8" s="759"/>
      <c r="HF8" s="759"/>
      <c r="HG8" s="759"/>
      <c r="HH8" s="759"/>
      <c r="HI8" s="759"/>
      <c r="HJ8" s="759"/>
      <c r="HK8" s="759"/>
      <c r="HL8" s="759"/>
      <c r="HM8" s="759"/>
      <c r="HN8" s="759"/>
      <c r="HO8" s="759"/>
      <c r="HP8" s="759"/>
      <c r="HQ8" s="759"/>
      <c r="HR8" s="759"/>
      <c r="HS8" s="759"/>
    </row>
    <row r="9" spans="1:247">
      <c r="A9" s="576"/>
      <c r="B9" s="566" t="s">
        <v>188</v>
      </c>
      <c r="C9" s="567"/>
      <c r="D9" s="568">
        <f>'01CH'!D10</f>
        <v>0</v>
      </c>
      <c r="E9" s="568"/>
      <c r="F9" s="568">
        <f t="shared" si="1"/>
        <v>0</v>
      </c>
      <c r="G9" s="568"/>
      <c r="H9" s="568">
        <f t="shared" si="2"/>
        <v>0</v>
      </c>
      <c r="I9" s="568">
        <f t="shared" si="3"/>
        <v>0</v>
      </c>
      <c r="J9" s="568"/>
      <c r="K9" s="568">
        <f t="shared" ref="K9:K64" si="6">J9-D9</f>
        <v>0</v>
      </c>
      <c r="L9" s="568">
        <f t="shared" ref="L9:L64" si="7">J9-E9</f>
        <v>0</v>
      </c>
      <c r="M9" s="568">
        <f t="shared" ref="M9:M64" si="8">J9-G9</f>
        <v>0</v>
      </c>
      <c r="N9" s="830">
        <f>'Bieu so 01_Na Ri'!F11</f>
        <v>0</v>
      </c>
      <c r="O9" s="830">
        <f t="shared" si="0"/>
        <v>0</v>
      </c>
      <c r="P9" s="568">
        <f t="shared" si="4"/>
        <v>0</v>
      </c>
      <c r="Q9" s="568">
        <f t="shared" ref="Q9:Q64" si="9">N9-J9</f>
        <v>0</v>
      </c>
      <c r="R9" s="571"/>
      <c r="S9" s="571"/>
      <c r="T9" s="570">
        <f>'Bieu so 01_Na Ri'!G11</f>
        <v>0</v>
      </c>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c r="CD9" s="571"/>
      <c r="CE9" s="571"/>
      <c r="CF9" s="571"/>
      <c r="CG9" s="571"/>
      <c r="CH9" s="571"/>
      <c r="CI9" s="571"/>
      <c r="CJ9" s="571"/>
      <c r="CK9" s="571"/>
      <c r="CL9" s="571"/>
      <c r="CM9" s="571"/>
      <c r="CN9" s="571"/>
      <c r="CO9" s="571"/>
      <c r="CP9" s="571"/>
      <c r="CQ9" s="571"/>
      <c r="CR9" s="571"/>
      <c r="CS9" s="571"/>
      <c r="CT9" s="571"/>
      <c r="CU9" s="571"/>
      <c r="CV9" s="571"/>
      <c r="CW9" s="571"/>
      <c r="CX9" s="571"/>
      <c r="CY9" s="571"/>
      <c r="CZ9" s="571"/>
      <c r="DA9" s="571"/>
      <c r="DB9" s="571"/>
      <c r="DC9" s="571"/>
      <c r="DD9" s="571"/>
      <c r="DE9" s="571"/>
      <c r="DF9" s="571"/>
      <c r="DG9" s="571"/>
      <c r="DH9" s="571"/>
      <c r="DI9" s="571"/>
      <c r="DJ9" s="571"/>
      <c r="DK9" s="571"/>
      <c r="DL9" s="571"/>
      <c r="DM9" s="571"/>
      <c r="DN9" s="571"/>
      <c r="DO9" s="571"/>
      <c r="DP9" s="571"/>
      <c r="DQ9" s="571"/>
      <c r="DR9" s="571"/>
      <c r="DS9" s="571"/>
      <c r="DT9" s="571"/>
      <c r="DU9" s="571"/>
      <c r="DV9" s="571"/>
      <c r="DW9" s="571"/>
      <c r="DX9" s="571"/>
      <c r="DY9" s="571"/>
      <c r="DZ9" s="571"/>
      <c r="EA9" s="571"/>
      <c r="EB9" s="571"/>
      <c r="EC9" s="571"/>
      <c r="ED9" s="571"/>
      <c r="EE9" s="571"/>
      <c r="EF9" s="571"/>
      <c r="EG9" s="571"/>
      <c r="EH9" s="571"/>
      <c r="EI9" s="571"/>
      <c r="EJ9" s="571"/>
      <c r="EK9" s="571"/>
      <c r="EL9" s="571"/>
      <c r="EM9" s="571"/>
      <c r="EN9" s="571"/>
      <c r="EO9" s="571"/>
      <c r="EP9" s="571"/>
      <c r="EQ9" s="571"/>
      <c r="ER9" s="571"/>
      <c r="ES9" s="571"/>
      <c r="ET9" s="571"/>
      <c r="EU9" s="571"/>
      <c r="EV9" s="571"/>
      <c r="EW9" s="571"/>
      <c r="EX9" s="571"/>
      <c r="EY9" s="571"/>
      <c r="EZ9" s="571"/>
      <c r="FA9" s="571"/>
      <c r="FB9" s="571"/>
      <c r="FC9" s="571"/>
      <c r="FD9" s="571"/>
      <c r="FE9" s="571"/>
      <c r="FF9" s="571"/>
      <c r="FG9" s="571"/>
      <c r="FH9" s="571"/>
      <c r="FI9" s="571"/>
      <c r="FJ9" s="571"/>
      <c r="FK9" s="571"/>
      <c r="FL9" s="571"/>
      <c r="FM9" s="571"/>
      <c r="FN9" s="571"/>
      <c r="FO9" s="571"/>
      <c r="FP9" s="571"/>
      <c r="FQ9" s="571"/>
      <c r="FR9" s="571"/>
      <c r="FS9" s="571"/>
      <c r="FT9" s="571"/>
      <c r="FU9" s="571"/>
      <c r="FV9" s="571"/>
      <c r="FW9" s="571"/>
      <c r="FX9" s="571"/>
      <c r="FY9" s="571"/>
      <c r="FZ9" s="571"/>
      <c r="GA9" s="571"/>
      <c r="GB9" s="571"/>
      <c r="GC9" s="571"/>
      <c r="GD9" s="571"/>
      <c r="GE9" s="571"/>
      <c r="GF9" s="571"/>
      <c r="GG9" s="571"/>
      <c r="GH9" s="571"/>
      <c r="GI9" s="571"/>
      <c r="GJ9" s="571"/>
      <c r="GK9" s="571"/>
      <c r="GL9" s="571"/>
      <c r="GM9" s="571"/>
      <c r="GN9" s="571"/>
      <c r="GO9" s="571"/>
      <c r="GP9" s="571"/>
      <c r="GQ9" s="571"/>
      <c r="GR9" s="571"/>
      <c r="GS9" s="571"/>
      <c r="GT9" s="571"/>
      <c r="GU9" s="571"/>
      <c r="GV9" s="571"/>
      <c r="GW9" s="571"/>
      <c r="GX9" s="571"/>
      <c r="GY9" s="571"/>
      <c r="GZ9" s="571"/>
      <c r="HA9" s="571"/>
      <c r="HB9" s="571"/>
      <c r="HC9" s="571"/>
      <c r="HD9" s="571"/>
      <c r="HE9" s="571"/>
      <c r="HF9" s="571"/>
      <c r="HG9" s="571"/>
      <c r="HH9" s="571"/>
      <c r="HI9" s="571"/>
      <c r="HJ9" s="571"/>
      <c r="HK9" s="571"/>
      <c r="HL9" s="571"/>
      <c r="HM9" s="571"/>
      <c r="HN9" s="571"/>
      <c r="HO9" s="571"/>
      <c r="HP9" s="571"/>
      <c r="HQ9" s="571"/>
      <c r="HR9" s="571"/>
      <c r="HS9" s="571"/>
    </row>
    <row r="10" spans="1:247" s="769" customFormat="1" ht="21.75" customHeight="1">
      <c r="A10" s="733" t="s">
        <v>11</v>
      </c>
      <c r="B10" s="731" t="s">
        <v>12</v>
      </c>
      <c r="C10" s="732" t="s">
        <v>13</v>
      </c>
      <c r="D10" s="733">
        <f>'01CH'!D11</f>
        <v>2932.5295999999998</v>
      </c>
      <c r="E10" s="733">
        <v>4330.2778440000002</v>
      </c>
      <c r="F10" s="733">
        <f t="shared" si="1"/>
        <v>1397.7482440000003</v>
      </c>
      <c r="G10" s="733">
        <v>4948</v>
      </c>
      <c r="H10" s="733">
        <f t="shared" si="2"/>
        <v>2015.4704000000002</v>
      </c>
      <c r="I10" s="733">
        <f t="shared" si="3"/>
        <v>617.72215599999981</v>
      </c>
      <c r="J10" s="831">
        <v>4958</v>
      </c>
      <c r="K10" s="733">
        <f t="shared" si="6"/>
        <v>2025.4704000000002</v>
      </c>
      <c r="L10" s="733">
        <f t="shared" si="7"/>
        <v>627.72215599999981</v>
      </c>
      <c r="M10" s="733">
        <f t="shared" si="8"/>
        <v>10</v>
      </c>
      <c r="N10" s="832">
        <f>'Bieu so 01_Na Ri'!F12</f>
        <v>2720.9981099999995</v>
      </c>
      <c r="O10" s="832">
        <f t="shared" si="0"/>
        <v>-211.5314900000003</v>
      </c>
      <c r="P10" s="733">
        <f t="shared" si="4"/>
        <v>-1609.2797340000006</v>
      </c>
      <c r="Q10" s="733">
        <f t="shared" si="9"/>
        <v>-2237.0018900000005</v>
      </c>
      <c r="R10" s="737"/>
      <c r="S10" s="737"/>
      <c r="T10" s="735">
        <f>'Bieu so 01_Na Ri'!G12</f>
        <v>3.1866414375681469</v>
      </c>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7"/>
      <c r="AY10" s="737"/>
      <c r="AZ10" s="737"/>
      <c r="BA10" s="737"/>
      <c r="BB10" s="737"/>
      <c r="BC10" s="737"/>
      <c r="BD10" s="737"/>
      <c r="BE10" s="737"/>
      <c r="BF10" s="737"/>
      <c r="BG10" s="737"/>
      <c r="BH10" s="737"/>
      <c r="BI10" s="737"/>
      <c r="BJ10" s="737"/>
      <c r="BK10" s="737"/>
      <c r="BL10" s="737"/>
      <c r="BM10" s="737"/>
      <c r="BN10" s="737"/>
      <c r="BO10" s="737"/>
      <c r="BP10" s="737"/>
      <c r="BQ10" s="737"/>
      <c r="BR10" s="737"/>
      <c r="BS10" s="737"/>
      <c r="BT10" s="737"/>
      <c r="BU10" s="737"/>
      <c r="BV10" s="737"/>
      <c r="BW10" s="737"/>
      <c r="BX10" s="737"/>
      <c r="BY10" s="737"/>
      <c r="BZ10" s="737"/>
      <c r="CA10" s="737"/>
      <c r="CB10" s="737"/>
      <c r="CC10" s="737"/>
      <c r="CD10" s="737"/>
      <c r="CE10" s="737"/>
      <c r="CF10" s="737"/>
      <c r="CG10" s="737"/>
      <c r="CH10" s="737"/>
      <c r="CI10" s="737"/>
      <c r="CJ10" s="737"/>
      <c r="CK10" s="737"/>
      <c r="CL10" s="737"/>
      <c r="CM10" s="737"/>
      <c r="CN10" s="737"/>
      <c r="CO10" s="737"/>
      <c r="CP10" s="737"/>
      <c r="CQ10" s="737"/>
      <c r="CR10" s="737"/>
      <c r="CS10" s="737"/>
      <c r="CT10" s="737"/>
      <c r="CU10" s="737"/>
      <c r="CV10" s="737"/>
      <c r="CW10" s="737"/>
      <c r="CX10" s="737"/>
      <c r="CY10" s="737"/>
      <c r="CZ10" s="737"/>
      <c r="DA10" s="737"/>
      <c r="DB10" s="737"/>
      <c r="DC10" s="737"/>
      <c r="DD10" s="737"/>
      <c r="DE10" s="737"/>
      <c r="DF10" s="737"/>
      <c r="DG10" s="737"/>
      <c r="DH10" s="737"/>
      <c r="DI10" s="737"/>
      <c r="DJ10" s="737"/>
      <c r="DK10" s="737"/>
      <c r="DL10" s="737"/>
      <c r="DM10" s="737"/>
      <c r="DN10" s="737"/>
      <c r="DO10" s="737"/>
      <c r="DP10" s="737"/>
      <c r="DQ10" s="737"/>
      <c r="DR10" s="737"/>
      <c r="DS10" s="737"/>
      <c r="DT10" s="737"/>
      <c r="DU10" s="737"/>
      <c r="DV10" s="737"/>
      <c r="DW10" s="737"/>
      <c r="DX10" s="737"/>
      <c r="DY10" s="737"/>
      <c r="DZ10" s="737"/>
      <c r="EA10" s="737"/>
      <c r="EB10" s="737"/>
      <c r="EC10" s="737"/>
      <c r="ED10" s="737"/>
      <c r="EE10" s="737"/>
      <c r="EF10" s="737"/>
      <c r="EG10" s="737"/>
      <c r="EH10" s="737"/>
      <c r="EI10" s="737"/>
      <c r="EJ10" s="737"/>
      <c r="EK10" s="737"/>
      <c r="EL10" s="737"/>
      <c r="EM10" s="737"/>
      <c r="EN10" s="737"/>
      <c r="EO10" s="737"/>
      <c r="EP10" s="737"/>
      <c r="EQ10" s="737"/>
      <c r="ER10" s="737"/>
      <c r="ES10" s="737"/>
      <c r="ET10" s="737"/>
      <c r="EU10" s="737"/>
      <c r="EV10" s="737"/>
      <c r="EW10" s="737"/>
      <c r="EX10" s="737"/>
      <c r="EY10" s="737"/>
      <c r="EZ10" s="737"/>
      <c r="FA10" s="737"/>
      <c r="FB10" s="737"/>
      <c r="FC10" s="737"/>
      <c r="FD10" s="737"/>
      <c r="FE10" s="737"/>
      <c r="FF10" s="737"/>
      <c r="FG10" s="737"/>
      <c r="FH10" s="737"/>
      <c r="FI10" s="737"/>
      <c r="FJ10" s="737"/>
      <c r="FK10" s="737"/>
      <c r="FL10" s="737"/>
      <c r="FM10" s="737"/>
      <c r="FN10" s="737"/>
      <c r="FO10" s="737"/>
      <c r="FP10" s="737"/>
      <c r="FQ10" s="737"/>
      <c r="FR10" s="737"/>
      <c r="FS10" s="737"/>
      <c r="FT10" s="737"/>
      <c r="FU10" s="737"/>
      <c r="FV10" s="737"/>
      <c r="FW10" s="737"/>
      <c r="FX10" s="737"/>
      <c r="FY10" s="737"/>
      <c r="FZ10" s="737"/>
      <c r="GA10" s="737"/>
      <c r="GB10" s="737"/>
      <c r="GC10" s="737"/>
      <c r="GD10" s="737"/>
      <c r="GE10" s="737"/>
      <c r="GF10" s="737"/>
      <c r="GG10" s="737"/>
      <c r="GH10" s="737"/>
      <c r="GI10" s="737"/>
      <c r="GJ10" s="737"/>
      <c r="GK10" s="737"/>
      <c r="GL10" s="737"/>
      <c r="GM10" s="737"/>
      <c r="GN10" s="737"/>
      <c r="GO10" s="737"/>
      <c r="GP10" s="737"/>
      <c r="GQ10" s="737"/>
      <c r="GR10" s="737"/>
      <c r="GS10" s="737"/>
      <c r="GT10" s="737"/>
      <c r="GU10" s="737"/>
      <c r="GV10" s="737"/>
      <c r="GW10" s="737"/>
      <c r="GX10" s="737"/>
      <c r="GY10" s="737"/>
      <c r="GZ10" s="737"/>
      <c r="HA10" s="737"/>
      <c r="HB10" s="737"/>
      <c r="HC10" s="737"/>
      <c r="HD10" s="737"/>
      <c r="HE10" s="737"/>
      <c r="HF10" s="737"/>
      <c r="HG10" s="737"/>
      <c r="HH10" s="737"/>
      <c r="HI10" s="737"/>
      <c r="HJ10" s="737"/>
      <c r="HK10" s="737"/>
      <c r="HL10" s="737"/>
      <c r="HM10" s="737"/>
      <c r="HN10" s="737"/>
      <c r="HO10" s="737"/>
      <c r="HP10" s="737"/>
      <c r="HQ10" s="737"/>
      <c r="HR10" s="737"/>
      <c r="HS10" s="737"/>
    </row>
    <row r="11" spans="1:247" s="770" customFormat="1" ht="30">
      <c r="A11" s="741"/>
      <c r="B11" s="763" t="s">
        <v>14</v>
      </c>
      <c r="C11" s="743" t="s">
        <v>15</v>
      </c>
      <c r="D11" s="741">
        <f>'01CH'!D12</f>
        <v>1693.1194999999998</v>
      </c>
      <c r="E11" s="741">
        <v>4270.1362870000003</v>
      </c>
      <c r="F11" s="741">
        <f t="shared" si="1"/>
        <v>2577.0167870000005</v>
      </c>
      <c r="G11" s="741">
        <v>4883</v>
      </c>
      <c r="H11" s="741">
        <f t="shared" si="2"/>
        <v>3189.8805000000002</v>
      </c>
      <c r="I11" s="741">
        <f t="shared" si="3"/>
        <v>612.86371299999973</v>
      </c>
      <c r="J11" s="833">
        <v>4893</v>
      </c>
      <c r="K11" s="733">
        <f t="shared" si="6"/>
        <v>3199.8805000000002</v>
      </c>
      <c r="L11" s="733">
        <f t="shared" si="7"/>
        <v>622.86371299999973</v>
      </c>
      <c r="M11" s="733">
        <f t="shared" si="8"/>
        <v>10</v>
      </c>
      <c r="N11" s="834">
        <f>'Bieu so 01_Na Ri'!F13</f>
        <v>1688.9994799999997</v>
      </c>
      <c r="O11" s="834">
        <f t="shared" si="0"/>
        <v>-4.1200200000000677</v>
      </c>
      <c r="P11" s="741">
        <f t="shared" si="4"/>
        <v>-2581.1368070000008</v>
      </c>
      <c r="Q11" s="733">
        <f>N11-J11</f>
        <v>-3204.0005200000005</v>
      </c>
      <c r="R11" s="747"/>
      <c r="S11" s="747">
        <f>Q10-Q11</f>
        <v>966.99863000000005</v>
      </c>
      <c r="T11" s="745">
        <f>'Bieu so 01_Na Ri'!G13</f>
        <v>1.9780372912493689</v>
      </c>
      <c r="U11" s="747"/>
      <c r="V11" s="747"/>
      <c r="W11" s="747"/>
      <c r="X11" s="747"/>
      <c r="Y11" s="747"/>
      <c r="Z11" s="747"/>
      <c r="AA11" s="747"/>
      <c r="AB11" s="747">
        <f>X8+Q31</f>
        <v>-4135.5396499999997</v>
      </c>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747"/>
      <c r="BW11" s="747"/>
      <c r="BX11" s="747"/>
      <c r="BY11" s="747"/>
      <c r="BZ11" s="747"/>
      <c r="CA11" s="747"/>
      <c r="CB11" s="747"/>
      <c r="CC11" s="747"/>
      <c r="CD11" s="747"/>
      <c r="CE11" s="747"/>
      <c r="CF11" s="747"/>
      <c r="CG11" s="747"/>
      <c r="CH11" s="747"/>
      <c r="CI11" s="747"/>
      <c r="CJ11" s="747"/>
      <c r="CK11" s="747"/>
      <c r="CL11" s="747"/>
      <c r="CM11" s="747"/>
      <c r="CN11" s="747"/>
      <c r="CO11" s="747"/>
      <c r="CP11" s="747"/>
      <c r="CQ11" s="747"/>
      <c r="CR11" s="747"/>
      <c r="CS11" s="747"/>
      <c r="CT11" s="747"/>
      <c r="CU11" s="747"/>
      <c r="CV11" s="747"/>
      <c r="CW11" s="747"/>
      <c r="CX11" s="747"/>
      <c r="CY11" s="747"/>
      <c r="CZ11" s="747"/>
      <c r="DA11" s="747"/>
      <c r="DB11" s="747"/>
      <c r="DC11" s="747"/>
      <c r="DD11" s="747"/>
      <c r="DE11" s="747"/>
      <c r="DF11" s="747"/>
      <c r="DG11" s="747"/>
      <c r="DH11" s="747"/>
      <c r="DI11" s="747"/>
      <c r="DJ11" s="747"/>
      <c r="DK11" s="747"/>
      <c r="DL11" s="747"/>
      <c r="DM11" s="747"/>
      <c r="DN11" s="747"/>
      <c r="DO11" s="747"/>
      <c r="DP11" s="747"/>
      <c r="DQ11" s="747"/>
      <c r="DR11" s="747"/>
      <c r="DS11" s="747"/>
      <c r="DT11" s="747"/>
      <c r="DU11" s="747"/>
      <c r="DV11" s="747"/>
      <c r="DW11" s="747"/>
      <c r="DX11" s="747"/>
      <c r="DY11" s="747"/>
      <c r="DZ11" s="747"/>
      <c r="EA11" s="747"/>
      <c r="EB11" s="747"/>
      <c r="EC11" s="747"/>
      <c r="ED11" s="747"/>
      <c r="EE11" s="747"/>
      <c r="EF11" s="747"/>
      <c r="EG11" s="747"/>
      <c r="EH11" s="747"/>
      <c r="EI11" s="747"/>
      <c r="EJ11" s="747"/>
      <c r="EK11" s="747"/>
      <c r="EL11" s="747"/>
      <c r="EM11" s="747"/>
      <c r="EN11" s="747"/>
      <c r="EO11" s="747"/>
      <c r="EP11" s="747"/>
      <c r="EQ11" s="747"/>
      <c r="ER11" s="747"/>
      <c r="ES11" s="747"/>
      <c r="ET11" s="747"/>
      <c r="EU11" s="747"/>
      <c r="EV11" s="747"/>
      <c r="EW11" s="747"/>
      <c r="EX11" s="747"/>
      <c r="EY11" s="747"/>
      <c r="EZ11" s="747"/>
      <c r="FA11" s="747"/>
      <c r="FB11" s="747"/>
      <c r="FC11" s="747"/>
      <c r="FD11" s="747"/>
      <c r="FE11" s="747"/>
      <c r="FF11" s="747"/>
      <c r="FG11" s="747"/>
      <c r="FH11" s="747"/>
      <c r="FI11" s="747"/>
      <c r="FJ11" s="747"/>
      <c r="FK11" s="747"/>
      <c r="FL11" s="747"/>
      <c r="FM11" s="747"/>
      <c r="FN11" s="747"/>
      <c r="FO11" s="747"/>
      <c r="FP11" s="747"/>
      <c r="FQ11" s="747"/>
      <c r="FR11" s="747"/>
      <c r="FS11" s="747"/>
      <c r="FT11" s="747"/>
      <c r="FU11" s="747"/>
      <c r="FV11" s="747"/>
      <c r="FW11" s="747"/>
      <c r="FX11" s="747"/>
      <c r="FY11" s="747"/>
      <c r="FZ11" s="747"/>
      <c r="GA11" s="747"/>
      <c r="GB11" s="747"/>
      <c r="GC11" s="747"/>
      <c r="GD11" s="747"/>
      <c r="GE11" s="747"/>
      <c r="GF11" s="747"/>
      <c r="GG11" s="747"/>
      <c r="GH11" s="747"/>
      <c r="GI11" s="747"/>
      <c r="GJ11" s="747"/>
      <c r="GK11" s="747"/>
      <c r="GL11" s="747"/>
      <c r="GM11" s="747"/>
      <c r="GN11" s="747"/>
      <c r="GO11" s="747"/>
      <c r="GP11" s="747"/>
      <c r="GQ11" s="747"/>
      <c r="GR11" s="747"/>
      <c r="GS11" s="747"/>
      <c r="GT11" s="747"/>
      <c r="GU11" s="747"/>
      <c r="GV11" s="747"/>
      <c r="GW11" s="747"/>
      <c r="GX11" s="747"/>
      <c r="GY11" s="747"/>
      <c r="GZ11" s="747"/>
      <c r="HA11" s="747"/>
      <c r="HB11" s="747"/>
      <c r="HC11" s="747"/>
      <c r="HD11" s="747"/>
      <c r="HE11" s="747"/>
      <c r="HF11" s="747"/>
      <c r="HG11" s="747"/>
      <c r="HH11" s="747"/>
      <c r="HI11" s="747"/>
      <c r="HJ11" s="747"/>
      <c r="HK11" s="747"/>
      <c r="HL11" s="747"/>
      <c r="HM11" s="747"/>
      <c r="HN11" s="747"/>
      <c r="HO11" s="747"/>
      <c r="HP11" s="747"/>
      <c r="HQ11" s="747"/>
      <c r="HR11" s="747"/>
      <c r="HS11" s="747"/>
    </row>
    <row r="12" spans="1:247" s="584" customFormat="1" hidden="1">
      <c r="A12" s="576"/>
      <c r="B12" s="573" t="s">
        <v>16</v>
      </c>
      <c r="C12" s="567" t="s">
        <v>17</v>
      </c>
      <c r="D12" s="568">
        <f>'01CH'!D13</f>
        <v>1239.4101000000001</v>
      </c>
      <c r="E12" s="568">
        <v>60.141556999999999</v>
      </c>
      <c r="F12" s="568">
        <f t="shared" si="1"/>
        <v>-1179.2685430000001</v>
      </c>
      <c r="G12" s="568"/>
      <c r="H12" s="568">
        <f t="shared" si="2"/>
        <v>-1239.4101000000001</v>
      </c>
      <c r="I12" s="568">
        <f t="shared" si="3"/>
        <v>-60.141556999999999</v>
      </c>
      <c r="J12" s="568"/>
      <c r="K12" s="568">
        <f t="shared" si="6"/>
        <v>-1239.4101000000001</v>
      </c>
      <c r="L12" s="568">
        <f t="shared" si="7"/>
        <v>-60.141556999999999</v>
      </c>
      <c r="M12" s="568">
        <f t="shared" si="8"/>
        <v>0</v>
      </c>
      <c r="N12" s="830">
        <f>'Bieu so 01_Na Ri'!F14</f>
        <v>1031.99863</v>
      </c>
      <c r="O12" s="830">
        <f t="shared" si="0"/>
        <v>-207.41147000000001</v>
      </c>
      <c r="P12" s="568">
        <f t="shared" si="4"/>
        <v>971.85707300000001</v>
      </c>
      <c r="Q12" s="733">
        <f t="shared" si="9"/>
        <v>1031.99863</v>
      </c>
      <c r="R12" s="571"/>
      <c r="S12" s="571"/>
      <c r="T12" s="570">
        <f>'Bieu so 01_Na Ri'!G14</f>
        <v>1.2086041463187782</v>
      </c>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c r="FA12" s="571"/>
      <c r="FB12" s="571"/>
      <c r="FC12" s="571"/>
      <c r="FD12" s="571"/>
      <c r="FE12" s="571"/>
      <c r="FF12" s="571"/>
      <c r="FG12" s="571"/>
      <c r="FH12" s="571"/>
      <c r="FI12" s="571"/>
      <c r="FJ12" s="571"/>
      <c r="FK12" s="571"/>
      <c r="FL12" s="571"/>
      <c r="FM12" s="571"/>
      <c r="FN12" s="571"/>
      <c r="FO12" s="571"/>
      <c r="FP12" s="571"/>
      <c r="FQ12" s="571"/>
      <c r="FR12" s="571"/>
      <c r="FS12" s="571"/>
      <c r="FT12" s="571"/>
      <c r="FU12" s="571"/>
      <c r="FV12" s="571"/>
      <c r="FW12" s="571"/>
      <c r="FX12" s="571"/>
      <c r="FY12" s="571"/>
      <c r="FZ12" s="571"/>
      <c r="GA12" s="571"/>
      <c r="GB12" s="571"/>
      <c r="GC12" s="571"/>
      <c r="GD12" s="571"/>
      <c r="GE12" s="571"/>
      <c r="GF12" s="571"/>
      <c r="GG12" s="571"/>
      <c r="GH12" s="571"/>
      <c r="GI12" s="571"/>
      <c r="GJ12" s="571"/>
      <c r="GK12" s="571"/>
      <c r="GL12" s="571"/>
      <c r="GM12" s="571"/>
      <c r="GN12" s="571"/>
      <c r="GO12" s="571"/>
      <c r="GP12" s="571"/>
      <c r="GQ12" s="571"/>
      <c r="GR12" s="571"/>
      <c r="GS12" s="571"/>
      <c r="GT12" s="571"/>
      <c r="GU12" s="571"/>
      <c r="GV12" s="571"/>
      <c r="GW12" s="571"/>
      <c r="GX12" s="571"/>
      <c r="GY12" s="571"/>
      <c r="GZ12" s="571"/>
      <c r="HA12" s="571"/>
      <c r="HB12" s="571"/>
      <c r="HC12" s="571"/>
      <c r="HD12" s="571"/>
      <c r="HE12" s="571"/>
      <c r="HF12" s="571"/>
      <c r="HG12" s="571"/>
      <c r="HH12" s="571"/>
      <c r="HI12" s="571"/>
      <c r="HJ12" s="571"/>
      <c r="HK12" s="571"/>
      <c r="HL12" s="571"/>
      <c r="HM12" s="571"/>
      <c r="HN12" s="571"/>
      <c r="HO12" s="571"/>
      <c r="HP12" s="571"/>
      <c r="HQ12" s="571"/>
      <c r="HR12" s="571"/>
      <c r="HS12" s="571"/>
    </row>
    <row r="13" spans="1:247" s="584" customFormat="1" hidden="1">
      <c r="A13" s="576"/>
      <c r="B13" s="566" t="s">
        <v>18</v>
      </c>
      <c r="C13" s="567" t="s">
        <v>19</v>
      </c>
      <c r="D13" s="568">
        <f>'01CH'!D14</f>
        <v>0</v>
      </c>
      <c r="E13" s="568">
        <v>0</v>
      </c>
      <c r="F13" s="568">
        <f t="shared" si="1"/>
        <v>0</v>
      </c>
      <c r="G13" s="568"/>
      <c r="H13" s="568">
        <f t="shared" si="2"/>
        <v>0</v>
      </c>
      <c r="I13" s="568">
        <f t="shared" si="3"/>
        <v>0</v>
      </c>
      <c r="J13" s="568"/>
      <c r="K13" s="568">
        <f t="shared" si="6"/>
        <v>0</v>
      </c>
      <c r="L13" s="568">
        <f t="shared" si="7"/>
        <v>0</v>
      </c>
      <c r="M13" s="568">
        <f t="shared" si="8"/>
        <v>0</v>
      </c>
      <c r="N13" s="830">
        <f>'Bieu so 01_Na Ri'!F15</f>
        <v>0</v>
      </c>
      <c r="O13" s="830">
        <f t="shared" si="0"/>
        <v>0</v>
      </c>
      <c r="P13" s="568">
        <f t="shared" si="4"/>
        <v>0</v>
      </c>
      <c r="Q13" s="733">
        <f t="shared" si="9"/>
        <v>0</v>
      </c>
      <c r="R13" s="571"/>
      <c r="S13" s="571"/>
      <c r="T13" s="570">
        <f>'Bieu so 01_Na Ri'!G15</f>
        <v>0</v>
      </c>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c r="CG13" s="571"/>
      <c r="CH13" s="571"/>
      <c r="CI13" s="571"/>
      <c r="CJ13" s="571"/>
      <c r="CK13" s="571"/>
      <c r="CL13" s="571"/>
      <c r="CM13" s="571"/>
      <c r="CN13" s="571"/>
      <c r="CO13" s="571"/>
      <c r="CP13" s="571"/>
      <c r="CQ13" s="571"/>
      <c r="CR13" s="571"/>
      <c r="CS13" s="571"/>
      <c r="CT13" s="571"/>
      <c r="CU13" s="571"/>
      <c r="CV13" s="571"/>
      <c r="CW13" s="571"/>
      <c r="CX13" s="571"/>
      <c r="CY13" s="571"/>
      <c r="CZ13" s="571"/>
      <c r="DA13" s="571"/>
      <c r="DB13" s="571"/>
      <c r="DC13" s="571"/>
      <c r="DD13" s="571"/>
      <c r="DE13" s="571"/>
      <c r="DF13" s="571"/>
      <c r="DG13" s="571"/>
      <c r="DH13" s="571"/>
      <c r="DI13" s="571"/>
      <c r="DJ13" s="571"/>
      <c r="DK13" s="571"/>
      <c r="DL13" s="571"/>
      <c r="DM13" s="571"/>
      <c r="DN13" s="571"/>
      <c r="DO13" s="571"/>
      <c r="DP13" s="571"/>
      <c r="DQ13" s="571"/>
      <c r="DR13" s="571"/>
      <c r="DS13" s="571"/>
      <c r="DT13" s="571"/>
      <c r="DU13" s="571"/>
      <c r="DV13" s="571"/>
      <c r="DW13" s="571"/>
      <c r="DX13" s="571"/>
      <c r="DY13" s="571"/>
      <c r="DZ13" s="571"/>
      <c r="EA13" s="571"/>
      <c r="EB13" s="571"/>
      <c r="EC13" s="571"/>
      <c r="ED13" s="571"/>
      <c r="EE13" s="571"/>
      <c r="EF13" s="571"/>
      <c r="EG13" s="571"/>
      <c r="EH13" s="571"/>
      <c r="EI13" s="571"/>
      <c r="EJ13" s="571"/>
      <c r="EK13" s="571"/>
      <c r="EL13" s="571"/>
      <c r="EM13" s="571"/>
      <c r="EN13" s="571"/>
      <c r="EO13" s="571"/>
      <c r="EP13" s="571"/>
      <c r="EQ13" s="571"/>
      <c r="ER13" s="571"/>
      <c r="ES13" s="571"/>
      <c r="ET13" s="571"/>
      <c r="EU13" s="571"/>
      <c r="EV13" s="571"/>
      <c r="EW13" s="571"/>
      <c r="EX13" s="571"/>
      <c r="EY13" s="571"/>
      <c r="EZ13" s="571"/>
      <c r="FA13" s="571"/>
      <c r="FB13" s="571"/>
      <c r="FC13" s="571"/>
      <c r="FD13" s="571"/>
      <c r="FE13" s="571"/>
      <c r="FF13" s="571"/>
      <c r="FG13" s="571"/>
      <c r="FH13" s="571"/>
      <c r="FI13" s="571"/>
      <c r="FJ13" s="571"/>
      <c r="FK13" s="571"/>
      <c r="FL13" s="571"/>
      <c r="FM13" s="571"/>
      <c r="FN13" s="571"/>
      <c r="FO13" s="571"/>
      <c r="FP13" s="571"/>
      <c r="FQ13" s="571"/>
      <c r="FR13" s="571"/>
      <c r="FS13" s="571"/>
      <c r="FT13" s="571"/>
      <c r="FU13" s="571"/>
      <c r="FV13" s="571"/>
      <c r="FW13" s="571"/>
      <c r="FX13" s="571"/>
      <c r="FY13" s="571"/>
      <c r="FZ13" s="571"/>
      <c r="GA13" s="571"/>
      <c r="GB13" s="571"/>
      <c r="GC13" s="571"/>
      <c r="GD13" s="571"/>
      <c r="GE13" s="571"/>
      <c r="GF13" s="571"/>
      <c r="GG13" s="571"/>
      <c r="GH13" s="571"/>
      <c r="GI13" s="571"/>
      <c r="GJ13" s="571"/>
      <c r="GK13" s="571"/>
      <c r="GL13" s="571"/>
      <c r="GM13" s="571"/>
      <c r="GN13" s="571"/>
      <c r="GO13" s="571"/>
      <c r="GP13" s="571"/>
      <c r="GQ13" s="571"/>
      <c r="GR13" s="571"/>
      <c r="GS13" s="571"/>
      <c r="GT13" s="571"/>
      <c r="GU13" s="571"/>
      <c r="GV13" s="571"/>
      <c r="GW13" s="571"/>
      <c r="GX13" s="571"/>
      <c r="GY13" s="571"/>
      <c r="GZ13" s="571"/>
      <c r="HA13" s="571"/>
      <c r="HB13" s="571"/>
      <c r="HC13" s="571"/>
      <c r="HD13" s="571"/>
      <c r="HE13" s="571"/>
      <c r="HF13" s="571"/>
      <c r="HG13" s="571"/>
      <c r="HH13" s="571"/>
      <c r="HI13" s="571"/>
      <c r="HJ13" s="571"/>
      <c r="HK13" s="571"/>
      <c r="HL13" s="571"/>
      <c r="HM13" s="571"/>
      <c r="HN13" s="571"/>
      <c r="HO13" s="571"/>
      <c r="HP13" s="571"/>
      <c r="HQ13" s="571"/>
      <c r="HR13" s="571"/>
      <c r="HS13" s="571"/>
    </row>
    <row r="14" spans="1:247" ht="14.25" customHeight="1">
      <c r="A14" s="568" t="s">
        <v>20</v>
      </c>
      <c r="B14" s="574" t="s">
        <v>21</v>
      </c>
      <c r="C14" s="557" t="s">
        <v>22</v>
      </c>
      <c r="D14" s="568">
        <f>'01CH'!D15</f>
        <v>3320.3932</v>
      </c>
      <c r="E14" s="568">
        <v>390.23555200000084</v>
      </c>
      <c r="F14" s="568">
        <f t="shared" si="1"/>
        <v>-2930.157647999999</v>
      </c>
      <c r="G14" s="568"/>
      <c r="H14" s="568"/>
      <c r="I14" s="568"/>
      <c r="J14" s="568"/>
      <c r="K14" s="568"/>
      <c r="L14" s="568"/>
      <c r="M14" s="568"/>
      <c r="N14" s="830">
        <f>'Bieu so 01_Na Ri'!F16</f>
        <v>3120.4808999999996</v>
      </c>
      <c r="O14" s="830">
        <f t="shared" si="0"/>
        <v>-199.91230000000041</v>
      </c>
      <c r="P14" s="568">
        <f t="shared" si="4"/>
        <v>2730.2453479999986</v>
      </c>
      <c r="Q14" s="568"/>
      <c r="T14" s="570">
        <f>'Bieu so 01_Na Ri'!G16</f>
        <v>3.6544875590082437</v>
      </c>
    </row>
    <row r="15" spans="1:247">
      <c r="A15" s="568" t="s">
        <v>23</v>
      </c>
      <c r="B15" s="574" t="s">
        <v>24</v>
      </c>
      <c r="C15" s="557" t="s">
        <v>25</v>
      </c>
      <c r="D15" s="568">
        <f>'01CH'!D16</f>
        <v>1497.9554000000001</v>
      </c>
      <c r="E15" s="568">
        <v>1170.0934930000001</v>
      </c>
      <c r="F15" s="568">
        <f t="shared" si="1"/>
        <v>-327.86190699999997</v>
      </c>
      <c r="G15" s="568"/>
      <c r="H15" s="568"/>
      <c r="I15" s="568"/>
      <c r="J15" s="568"/>
      <c r="K15" s="568"/>
      <c r="L15" s="568"/>
      <c r="M15" s="568"/>
      <c r="N15" s="830">
        <f>'Bieu so 01_Na Ri'!F17</f>
        <v>1520.9996599999997</v>
      </c>
      <c r="O15" s="830">
        <f t="shared" si="0"/>
        <v>23.044259999999667</v>
      </c>
      <c r="P15" s="568">
        <f t="shared" si="4"/>
        <v>350.90616699999964</v>
      </c>
      <c r="Q15" s="568"/>
      <c r="T15" s="570">
        <f>'Bieu so 01_Na Ri'!G17</f>
        <v>1.7812877286721314</v>
      </c>
      <c r="X15" s="572">
        <f>Q8+Q31</f>
        <v>68271.096084999983</v>
      </c>
      <c r="AA15" s="572">
        <f>X15/2</f>
        <v>34135.548042499991</v>
      </c>
    </row>
    <row r="16" spans="1:247" s="769" customFormat="1">
      <c r="A16" s="733" t="s">
        <v>26</v>
      </c>
      <c r="B16" s="731" t="s">
        <v>27</v>
      </c>
      <c r="C16" s="732" t="s">
        <v>28</v>
      </c>
      <c r="D16" s="733">
        <f>'01CH'!D17</f>
        <v>6983.9299999999994</v>
      </c>
      <c r="E16" s="733">
        <v>519.11076199999991</v>
      </c>
      <c r="F16" s="733">
        <f t="shared" si="1"/>
        <v>-6464.8192379999991</v>
      </c>
      <c r="G16" s="733">
        <v>496</v>
      </c>
      <c r="H16" s="733">
        <f t="shared" si="2"/>
        <v>-6487.9299999999994</v>
      </c>
      <c r="I16" s="733">
        <f t="shared" si="3"/>
        <v>-23.110761999999909</v>
      </c>
      <c r="J16" s="831">
        <v>496</v>
      </c>
      <c r="K16" s="733">
        <f t="shared" si="6"/>
        <v>-6487.9299999999994</v>
      </c>
      <c r="L16" s="733">
        <f t="shared" si="7"/>
        <v>-23.110761999999909</v>
      </c>
      <c r="M16" s="733">
        <f t="shared" si="8"/>
        <v>0</v>
      </c>
      <c r="N16" s="832">
        <f>'Bieu so 01_Na Ri'!F18</f>
        <v>6475</v>
      </c>
      <c r="O16" s="832">
        <f t="shared" si="0"/>
        <v>-508.92999999999938</v>
      </c>
      <c r="P16" s="733">
        <f t="shared" si="4"/>
        <v>5955.8892379999998</v>
      </c>
      <c r="Q16" s="733">
        <f t="shared" si="9"/>
        <v>5979</v>
      </c>
      <c r="R16" s="737"/>
      <c r="S16" s="737"/>
      <c r="T16" s="735">
        <f>'Bieu so 01_Na Ri'!G18</f>
        <v>7.5830641823759866</v>
      </c>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7"/>
      <c r="BA16" s="737"/>
      <c r="BB16" s="737"/>
      <c r="BC16" s="737"/>
      <c r="BD16" s="737"/>
      <c r="BE16" s="737"/>
      <c r="BF16" s="737"/>
      <c r="BG16" s="737"/>
      <c r="BH16" s="737"/>
      <c r="BI16" s="737"/>
      <c r="BJ16" s="737"/>
      <c r="BK16" s="737"/>
      <c r="BL16" s="737"/>
      <c r="BM16" s="737"/>
      <c r="BN16" s="737"/>
      <c r="BO16" s="737"/>
      <c r="BP16" s="737"/>
      <c r="BQ16" s="737"/>
      <c r="BR16" s="737"/>
      <c r="BS16" s="737"/>
      <c r="BT16" s="737"/>
      <c r="BU16" s="737"/>
      <c r="BV16" s="737"/>
      <c r="BW16" s="737"/>
      <c r="BX16" s="737"/>
      <c r="BY16" s="737"/>
      <c r="BZ16" s="737"/>
      <c r="CA16" s="737"/>
      <c r="CB16" s="737"/>
      <c r="CC16" s="737"/>
      <c r="CD16" s="737"/>
      <c r="CE16" s="737"/>
      <c r="CF16" s="737"/>
      <c r="CG16" s="737"/>
      <c r="CH16" s="737"/>
      <c r="CI16" s="737"/>
      <c r="CJ16" s="737"/>
      <c r="CK16" s="737"/>
      <c r="CL16" s="737"/>
      <c r="CM16" s="737"/>
      <c r="CN16" s="737"/>
      <c r="CO16" s="737"/>
      <c r="CP16" s="737"/>
      <c r="CQ16" s="737"/>
      <c r="CR16" s="737"/>
      <c r="CS16" s="737"/>
      <c r="CT16" s="737"/>
      <c r="CU16" s="737"/>
      <c r="CV16" s="737"/>
      <c r="CW16" s="737"/>
      <c r="CX16" s="737"/>
      <c r="CY16" s="737"/>
      <c r="CZ16" s="737"/>
      <c r="DA16" s="737"/>
      <c r="DB16" s="737"/>
      <c r="DC16" s="737"/>
      <c r="DD16" s="737"/>
      <c r="DE16" s="737"/>
      <c r="DF16" s="737"/>
      <c r="DG16" s="737"/>
      <c r="DH16" s="737"/>
      <c r="DI16" s="737"/>
      <c r="DJ16" s="737"/>
      <c r="DK16" s="737"/>
      <c r="DL16" s="737"/>
      <c r="DM16" s="737"/>
      <c r="DN16" s="737"/>
      <c r="DO16" s="737"/>
      <c r="DP16" s="737"/>
      <c r="DQ16" s="737"/>
      <c r="DR16" s="737"/>
      <c r="DS16" s="737"/>
      <c r="DT16" s="737"/>
      <c r="DU16" s="737"/>
      <c r="DV16" s="737"/>
      <c r="DW16" s="737"/>
      <c r="DX16" s="737"/>
      <c r="DY16" s="737"/>
      <c r="DZ16" s="737"/>
      <c r="EA16" s="737"/>
      <c r="EB16" s="737"/>
      <c r="EC16" s="737"/>
      <c r="ED16" s="737"/>
      <c r="EE16" s="737"/>
      <c r="EF16" s="737"/>
      <c r="EG16" s="737"/>
      <c r="EH16" s="737"/>
      <c r="EI16" s="737"/>
      <c r="EJ16" s="737"/>
      <c r="EK16" s="737"/>
      <c r="EL16" s="737"/>
      <c r="EM16" s="737"/>
      <c r="EN16" s="737"/>
      <c r="EO16" s="737"/>
      <c r="EP16" s="737"/>
      <c r="EQ16" s="737"/>
      <c r="ER16" s="737"/>
      <c r="ES16" s="737"/>
      <c r="ET16" s="737"/>
      <c r="EU16" s="737"/>
      <c r="EV16" s="737"/>
      <c r="EW16" s="737"/>
      <c r="EX16" s="737"/>
      <c r="EY16" s="737"/>
      <c r="EZ16" s="737"/>
      <c r="FA16" s="737"/>
      <c r="FB16" s="737"/>
      <c r="FC16" s="737"/>
      <c r="FD16" s="737"/>
      <c r="FE16" s="737"/>
      <c r="FF16" s="737"/>
      <c r="FG16" s="737"/>
      <c r="FH16" s="737"/>
      <c r="FI16" s="737"/>
      <c r="FJ16" s="737"/>
      <c r="FK16" s="737"/>
      <c r="FL16" s="737"/>
      <c r="FM16" s="737"/>
      <c r="FN16" s="737"/>
      <c r="FO16" s="737"/>
      <c r="FP16" s="737"/>
      <c r="FQ16" s="737"/>
      <c r="FR16" s="737"/>
      <c r="FS16" s="737"/>
      <c r="FT16" s="737"/>
      <c r="FU16" s="737"/>
      <c r="FV16" s="737"/>
      <c r="FW16" s="737"/>
      <c r="FX16" s="737"/>
      <c r="FY16" s="737"/>
      <c r="FZ16" s="737"/>
      <c r="GA16" s="737"/>
      <c r="GB16" s="737"/>
      <c r="GC16" s="737"/>
      <c r="GD16" s="737"/>
      <c r="GE16" s="737"/>
      <c r="GF16" s="737"/>
      <c r="GG16" s="737"/>
      <c r="GH16" s="737"/>
      <c r="GI16" s="737"/>
      <c r="GJ16" s="737"/>
      <c r="GK16" s="737"/>
      <c r="GL16" s="737"/>
      <c r="GM16" s="737"/>
      <c r="GN16" s="737"/>
      <c r="GO16" s="737"/>
      <c r="GP16" s="737"/>
      <c r="GQ16" s="737"/>
      <c r="GR16" s="737"/>
      <c r="GS16" s="737"/>
      <c r="GT16" s="737"/>
      <c r="GU16" s="737"/>
      <c r="GV16" s="737"/>
      <c r="GW16" s="737"/>
      <c r="GX16" s="737"/>
      <c r="GY16" s="737"/>
      <c r="GZ16" s="737"/>
      <c r="HA16" s="737"/>
      <c r="HB16" s="737"/>
      <c r="HC16" s="737"/>
      <c r="HD16" s="737"/>
      <c r="HE16" s="737"/>
      <c r="HF16" s="737"/>
      <c r="HG16" s="737"/>
      <c r="HH16" s="737"/>
      <c r="HI16" s="737"/>
      <c r="HJ16" s="737"/>
      <c r="HK16" s="737"/>
      <c r="HL16" s="737"/>
      <c r="HM16" s="737"/>
      <c r="HN16" s="737"/>
      <c r="HO16" s="737"/>
      <c r="HP16" s="737"/>
      <c r="HQ16" s="737"/>
      <c r="HR16" s="737"/>
      <c r="HS16" s="737"/>
    </row>
    <row r="17" spans="1:227" s="770" customFormat="1" ht="30" hidden="1">
      <c r="A17" s="741"/>
      <c r="B17" s="742" t="s">
        <v>29</v>
      </c>
      <c r="C17" s="743" t="s">
        <v>30</v>
      </c>
      <c r="D17" s="741">
        <f>'01CH'!D18</f>
        <v>6433.1999999999989</v>
      </c>
      <c r="E17" s="741">
        <v>28.729320000000001</v>
      </c>
      <c r="F17" s="741">
        <f t="shared" si="1"/>
        <v>-6404.4706799999985</v>
      </c>
      <c r="G17" s="741"/>
      <c r="H17" s="741">
        <f t="shared" si="2"/>
        <v>-6433.1999999999989</v>
      </c>
      <c r="I17" s="741">
        <f t="shared" si="3"/>
        <v>-28.729320000000001</v>
      </c>
      <c r="J17" s="741"/>
      <c r="K17" s="733">
        <f t="shared" si="6"/>
        <v>-6433.1999999999989</v>
      </c>
      <c r="L17" s="733">
        <f t="shared" si="7"/>
        <v>-28.729320000000001</v>
      </c>
      <c r="M17" s="733">
        <f t="shared" si="8"/>
        <v>0</v>
      </c>
      <c r="N17" s="834">
        <f>'Bieu so 01_Na Ri'!F19</f>
        <v>6148.0499999999993</v>
      </c>
      <c r="O17" s="834">
        <f t="shared" si="0"/>
        <v>-285.14999999999964</v>
      </c>
      <c r="P17" s="741">
        <f t="shared" si="4"/>
        <v>6119.3206799999989</v>
      </c>
      <c r="Q17" s="733">
        <f t="shared" si="9"/>
        <v>6148.0499999999993</v>
      </c>
      <c r="R17" s="747"/>
      <c r="S17" s="747"/>
      <c r="T17" s="745">
        <f>'Bieu so 01_Na Ri'!G19</f>
        <v>7.2001633585261278</v>
      </c>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c r="CQ17" s="747"/>
      <c r="CR17" s="747"/>
      <c r="CS17" s="747"/>
      <c r="CT17" s="747"/>
      <c r="CU17" s="747"/>
      <c r="CV17" s="747"/>
      <c r="CW17" s="747"/>
      <c r="CX17" s="747"/>
      <c r="CY17" s="747"/>
      <c r="CZ17" s="747"/>
      <c r="DA17" s="747"/>
      <c r="DB17" s="747"/>
      <c r="DC17" s="747"/>
      <c r="DD17" s="747"/>
      <c r="DE17" s="747"/>
      <c r="DF17" s="747"/>
      <c r="DG17" s="747"/>
      <c r="DH17" s="747"/>
      <c r="DI17" s="747"/>
      <c r="DJ17" s="747"/>
      <c r="DK17" s="747"/>
      <c r="DL17" s="747"/>
      <c r="DM17" s="747"/>
      <c r="DN17" s="747"/>
      <c r="DO17" s="747"/>
      <c r="DP17" s="747"/>
      <c r="DQ17" s="747"/>
      <c r="DR17" s="747"/>
      <c r="DS17" s="747"/>
      <c r="DT17" s="747"/>
      <c r="DU17" s="747"/>
      <c r="DV17" s="747"/>
      <c r="DW17" s="747"/>
      <c r="DX17" s="747"/>
      <c r="DY17" s="747"/>
      <c r="DZ17" s="747"/>
      <c r="EA17" s="747"/>
      <c r="EB17" s="747"/>
      <c r="EC17" s="747"/>
      <c r="ED17" s="747"/>
      <c r="EE17" s="747"/>
      <c r="EF17" s="747"/>
      <c r="EG17" s="747"/>
      <c r="EH17" s="747"/>
      <c r="EI17" s="747"/>
      <c r="EJ17" s="747"/>
      <c r="EK17" s="747"/>
      <c r="EL17" s="747"/>
      <c r="EM17" s="747"/>
      <c r="EN17" s="747"/>
      <c r="EO17" s="747"/>
      <c r="EP17" s="747"/>
      <c r="EQ17" s="747"/>
      <c r="ER17" s="747"/>
      <c r="ES17" s="747"/>
      <c r="ET17" s="747"/>
      <c r="EU17" s="747"/>
      <c r="EV17" s="747"/>
      <c r="EW17" s="747"/>
      <c r="EX17" s="747"/>
      <c r="EY17" s="747"/>
      <c r="EZ17" s="747"/>
      <c r="FA17" s="747"/>
      <c r="FB17" s="747"/>
      <c r="FC17" s="747"/>
      <c r="FD17" s="747"/>
      <c r="FE17" s="747"/>
      <c r="FF17" s="747"/>
      <c r="FG17" s="747"/>
      <c r="FH17" s="747"/>
      <c r="FI17" s="747"/>
      <c r="FJ17" s="747"/>
      <c r="FK17" s="747"/>
      <c r="FL17" s="747"/>
      <c r="FM17" s="747"/>
      <c r="FN17" s="747"/>
      <c r="FO17" s="747"/>
      <c r="FP17" s="747"/>
      <c r="FQ17" s="747"/>
      <c r="FR17" s="747"/>
      <c r="FS17" s="747"/>
      <c r="FT17" s="747"/>
      <c r="FU17" s="747"/>
      <c r="FV17" s="747"/>
      <c r="FW17" s="747"/>
      <c r="FX17" s="747"/>
      <c r="FY17" s="747"/>
      <c r="FZ17" s="747"/>
      <c r="GA17" s="747"/>
      <c r="GB17" s="747"/>
      <c r="GC17" s="747"/>
      <c r="GD17" s="747"/>
      <c r="GE17" s="747"/>
      <c r="GF17" s="747"/>
      <c r="GG17" s="747"/>
      <c r="GH17" s="747"/>
      <c r="GI17" s="747"/>
      <c r="GJ17" s="747"/>
      <c r="GK17" s="747"/>
      <c r="GL17" s="747"/>
      <c r="GM17" s="747"/>
      <c r="GN17" s="747"/>
      <c r="GO17" s="747"/>
      <c r="GP17" s="747"/>
      <c r="GQ17" s="747"/>
      <c r="GR17" s="747"/>
      <c r="GS17" s="747"/>
      <c r="GT17" s="747"/>
      <c r="GU17" s="747"/>
      <c r="GV17" s="747"/>
      <c r="GW17" s="747"/>
      <c r="GX17" s="747"/>
      <c r="GY17" s="747"/>
      <c r="GZ17" s="747"/>
      <c r="HA17" s="747"/>
      <c r="HB17" s="747"/>
      <c r="HC17" s="747"/>
      <c r="HD17" s="747"/>
      <c r="HE17" s="747"/>
      <c r="HF17" s="747"/>
      <c r="HG17" s="747"/>
      <c r="HH17" s="747"/>
      <c r="HI17" s="747"/>
      <c r="HJ17" s="747"/>
      <c r="HK17" s="747"/>
      <c r="HL17" s="747"/>
      <c r="HM17" s="747"/>
      <c r="HN17" s="747"/>
      <c r="HO17" s="747"/>
      <c r="HP17" s="747"/>
      <c r="HQ17" s="747"/>
      <c r="HR17" s="747"/>
      <c r="HS17" s="747"/>
    </row>
    <row r="18" spans="1:227" s="770" customFormat="1" ht="30" hidden="1">
      <c r="A18" s="741"/>
      <c r="B18" s="742" t="s">
        <v>31</v>
      </c>
      <c r="C18" s="743" t="s">
        <v>32</v>
      </c>
      <c r="D18" s="741">
        <f>'01CH'!D19</f>
        <v>115.67999999999999</v>
      </c>
      <c r="E18" s="741">
        <v>484.53675099999992</v>
      </c>
      <c r="F18" s="741">
        <f t="shared" si="1"/>
        <v>368.85675099999992</v>
      </c>
      <c r="G18" s="741"/>
      <c r="H18" s="741">
        <f t="shared" si="2"/>
        <v>-115.67999999999999</v>
      </c>
      <c r="I18" s="741">
        <f t="shared" si="3"/>
        <v>-484.53675099999992</v>
      </c>
      <c r="J18" s="741"/>
      <c r="K18" s="733">
        <f t="shared" si="6"/>
        <v>-115.67999999999999</v>
      </c>
      <c r="L18" s="733">
        <f t="shared" si="7"/>
        <v>-484.53675099999992</v>
      </c>
      <c r="M18" s="733">
        <f t="shared" si="8"/>
        <v>0</v>
      </c>
      <c r="N18" s="834">
        <f>'Bieu so 01_Na Ri'!F20</f>
        <v>38.680000000000007</v>
      </c>
      <c r="O18" s="834">
        <f t="shared" si="0"/>
        <v>-76.999999999999986</v>
      </c>
      <c r="P18" s="741">
        <f t="shared" si="4"/>
        <v>-445.85675099999992</v>
      </c>
      <c r="Q18" s="733">
        <f t="shared" si="9"/>
        <v>38.680000000000007</v>
      </c>
      <c r="R18" s="747"/>
      <c r="S18" s="747"/>
      <c r="T18" s="745">
        <f>'Bieu so 01_Na Ri'!G20</f>
        <v>4.5299293061668452E-2</v>
      </c>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c r="CK18" s="747"/>
      <c r="CL18" s="747"/>
      <c r="CM18" s="747"/>
      <c r="CN18" s="747"/>
      <c r="CO18" s="747"/>
      <c r="CP18" s="747"/>
      <c r="CQ18" s="747"/>
      <c r="CR18" s="747"/>
      <c r="CS18" s="747"/>
      <c r="CT18" s="747"/>
      <c r="CU18" s="747"/>
      <c r="CV18" s="747"/>
      <c r="CW18" s="747"/>
      <c r="CX18" s="747"/>
      <c r="CY18" s="747"/>
      <c r="CZ18" s="747"/>
      <c r="DA18" s="747"/>
      <c r="DB18" s="747"/>
      <c r="DC18" s="747"/>
      <c r="DD18" s="747"/>
      <c r="DE18" s="747"/>
      <c r="DF18" s="747"/>
      <c r="DG18" s="747"/>
      <c r="DH18" s="747"/>
      <c r="DI18" s="747"/>
      <c r="DJ18" s="747"/>
      <c r="DK18" s="747"/>
      <c r="DL18" s="747"/>
      <c r="DM18" s="747"/>
      <c r="DN18" s="747"/>
      <c r="DO18" s="747"/>
      <c r="DP18" s="747"/>
      <c r="DQ18" s="747"/>
      <c r="DR18" s="747"/>
      <c r="DS18" s="747"/>
      <c r="DT18" s="747"/>
      <c r="DU18" s="747"/>
      <c r="DV18" s="747"/>
      <c r="DW18" s="747"/>
      <c r="DX18" s="747"/>
      <c r="DY18" s="747"/>
      <c r="DZ18" s="747"/>
      <c r="EA18" s="747"/>
      <c r="EB18" s="747"/>
      <c r="EC18" s="747"/>
      <c r="ED18" s="747"/>
      <c r="EE18" s="747"/>
      <c r="EF18" s="747"/>
      <c r="EG18" s="747"/>
      <c r="EH18" s="747"/>
      <c r="EI18" s="747"/>
      <c r="EJ18" s="747"/>
      <c r="EK18" s="747"/>
      <c r="EL18" s="747"/>
      <c r="EM18" s="747"/>
      <c r="EN18" s="747"/>
      <c r="EO18" s="747"/>
      <c r="EP18" s="747"/>
      <c r="EQ18" s="747"/>
      <c r="ER18" s="747"/>
      <c r="ES18" s="747"/>
      <c r="ET18" s="747"/>
      <c r="EU18" s="747"/>
      <c r="EV18" s="747"/>
      <c r="EW18" s="747"/>
      <c r="EX18" s="747"/>
      <c r="EY18" s="747"/>
      <c r="EZ18" s="747"/>
      <c r="FA18" s="747"/>
      <c r="FB18" s="747"/>
      <c r="FC18" s="747"/>
      <c r="FD18" s="747"/>
      <c r="FE18" s="747"/>
      <c r="FF18" s="747"/>
      <c r="FG18" s="747"/>
      <c r="FH18" s="747"/>
      <c r="FI18" s="747"/>
      <c r="FJ18" s="747"/>
      <c r="FK18" s="747"/>
      <c r="FL18" s="747"/>
      <c r="FM18" s="747"/>
      <c r="FN18" s="747"/>
      <c r="FO18" s="747"/>
      <c r="FP18" s="747"/>
      <c r="FQ18" s="747"/>
      <c r="FR18" s="747"/>
      <c r="FS18" s="747"/>
      <c r="FT18" s="747"/>
      <c r="FU18" s="747"/>
      <c r="FV18" s="747"/>
      <c r="FW18" s="747"/>
      <c r="FX18" s="747"/>
      <c r="FY18" s="747"/>
      <c r="FZ18" s="747"/>
      <c r="GA18" s="747"/>
      <c r="GB18" s="747"/>
      <c r="GC18" s="747"/>
      <c r="GD18" s="747"/>
      <c r="GE18" s="747"/>
      <c r="GF18" s="747"/>
      <c r="GG18" s="747"/>
      <c r="GH18" s="747"/>
      <c r="GI18" s="747"/>
      <c r="GJ18" s="747"/>
      <c r="GK18" s="747"/>
      <c r="GL18" s="747"/>
      <c r="GM18" s="747"/>
      <c r="GN18" s="747"/>
      <c r="GO18" s="747"/>
      <c r="GP18" s="747"/>
      <c r="GQ18" s="747"/>
      <c r="GR18" s="747"/>
      <c r="GS18" s="747"/>
      <c r="GT18" s="747"/>
      <c r="GU18" s="747"/>
      <c r="GV18" s="747"/>
      <c r="GW18" s="747"/>
      <c r="GX18" s="747"/>
      <c r="GY18" s="747"/>
      <c r="GZ18" s="747"/>
      <c r="HA18" s="747"/>
      <c r="HB18" s="747"/>
      <c r="HC18" s="747"/>
      <c r="HD18" s="747"/>
      <c r="HE18" s="747"/>
      <c r="HF18" s="747"/>
      <c r="HG18" s="747"/>
      <c r="HH18" s="747"/>
      <c r="HI18" s="747"/>
      <c r="HJ18" s="747"/>
      <c r="HK18" s="747"/>
      <c r="HL18" s="747"/>
      <c r="HM18" s="747"/>
      <c r="HN18" s="747"/>
      <c r="HO18" s="747"/>
      <c r="HP18" s="747"/>
      <c r="HQ18" s="747"/>
      <c r="HR18" s="747"/>
      <c r="HS18" s="747"/>
    </row>
    <row r="19" spans="1:227" s="770" customFormat="1" ht="30" hidden="1">
      <c r="A19" s="741"/>
      <c r="B19" s="742" t="s">
        <v>33</v>
      </c>
      <c r="C19" s="743" t="s">
        <v>34</v>
      </c>
      <c r="D19" s="741">
        <f>'01CH'!D20</f>
        <v>435.05</v>
      </c>
      <c r="E19" s="741">
        <v>5.8446910000000001</v>
      </c>
      <c r="F19" s="741">
        <f t="shared" si="1"/>
        <v>-429.205309</v>
      </c>
      <c r="G19" s="741"/>
      <c r="H19" s="741">
        <f t="shared" si="2"/>
        <v>-435.05</v>
      </c>
      <c r="I19" s="741">
        <f t="shared" si="3"/>
        <v>-5.8446910000000001</v>
      </c>
      <c r="J19" s="741"/>
      <c r="K19" s="733">
        <f t="shared" si="6"/>
        <v>-435.05</v>
      </c>
      <c r="L19" s="733">
        <f t="shared" si="7"/>
        <v>-5.8446910000000001</v>
      </c>
      <c r="M19" s="733">
        <f t="shared" si="8"/>
        <v>0</v>
      </c>
      <c r="N19" s="834">
        <f>'Bieu so 01_Na Ri'!F21</f>
        <v>288.27</v>
      </c>
      <c r="O19" s="834">
        <f t="shared" si="0"/>
        <v>-146.78000000000003</v>
      </c>
      <c r="P19" s="741">
        <f t="shared" si="4"/>
        <v>282.42530899999997</v>
      </c>
      <c r="Q19" s="733">
        <f t="shared" si="9"/>
        <v>288.27</v>
      </c>
      <c r="R19" s="747"/>
      <c r="S19" s="747"/>
      <c r="T19" s="745">
        <f>'Bieu so 01_Na Ri'!G21</f>
        <v>0.33760153078818927</v>
      </c>
      <c r="U19" s="747"/>
      <c r="V19" s="747"/>
      <c r="W19" s="747"/>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747"/>
      <c r="BT19" s="747"/>
      <c r="BU19" s="747"/>
      <c r="BV19" s="747"/>
      <c r="BW19" s="747"/>
      <c r="BX19" s="747"/>
      <c r="BY19" s="747"/>
      <c r="BZ19" s="747"/>
      <c r="CA19" s="747"/>
      <c r="CB19" s="747"/>
      <c r="CC19" s="747"/>
      <c r="CD19" s="747"/>
      <c r="CE19" s="747"/>
      <c r="CF19" s="747"/>
      <c r="CG19" s="747"/>
      <c r="CH19" s="747"/>
      <c r="CI19" s="747"/>
      <c r="CJ19" s="747"/>
      <c r="CK19" s="747"/>
      <c r="CL19" s="747"/>
      <c r="CM19" s="747"/>
      <c r="CN19" s="747"/>
      <c r="CO19" s="747"/>
      <c r="CP19" s="747"/>
      <c r="CQ19" s="747"/>
      <c r="CR19" s="747"/>
      <c r="CS19" s="747"/>
      <c r="CT19" s="747"/>
      <c r="CU19" s="747"/>
      <c r="CV19" s="747"/>
      <c r="CW19" s="747"/>
      <c r="CX19" s="747"/>
      <c r="CY19" s="747"/>
      <c r="CZ19" s="747"/>
      <c r="DA19" s="747"/>
      <c r="DB19" s="747"/>
      <c r="DC19" s="747"/>
      <c r="DD19" s="747"/>
      <c r="DE19" s="747"/>
      <c r="DF19" s="747"/>
      <c r="DG19" s="747"/>
      <c r="DH19" s="747"/>
      <c r="DI19" s="747"/>
      <c r="DJ19" s="747"/>
      <c r="DK19" s="747"/>
      <c r="DL19" s="747"/>
      <c r="DM19" s="747"/>
      <c r="DN19" s="747"/>
      <c r="DO19" s="747"/>
      <c r="DP19" s="747"/>
      <c r="DQ19" s="747"/>
      <c r="DR19" s="747"/>
      <c r="DS19" s="747"/>
      <c r="DT19" s="747"/>
      <c r="DU19" s="747"/>
      <c r="DV19" s="747"/>
      <c r="DW19" s="747"/>
      <c r="DX19" s="747"/>
      <c r="DY19" s="747"/>
      <c r="DZ19" s="747"/>
      <c r="EA19" s="747"/>
      <c r="EB19" s="747"/>
      <c r="EC19" s="747"/>
      <c r="ED19" s="747"/>
      <c r="EE19" s="747"/>
      <c r="EF19" s="747"/>
      <c r="EG19" s="747"/>
      <c r="EH19" s="747"/>
      <c r="EI19" s="747"/>
      <c r="EJ19" s="747"/>
      <c r="EK19" s="747"/>
      <c r="EL19" s="747"/>
      <c r="EM19" s="747"/>
      <c r="EN19" s="747"/>
      <c r="EO19" s="747"/>
      <c r="EP19" s="747"/>
      <c r="EQ19" s="747"/>
      <c r="ER19" s="747"/>
      <c r="ES19" s="747"/>
      <c r="ET19" s="747"/>
      <c r="EU19" s="747"/>
      <c r="EV19" s="747"/>
      <c r="EW19" s="747"/>
      <c r="EX19" s="747"/>
      <c r="EY19" s="747"/>
      <c r="EZ19" s="747"/>
      <c r="FA19" s="747"/>
      <c r="FB19" s="747"/>
      <c r="FC19" s="747"/>
      <c r="FD19" s="747"/>
      <c r="FE19" s="747"/>
      <c r="FF19" s="747"/>
      <c r="FG19" s="747"/>
      <c r="FH19" s="747"/>
      <c r="FI19" s="747"/>
      <c r="FJ19" s="747"/>
      <c r="FK19" s="747"/>
      <c r="FL19" s="747"/>
      <c r="FM19" s="747"/>
      <c r="FN19" s="747"/>
      <c r="FO19" s="747"/>
      <c r="FP19" s="747"/>
      <c r="FQ19" s="747"/>
      <c r="FR19" s="747"/>
      <c r="FS19" s="747"/>
      <c r="FT19" s="747"/>
      <c r="FU19" s="747"/>
      <c r="FV19" s="747"/>
      <c r="FW19" s="747"/>
      <c r="FX19" s="747"/>
      <c r="FY19" s="747"/>
      <c r="FZ19" s="747"/>
      <c r="GA19" s="747"/>
      <c r="GB19" s="747"/>
      <c r="GC19" s="747"/>
      <c r="GD19" s="747"/>
      <c r="GE19" s="747"/>
      <c r="GF19" s="747"/>
      <c r="GG19" s="747"/>
      <c r="GH19" s="747"/>
      <c r="GI19" s="747"/>
      <c r="GJ19" s="747"/>
      <c r="GK19" s="747"/>
      <c r="GL19" s="747"/>
      <c r="GM19" s="747"/>
      <c r="GN19" s="747"/>
      <c r="GO19" s="747"/>
      <c r="GP19" s="747"/>
      <c r="GQ19" s="747"/>
      <c r="GR19" s="747"/>
      <c r="GS19" s="747"/>
      <c r="GT19" s="747"/>
      <c r="GU19" s="747"/>
      <c r="GV19" s="747"/>
      <c r="GW19" s="747"/>
      <c r="GX19" s="747"/>
      <c r="GY19" s="747"/>
      <c r="GZ19" s="747"/>
      <c r="HA19" s="747"/>
      <c r="HB19" s="747"/>
      <c r="HC19" s="747"/>
      <c r="HD19" s="747"/>
      <c r="HE19" s="747"/>
      <c r="HF19" s="747"/>
      <c r="HG19" s="747"/>
      <c r="HH19" s="747"/>
      <c r="HI19" s="747"/>
      <c r="HJ19" s="747"/>
      <c r="HK19" s="747"/>
      <c r="HL19" s="747"/>
      <c r="HM19" s="747"/>
      <c r="HN19" s="747"/>
      <c r="HO19" s="747"/>
      <c r="HP19" s="747"/>
      <c r="HQ19" s="747"/>
      <c r="HR19" s="747"/>
      <c r="HS19" s="747"/>
    </row>
    <row r="20" spans="1:227" s="769" customFormat="1">
      <c r="A20" s="733" t="s">
        <v>35</v>
      </c>
      <c r="B20" s="731" t="s">
        <v>36</v>
      </c>
      <c r="C20" s="732" t="s">
        <v>37</v>
      </c>
      <c r="D20" s="733">
        <f>'01CH'!D21</f>
        <v>10492.949999999999</v>
      </c>
      <c r="E20" s="733">
        <v>308.66567199999997</v>
      </c>
      <c r="F20" s="733">
        <f t="shared" si="1"/>
        <v>-10184.284328</v>
      </c>
      <c r="G20" s="733">
        <v>310</v>
      </c>
      <c r="H20" s="733">
        <f t="shared" si="2"/>
        <v>-10182.949999999999</v>
      </c>
      <c r="I20" s="733">
        <f t="shared" si="3"/>
        <v>1.3343280000000277</v>
      </c>
      <c r="J20" s="831">
        <v>310</v>
      </c>
      <c r="K20" s="733">
        <f t="shared" si="6"/>
        <v>-10182.949999999999</v>
      </c>
      <c r="L20" s="733">
        <f t="shared" si="7"/>
        <v>1.3343280000000277</v>
      </c>
      <c r="M20" s="733">
        <f t="shared" si="8"/>
        <v>0</v>
      </c>
      <c r="N20" s="832">
        <f>'Bieu so 01_Na Ri'!F22</f>
        <v>9660</v>
      </c>
      <c r="O20" s="832">
        <f t="shared" si="0"/>
        <v>-832.94999999999891</v>
      </c>
      <c r="P20" s="733">
        <f t="shared" si="4"/>
        <v>9351.3343280000008</v>
      </c>
      <c r="Q20" s="733">
        <f t="shared" si="9"/>
        <v>9350</v>
      </c>
      <c r="R20" s="737"/>
      <c r="S20" s="737"/>
      <c r="T20" s="735">
        <f>'Bieu so 01_Na Ri'!G22</f>
        <v>11.313111969382552</v>
      </c>
      <c r="U20" s="737"/>
      <c r="V20" s="737"/>
      <c r="W20" s="737"/>
      <c r="X20" s="737"/>
      <c r="Y20" s="737"/>
      <c r="Z20" s="737"/>
      <c r="AA20" s="737"/>
      <c r="AB20" s="737"/>
      <c r="AC20" s="737"/>
      <c r="AD20" s="737"/>
      <c r="AE20" s="737"/>
      <c r="AF20" s="737"/>
      <c r="AG20" s="737"/>
      <c r="AH20" s="737"/>
      <c r="AI20" s="737"/>
      <c r="AJ20" s="737"/>
      <c r="AK20" s="737"/>
      <c r="AL20" s="737"/>
      <c r="AM20" s="737"/>
      <c r="AN20" s="737"/>
      <c r="AO20" s="737"/>
      <c r="AP20" s="737"/>
      <c r="AQ20" s="737"/>
      <c r="AR20" s="737"/>
      <c r="AS20" s="737"/>
      <c r="AT20" s="737"/>
      <c r="AU20" s="737"/>
      <c r="AV20" s="737"/>
      <c r="AW20" s="737"/>
      <c r="AX20" s="737"/>
      <c r="AY20" s="737"/>
      <c r="AZ20" s="737"/>
      <c r="BA20" s="737"/>
      <c r="BB20" s="737"/>
      <c r="BC20" s="737"/>
      <c r="BD20" s="737"/>
      <c r="BE20" s="737"/>
      <c r="BF20" s="737"/>
      <c r="BG20" s="737"/>
      <c r="BH20" s="737"/>
      <c r="BI20" s="737"/>
      <c r="BJ20" s="737"/>
      <c r="BK20" s="737"/>
      <c r="BL20" s="737"/>
      <c r="BM20" s="737"/>
      <c r="BN20" s="737"/>
      <c r="BO20" s="737"/>
      <c r="BP20" s="737"/>
      <c r="BQ20" s="737"/>
      <c r="BR20" s="737"/>
      <c r="BS20" s="737"/>
      <c r="BT20" s="737"/>
      <c r="BU20" s="737"/>
      <c r="BV20" s="737"/>
      <c r="BW20" s="737"/>
      <c r="BX20" s="737"/>
      <c r="BY20" s="737"/>
      <c r="BZ20" s="737"/>
      <c r="CA20" s="737"/>
      <c r="CB20" s="737"/>
      <c r="CC20" s="737"/>
      <c r="CD20" s="737"/>
      <c r="CE20" s="737"/>
      <c r="CF20" s="737"/>
      <c r="CG20" s="737"/>
      <c r="CH20" s="737"/>
      <c r="CI20" s="737"/>
      <c r="CJ20" s="737"/>
      <c r="CK20" s="737"/>
      <c r="CL20" s="737"/>
      <c r="CM20" s="737"/>
      <c r="CN20" s="737"/>
      <c r="CO20" s="737"/>
      <c r="CP20" s="737"/>
      <c r="CQ20" s="737"/>
      <c r="CR20" s="737"/>
      <c r="CS20" s="737"/>
      <c r="CT20" s="737"/>
      <c r="CU20" s="737"/>
      <c r="CV20" s="737"/>
      <c r="CW20" s="737"/>
      <c r="CX20" s="737"/>
      <c r="CY20" s="737"/>
      <c r="CZ20" s="737"/>
      <c r="DA20" s="737"/>
      <c r="DB20" s="737"/>
      <c r="DC20" s="737"/>
      <c r="DD20" s="737"/>
      <c r="DE20" s="737"/>
      <c r="DF20" s="737"/>
      <c r="DG20" s="737"/>
      <c r="DH20" s="737"/>
      <c r="DI20" s="737"/>
      <c r="DJ20" s="737"/>
      <c r="DK20" s="737"/>
      <c r="DL20" s="737"/>
      <c r="DM20" s="737"/>
      <c r="DN20" s="737"/>
      <c r="DO20" s="737"/>
      <c r="DP20" s="737"/>
      <c r="DQ20" s="737"/>
      <c r="DR20" s="737"/>
      <c r="DS20" s="737"/>
      <c r="DT20" s="737"/>
      <c r="DU20" s="737"/>
      <c r="DV20" s="737"/>
      <c r="DW20" s="737"/>
      <c r="DX20" s="737"/>
      <c r="DY20" s="737"/>
      <c r="DZ20" s="737"/>
      <c r="EA20" s="737"/>
      <c r="EB20" s="737"/>
      <c r="EC20" s="737"/>
      <c r="ED20" s="737"/>
      <c r="EE20" s="737"/>
      <c r="EF20" s="737"/>
      <c r="EG20" s="737"/>
      <c r="EH20" s="737"/>
      <c r="EI20" s="737"/>
      <c r="EJ20" s="737"/>
      <c r="EK20" s="737"/>
      <c r="EL20" s="737"/>
      <c r="EM20" s="737"/>
      <c r="EN20" s="737"/>
      <c r="EO20" s="737"/>
      <c r="EP20" s="737"/>
      <c r="EQ20" s="737"/>
      <c r="ER20" s="737"/>
      <c r="ES20" s="737"/>
      <c r="ET20" s="737"/>
      <c r="EU20" s="737"/>
      <c r="EV20" s="737"/>
      <c r="EW20" s="737"/>
      <c r="EX20" s="737"/>
      <c r="EY20" s="737"/>
      <c r="EZ20" s="737"/>
      <c r="FA20" s="737"/>
      <c r="FB20" s="737"/>
      <c r="FC20" s="737"/>
      <c r="FD20" s="737"/>
      <c r="FE20" s="737"/>
      <c r="FF20" s="737"/>
      <c r="FG20" s="737"/>
      <c r="FH20" s="737"/>
      <c r="FI20" s="737"/>
      <c r="FJ20" s="737"/>
      <c r="FK20" s="737"/>
      <c r="FL20" s="737"/>
      <c r="FM20" s="737"/>
      <c r="FN20" s="737"/>
      <c r="FO20" s="737"/>
      <c r="FP20" s="737"/>
      <c r="FQ20" s="737"/>
      <c r="FR20" s="737"/>
      <c r="FS20" s="737"/>
      <c r="FT20" s="737"/>
      <c r="FU20" s="737"/>
      <c r="FV20" s="737"/>
      <c r="FW20" s="737"/>
      <c r="FX20" s="737"/>
      <c r="FY20" s="737"/>
      <c r="FZ20" s="737"/>
      <c r="GA20" s="737"/>
      <c r="GB20" s="737"/>
      <c r="GC20" s="737"/>
      <c r="GD20" s="737"/>
      <c r="GE20" s="737"/>
      <c r="GF20" s="737"/>
      <c r="GG20" s="737"/>
      <c r="GH20" s="737"/>
      <c r="GI20" s="737"/>
      <c r="GJ20" s="737"/>
      <c r="GK20" s="737"/>
      <c r="GL20" s="737"/>
      <c r="GM20" s="737"/>
      <c r="GN20" s="737"/>
      <c r="GO20" s="737"/>
      <c r="GP20" s="737"/>
      <c r="GQ20" s="737"/>
      <c r="GR20" s="737"/>
      <c r="GS20" s="737"/>
      <c r="GT20" s="737"/>
      <c r="GU20" s="737"/>
      <c r="GV20" s="737"/>
      <c r="GW20" s="737"/>
      <c r="GX20" s="737"/>
      <c r="GY20" s="737"/>
      <c r="GZ20" s="737"/>
      <c r="HA20" s="737"/>
      <c r="HB20" s="737"/>
      <c r="HC20" s="737"/>
      <c r="HD20" s="737"/>
      <c r="HE20" s="737"/>
      <c r="HF20" s="737"/>
      <c r="HG20" s="737"/>
      <c r="HH20" s="737"/>
      <c r="HI20" s="737"/>
      <c r="HJ20" s="737"/>
      <c r="HK20" s="737"/>
      <c r="HL20" s="737"/>
      <c r="HM20" s="737"/>
      <c r="HN20" s="737"/>
      <c r="HO20" s="737"/>
      <c r="HP20" s="737"/>
      <c r="HQ20" s="737"/>
      <c r="HR20" s="737"/>
      <c r="HS20" s="737"/>
    </row>
    <row r="21" spans="1:227" s="770" customFormat="1" ht="30" hidden="1">
      <c r="A21" s="741"/>
      <c r="B21" s="742" t="s">
        <v>38</v>
      </c>
      <c r="C21" s="743" t="s">
        <v>39</v>
      </c>
      <c r="D21" s="741">
        <f>'01CH'!D22</f>
        <v>9619.98</v>
      </c>
      <c r="E21" s="741">
        <v>10.374410000000001</v>
      </c>
      <c r="F21" s="741">
        <f t="shared" si="1"/>
        <v>-9609.6055899999992</v>
      </c>
      <c r="G21" s="741"/>
      <c r="H21" s="741">
        <f t="shared" si="2"/>
        <v>-9619.98</v>
      </c>
      <c r="I21" s="741">
        <f t="shared" si="3"/>
        <v>-10.374410000000001</v>
      </c>
      <c r="J21" s="741"/>
      <c r="K21" s="733">
        <f t="shared" si="6"/>
        <v>-9619.98</v>
      </c>
      <c r="L21" s="733">
        <f t="shared" si="7"/>
        <v>-10.374410000000001</v>
      </c>
      <c r="M21" s="733">
        <f t="shared" si="8"/>
        <v>0</v>
      </c>
      <c r="N21" s="834">
        <f>'Bieu so 01_Na Ri'!F23</f>
        <v>9119.98</v>
      </c>
      <c r="O21" s="834">
        <f t="shared" si="0"/>
        <v>-500</v>
      </c>
      <c r="P21" s="741">
        <f t="shared" si="4"/>
        <v>9109.6055899999992</v>
      </c>
      <c r="Q21" s="733">
        <f t="shared" si="9"/>
        <v>9119.98</v>
      </c>
      <c r="R21" s="747"/>
      <c r="S21" s="747"/>
      <c r="T21" s="745">
        <f>'Bieu so 01_Na Ri'!G23</f>
        <v>10.680678560924378</v>
      </c>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c r="CF21" s="747"/>
      <c r="CG21" s="747"/>
      <c r="CH21" s="747"/>
      <c r="CI21" s="747"/>
      <c r="CJ21" s="747"/>
      <c r="CK21" s="747"/>
      <c r="CL21" s="747"/>
      <c r="CM21" s="747"/>
      <c r="CN21" s="747"/>
      <c r="CO21" s="747"/>
      <c r="CP21" s="747"/>
      <c r="CQ21" s="747"/>
      <c r="CR21" s="747"/>
      <c r="CS21" s="747"/>
      <c r="CT21" s="747"/>
      <c r="CU21" s="747"/>
      <c r="CV21" s="747"/>
      <c r="CW21" s="747"/>
      <c r="CX21" s="747"/>
      <c r="CY21" s="747"/>
      <c r="CZ21" s="747"/>
      <c r="DA21" s="747"/>
      <c r="DB21" s="747"/>
      <c r="DC21" s="747"/>
      <c r="DD21" s="747"/>
      <c r="DE21" s="747"/>
      <c r="DF21" s="747"/>
      <c r="DG21" s="747"/>
      <c r="DH21" s="747"/>
      <c r="DI21" s="747"/>
      <c r="DJ21" s="747"/>
      <c r="DK21" s="747"/>
      <c r="DL21" s="747"/>
      <c r="DM21" s="747"/>
      <c r="DN21" s="747"/>
      <c r="DO21" s="747"/>
      <c r="DP21" s="747"/>
      <c r="DQ21" s="747"/>
      <c r="DR21" s="747"/>
      <c r="DS21" s="747"/>
      <c r="DT21" s="747"/>
      <c r="DU21" s="747"/>
      <c r="DV21" s="747"/>
      <c r="DW21" s="747"/>
      <c r="DX21" s="747"/>
      <c r="DY21" s="747"/>
      <c r="DZ21" s="747"/>
      <c r="EA21" s="747"/>
      <c r="EB21" s="747"/>
      <c r="EC21" s="747"/>
      <c r="ED21" s="747"/>
      <c r="EE21" s="747"/>
      <c r="EF21" s="747"/>
      <c r="EG21" s="747"/>
      <c r="EH21" s="747"/>
      <c r="EI21" s="747"/>
      <c r="EJ21" s="747"/>
      <c r="EK21" s="747"/>
      <c r="EL21" s="747"/>
      <c r="EM21" s="747"/>
      <c r="EN21" s="747"/>
      <c r="EO21" s="747"/>
      <c r="EP21" s="747"/>
      <c r="EQ21" s="747"/>
      <c r="ER21" s="747"/>
      <c r="ES21" s="747"/>
      <c r="ET21" s="747"/>
      <c r="EU21" s="747"/>
      <c r="EV21" s="747"/>
      <c r="EW21" s="747"/>
      <c r="EX21" s="747"/>
      <c r="EY21" s="747"/>
      <c r="EZ21" s="747"/>
      <c r="FA21" s="747"/>
      <c r="FB21" s="747"/>
      <c r="FC21" s="747"/>
      <c r="FD21" s="747"/>
      <c r="FE21" s="747"/>
      <c r="FF21" s="747"/>
      <c r="FG21" s="747"/>
      <c r="FH21" s="747"/>
      <c r="FI21" s="747"/>
      <c r="FJ21" s="747"/>
      <c r="FK21" s="747"/>
      <c r="FL21" s="747"/>
      <c r="FM21" s="747"/>
      <c r="FN21" s="747"/>
      <c r="FO21" s="747"/>
      <c r="FP21" s="747"/>
      <c r="FQ21" s="747"/>
      <c r="FR21" s="747"/>
      <c r="FS21" s="747"/>
      <c r="FT21" s="747"/>
      <c r="FU21" s="747"/>
      <c r="FV21" s="747"/>
      <c r="FW21" s="747"/>
      <c r="FX21" s="747"/>
      <c r="FY21" s="747"/>
      <c r="FZ21" s="747"/>
      <c r="GA21" s="747"/>
      <c r="GB21" s="747"/>
      <c r="GC21" s="747"/>
      <c r="GD21" s="747"/>
      <c r="GE21" s="747"/>
      <c r="GF21" s="747"/>
      <c r="GG21" s="747"/>
      <c r="GH21" s="747"/>
      <c r="GI21" s="747"/>
      <c r="GJ21" s="747"/>
      <c r="GK21" s="747"/>
      <c r="GL21" s="747"/>
      <c r="GM21" s="747"/>
      <c r="GN21" s="747"/>
      <c r="GO21" s="747"/>
      <c r="GP21" s="747"/>
      <c r="GQ21" s="747"/>
      <c r="GR21" s="747"/>
      <c r="GS21" s="747"/>
      <c r="GT21" s="747"/>
      <c r="GU21" s="747"/>
      <c r="GV21" s="747"/>
      <c r="GW21" s="747"/>
      <c r="GX21" s="747"/>
      <c r="GY21" s="747"/>
      <c r="GZ21" s="747"/>
      <c r="HA21" s="747"/>
      <c r="HB21" s="747"/>
      <c r="HC21" s="747"/>
      <c r="HD21" s="747"/>
      <c r="HE21" s="747"/>
      <c r="HF21" s="747"/>
      <c r="HG21" s="747"/>
      <c r="HH21" s="747"/>
      <c r="HI21" s="747"/>
      <c r="HJ21" s="747"/>
      <c r="HK21" s="747"/>
      <c r="HL21" s="747"/>
      <c r="HM21" s="747"/>
      <c r="HN21" s="747"/>
      <c r="HO21" s="747"/>
      <c r="HP21" s="747"/>
      <c r="HQ21" s="747"/>
      <c r="HR21" s="747"/>
      <c r="HS21" s="747"/>
    </row>
    <row r="22" spans="1:227" s="770" customFormat="1" ht="30" hidden="1">
      <c r="A22" s="741"/>
      <c r="B22" s="742" t="s">
        <v>40</v>
      </c>
      <c r="C22" s="743" t="s">
        <v>41</v>
      </c>
      <c r="D22" s="741">
        <f>'01CH'!D23</f>
        <v>434</v>
      </c>
      <c r="E22" s="741">
        <v>297.41737800000004</v>
      </c>
      <c r="F22" s="741">
        <f t="shared" si="1"/>
        <v>-136.58262199999996</v>
      </c>
      <c r="G22" s="741"/>
      <c r="H22" s="741">
        <f t="shared" si="2"/>
        <v>-434</v>
      </c>
      <c r="I22" s="741">
        <f t="shared" si="3"/>
        <v>-297.41737800000004</v>
      </c>
      <c r="J22" s="741"/>
      <c r="K22" s="733">
        <f t="shared" si="6"/>
        <v>-434</v>
      </c>
      <c r="L22" s="733">
        <f t="shared" si="7"/>
        <v>-297.41737800000004</v>
      </c>
      <c r="M22" s="733">
        <f t="shared" si="8"/>
        <v>0</v>
      </c>
      <c r="N22" s="834">
        <f>'Bieu so 01_Na Ri'!F24</f>
        <v>313.83999999999997</v>
      </c>
      <c r="O22" s="834">
        <f t="shared" si="0"/>
        <v>-120.16000000000003</v>
      </c>
      <c r="P22" s="741">
        <f t="shared" si="4"/>
        <v>16.422621999999933</v>
      </c>
      <c r="Q22" s="733">
        <f t="shared" si="9"/>
        <v>313.83999999999997</v>
      </c>
      <c r="R22" s="747"/>
      <c r="S22" s="747"/>
      <c r="T22" s="745">
        <f>'Bieu so 01_Na Ri'!G24</f>
        <v>0.36754731474855279</v>
      </c>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c r="BF22" s="747"/>
      <c r="BG22" s="747"/>
      <c r="BH22" s="747"/>
      <c r="BI22" s="747"/>
      <c r="BJ22" s="747"/>
      <c r="BK22" s="747"/>
      <c r="BL22" s="747"/>
      <c r="BM22" s="747"/>
      <c r="BN22" s="747"/>
      <c r="BO22" s="747"/>
      <c r="BP22" s="747"/>
      <c r="BQ22" s="747"/>
      <c r="BR22" s="747"/>
      <c r="BS22" s="747"/>
      <c r="BT22" s="747"/>
      <c r="BU22" s="747"/>
      <c r="BV22" s="747"/>
      <c r="BW22" s="747"/>
      <c r="BX22" s="747"/>
      <c r="BY22" s="747"/>
      <c r="BZ22" s="747"/>
      <c r="CA22" s="747"/>
      <c r="CB22" s="747"/>
      <c r="CC22" s="747"/>
      <c r="CD22" s="747"/>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7"/>
      <c r="ED22" s="747"/>
      <c r="EE22" s="747"/>
      <c r="EF22" s="747"/>
      <c r="EG22" s="747"/>
      <c r="EH22" s="747"/>
      <c r="EI22" s="747"/>
      <c r="EJ22" s="747"/>
      <c r="EK22" s="747"/>
      <c r="EL22" s="747"/>
      <c r="EM22" s="747"/>
      <c r="EN22" s="747"/>
      <c r="EO22" s="747"/>
      <c r="EP22" s="747"/>
      <c r="EQ22" s="747"/>
      <c r="ER22" s="747"/>
      <c r="ES22" s="747"/>
      <c r="ET22" s="747"/>
      <c r="EU22" s="747"/>
      <c r="EV22" s="747"/>
      <c r="EW22" s="747"/>
      <c r="EX22" s="747"/>
      <c r="EY22" s="747"/>
      <c r="EZ22" s="747"/>
      <c r="FA22" s="747"/>
      <c r="FB22" s="747"/>
      <c r="FC22" s="747"/>
      <c r="FD22" s="747"/>
      <c r="FE22" s="747"/>
      <c r="FF22" s="747"/>
      <c r="FG22" s="747"/>
      <c r="FH22" s="747"/>
      <c r="FI22" s="747"/>
      <c r="FJ22" s="747"/>
      <c r="FK22" s="747"/>
      <c r="FL22" s="747"/>
      <c r="FM22" s="747"/>
      <c r="FN22" s="747"/>
      <c r="FO22" s="747"/>
      <c r="FP22" s="747"/>
      <c r="FQ22" s="747"/>
      <c r="FR22" s="747"/>
      <c r="FS22" s="747"/>
      <c r="FT22" s="747"/>
      <c r="FU22" s="747"/>
      <c r="FV22" s="747"/>
      <c r="FW22" s="747"/>
      <c r="FX22" s="747"/>
      <c r="FY22" s="747"/>
      <c r="FZ22" s="747"/>
      <c r="GA22" s="747"/>
      <c r="GB22" s="747"/>
      <c r="GC22" s="747"/>
      <c r="GD22" s="747"/>
      <c r="GE22" s="747"/>
      <c r="GF22" s="747"/>
      <c r="GG22" s="747"/>
      <c r="GH22" s="747"/>
      <c r="GI22" s="747"/>
      <c r="GJ22" s="747"/>
      <c r="GK22" s="747"/>
      <c r="GL22" s="747"/>
      <c r="GM22" s="747"/>
      <c r="GN22" s="747"/>
      <c r="GO22" s="747"/>
      <c r="GP22" s="747"/>
      <c r="GQ22" s="747"/>
      <c r="GR22" s="747"/>
      <c r="GS22" s="747"/>
      <c r="GT22" s="747"/>
      <c r="GU22" s="747"/>
      <c r="GV22" s="747"/>
      <c r="GW22" s="747"/>
      <c r="GX22" s="747"/>
      <c r="GY22" s="747"/>
      <c r="GZ22" s="747"/>
      <c r="HA22" s="747"/>
      <c r="HB22" s="747"/>
      <c r="HC22" s="747"/>
      <c r="HD22" s="747"/>
      <c r="HE22" s="747"/>
      <c r="HF22" s="747"/>
      <c r="HG22" s="747"/>
      <c r="HH22" s="747"/>
      <c r="HI22" s="747"/>
      <c r="HJ22" s="747"/>
      <c r="HK22" s="747"/>
      <c r="HL22" s="747"/>
      <c r="HM22" s="747"/>
      <c r="HN22" s="747"/>
      <c r="HO22" s="747"/>
      <c r="HP22" s="747"/>
      <c r="HQ22" s="747"/>
      <c r="HR22" s="747"/>
      <c r="HS22" s="747"/>
    </row>
    <row r="23" spans="1:227" s="770" customFormat="1" ht="30" hidden="1">
      <c r="A23" s="741"/>
      <c r="B23" s="742" t="s">
        <v>42</v>
      </c>
      <c r="C23" s="743" t="s">
        <v>43</v>
      </c>
      <c r="D23" s="741">
        <f>'01CH'!D24</f>
        <v>438.97</v>
      </c>
      <c r="E23" s="741">
        <v>0.87388399999999999</v>
      </c>
      <c r="F23" s="741">
        <f t="shared" si="1"/>
        <v>-438.09611600000005</v>
      </c>
      <c r="G23" s="741"/>
      <c r="H23" s="741">
        <f t="shared" si="2"/>
        <v>-438.97</v>
      </c>
      <c r="I23" s="741">
        <f t="shared" si="3"/>
        <v>-0.87388399999999999</v>
      </c>
      <c r="J23" s="741"/>
      <c r="K23" s="733">
        <f t="shared" si="6"/>
        <v>-438.97</v>
      </c>
      <c r="L23" s="733">
        <f t="shared" si="7"/>
        <v>-0.87388399999999999</v>
      </c>
      <c r="M23" s="733">
        <f t="shared" si="8"/>
        <v>0</v>
      </c>
      <c r="N23" s="834">
        <f>'Bieu so 01_Na Ri'!F25</f>
        <v>226.17999999999998</v>
      </c>
      <c r="O23" s="834">
        <f t="shared" si="0"/>
        <v>-212.79000000000005</v>
      </c>
      <c r="P23" s="741">
        <f t="shared" si="4"/>
        <v>225.30611599999997</v>
      </c>
      <c r="Q23" s="733">
        <f t="shared" si="9"/>
        <v>226.17999999999998</v>
      </c>
      <c r="R23" s="747"/>
      <c r="S23" s="747"/>
      <c r="T23" s="745">
        <f>'Bieu so 01_Na Ri'!G25</f>
        <v>0.26488609370962168</v>
      </c>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7"/>
      <c r="BW23" s="747"/>
      <c r="BX23" s="747"/>
      <c r="BY23" s="747"/>
      <c r="BZ23" s="747"/>
      <c r="CA23" s="747"/>
      <c r="CB23" s="747"/>
      <c r="CC23" s="747"/>
      <c r="CD23" s="747"/>
      <c r="CE23" s="747"/>
      <c r="CF23" s="747"/>
      <c r="CG23" s="747"/>
      <c r="CH23" s="747"/>
      <c r="CI23" s="747"/>
      <c r="CJ23" s="747"/>
      <c r="CK23" s="747"/>
      <c r="CL23" s="747"/>
      <c r="CM23" s="747"/>
      <c r="CN23" s="747"/>
      <c r="CO23" s="747"/>
      <c r="CP23" s="747"/>
      <c r="CQ23" s="747"/>
      <c r="CR23" s="747"/>
      <c r="CS23" s="747"/>
      <c r="CT23" s="747"/>
      <c r="CU23" s="747"/>
      <c r="CV23" s="747"/>
      <c r="CW23" s="747"/>
      <c r="CX23" s="747"/>
      <c r="CY23" s="747"/>
      <c r="CZ23" s="747"/>
      <c r="DA23" s="747"/>
      <c r="DB23" s="747"/>
      <c r="DC23" s="747"/>
      <c r="DD23" s="747"/>
      <c r="DE23" s="747"/>
      <c r="DF23" s="747"/>
      <c r="DG23" s="747"/>
      <c r="DH23" s="747"/>
      <c r="DI23" s="747"/>
      <c r="DJ23" s="747"/>
      <c r="DK23" s="747"/>
      <c r="DL23" s="747"/>
      <c r="DM23" s="747"/>
      <c r="DN23" s="747"/>
      <c r="DO23" s="747"/>
      <c r="DP23" s="747"/>
      <c r="DQ23" s="747"/>
      <c r="DR23" s="747"/>
      <c r="DS23" s="747"/>
      <c r="DT23" s="747"/>
      <c r="DU23" s="747"/>
      <c r="DV23" s="747"/>
      <c r="DW23" s="747"/>
      <c r="DX23" s="747"/>
      <c r="DY23" s="747"/>
      <c r="DZ23" s="747"/>
      <c r="EA23" s="747"/>
      <c r="EB23" s="747"/>
      <c r="EC23" s="747"/>
      <c r="ED23" s="747"/>
      <c r="EE23" s="747"/>
      <c r="EF23" s="747"/>
      <c r="EG23" s="747"/>
      <c r="EH23" s="747"/>
      <c r="EI23" s="747"/>
      <c r="EJ23" s="747"/>
      <c r="EK23" s="747"/>
      <c r="EL23" s="747"/>
      <c r="EM23" s="747"/>
      <c r="EN23" s="747"/>
      <c r="EO23" s="747"/>
      <c r="EP23" s="747"/>
      <c r="EQ23" s="747"/>
      <c r="ER23" s="747"/>
      <c r="ES23" s="747"/>
      <c r="ET23" s="747"/>
      <c r="EU23" s="747"/>
      <c r="EV23" s="747"/>
      <c r="EW23" s="747"/>
      <c r="EX23" s="747"/>
      <c r="EY23" s="747"/>
      <c r="EZ23" s="747"/>
      <c r="FA23" s="747"/>
      <c r="FB23" s="747"/>
      <c r="FC23" s="747"/>
      <c r="FD23" s="747"/>
      <c r="FE23" s="747"/>
      <c r="FF23" s="747"/>
      <c r="FG23" s="747"/>
      <c r="FH23" s="747"/>
      <c r="FI23" s="747"/>
      <c r="FJ23" s="747"/>
      <c r="FK23" s="747"/>
      <c r="FL23" s="747"/>
      <c r="FM23" s="747"/>
      <c r="FN23" s="747"/>
      <c r="FO23" s="747"/>
      <c r="FP23" s="747"/>
      <c r="FQ23" s="747"/>
      <c r="FR23" s="747"/>
      <c r="FS23" s="747"/>
      <c r="FT23" s="747"/>
      <c r="FU23" s="747"/>
      <c r="FV23" s="747"/>
      <c r="FW23" s="747"/>
      <c r="FX23" s="747"/>
      <c r="FY23" s="747"/>
      <c r="FZ23" s="747"/>
      <c r="GA23" s="747"/>
      <c r="GB23" s="747"/>
      <c r="GC23" s="747"/>
      <c r="GD23" s="747"/>
      <c r="GE23" s="747"/>
      <c r="GF23" s="747"/>
      <c r="GG23" s="747"/>
      <c r="GH23" s="747"/>
      <c r="GI23" s="747"/>
      <c r="GJ23" s="747"/>
      <c r="GK23" s="747"/>
      <c r="GL23" s="747"/>
      <c r="GM23" s="747"/>
      <c r="GN23" s="747"/>
      <c r="GO23" s="747"/>
      <c r="GP23" s="747"/>
      <c r="GQ23" s="747"/>
      <c r="GR23" s="747"/>
      <c r="GS23" s="747"/>
      <c r="GT23" s="747"/>
      <c r="GU23" s="747"/>
      <c r="GV23" s="747"/>
      <c r="GW23" s="747"/>
      <c r="GX23" s="747"/>
      <c r="GY23" s="747"/>
      <c r="GZ23" s="747"/>
      <c r="HA23" s="747"/>
      <c r="HB23" s="747"/>
      <c r="HC23" s="747"/>
      <c r="HD23" s="747"/>
      <c r="HE23" s="747"/>
      <c r="HF23" s="747"/>
      <c r="HG23" s="747"/>
      <c r="HH23" s="747"/>
      <c r="HI23" s="747"/>
      <c r="HJ23" s="747"/>
      <c r="HK23" s="747"/>
      <c r="HL23" s="747"/>
      <c r="HM23" s="747"/>
      <c r="HN23" s="747"/>
      <c r="HO23" s="747"/>
      <c r="HP23" s="747"/>
      <c r="HQ23" s="747"/>
      <c r="HR23" s="747"/>
      <c r="HS23" s="747"/>
    </row>
    <row r="24" spans="1:227" s="769" customFormat="1">
      <c r="A24" s="733" t="s">
        <v>44</v>
      </c>
      <c r="B24" s="731" t="s">
        <v>45</v>
      </c>
      <c r="C24" s="732" t="s">
        <v>46</v>
      </c>
      <c r="D24" s="733">
        <f>'01CH'!D25</f>
        <v>56520.025599999994</v>
      </c>
      <c r="E24" s="733">
        <v>245.72088100000002</v>
      </c>
      <c r="F24" s="733">
        <f t="shared" si="1"/>
        <v>-56274.304718999992</v>
      </c>
      <c r="G24" s="733">
        <v>229</v>
      </c>
      <c r="H24" s="733">
        <f t="shared" si="2"/>
        <v>-56291.025599999994</v>
      </c>
      <c r="I24" s="733">
        <f t="shared" si="3"/>
        <v>-16.72088100000002</v>
      </c>
      <c r="J24" s="831">
        <v>229</v>
      </c>
      <c r="K24" s="733">
        <f t="shared" si="6"/>
        <v>-56291.025599999994</v>
      </c>
      <c r="L24" s="733">
        <f t="shared" si="7"/>
        <v>-16.72088100000002</v>
      </c>
      <c r="M24" s="733">
        <f t="shared" si="8"/>
        <v>0</v>
      </c>
      <c r="N24" s="832">
        <f>'Bieu so 01_Na Ri'!F26</f>
        <v>56681.004970000002</v>
      </c>
      <c r="O24" s="832">
        <f t="shared" si="0"/>
        <v>160.9793700000082</v>
      </c>
      <c r="P24" s="733">
        <f t="shared" si="4"/>
        <v>56435.284089000001</v>
      </c>
      <c r="Q24" s="733">
        <f>N24-J24</f>
        <v>56452.004970000002</v>
      </c>
      <c r="R24" s="737"/>
      <c r="S24" s="737"/>
      <c r="T24" s="735">
        <f>'Bieu so 01_Na Ri'!G26</f>
        <v>66.380802873989538</v>
      </c>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737"/>
      <c r="BA24" s="737"/>
      <c r="BB24" s="737"/>
      <c r="BC24" s="737"/>
      <c r="BD24" s="737"/>
      <c r="BE24" s="737"/>
      <c r="BF24" s="737"/>
      <c r="BG24" s="737"/>
      <c r="BH24" s="737"/>
      <c r="BI24" s="737"/>
      <c r="BJ24" s="737"/>
      <c r="BK24" s="737"/>
      <c r="BL24" s="737"/>
      <c r="BM24" s="737"/>
      <c r="BN24" s="737"/>
      <c r="BO24" s="737"/>
      <c r="BP24" s="737"/>
      <c r="BQ24" s="737"/>
      <c r="BR24" s="737"/>
      <c r="BS24" s="737"/>
      <c r="BT24" s="737"/>
      <c r="BU24" s="737"/>
      <c r="BV24" s="737"/>
      <c r="BW24" s="737"/>
      <c r="BX24" s="737"/>
      <c r="BY24" s="737"/>
      <c r="BZ24" s="737"/>
      <c r="CA24" s="737"/>
      <c r="CB24" s="737"/>
      <c r="CC24" s="737"/>
      <c r="CD24" s="737"/>
      <c r="CE24" s="737"/>
      <c r="CF24" s="737"/>
      <c r="CG24" s="737"/>
      <c r="CH24" s="737"/>
      <c r="CI24" s="737"/>
      <c r="CJ24" s="737"/>
      <c r="CK24" s="737"/>
      <c r="CL24" s="737"/>
      <c r="CM24" s="737"/>
      <c r="CN24" s="737"/>
      <c r="CO24" s="737"/>
      <c r="CP24" s="737"/>
      <c r="CQ24" s="737"/>
      <c r="CR24" s="737"/>
      <c r="CS24" s="737"/>
      <c r="CT24" s="737"/>
      <c r="CU24" s="737"/>
      <c r="CV24" s="737"/>
      <c r="CW24" s="737"/>
      <c r="CX24" s="737"/>
      <c r="CY24" s="737"/>
      <c r="CZ24" s="737"/>
      <c r="DA24" s="737"/>
      <c r="DB24" s="737"/>
      <c r="DC24" s="737"/>
      <c r="DD24" s="737"/>
      <c r="DE24" s="737"/>
      <c r="DF24" s="737"/>
      <c r="DG24" s="737"/>
      <c r="DH24" s="737"/>
      <c r="DI24" s="737"/>
      <c r="DJ24" s="737"/>
      <c r="DK24" s="737"/>
      <c r="DL24" s="737"/>
      <c r="DM24" s="737"/>
      <c r="DN24" s="737"/>
      <c r="DO24" s="737"/>
      <c r="DP24" s="737"/>
      <c r="DQ24" s="737"/>
      <c r="DR24" s="737"/>
      <c r="DS24" s="737"/>
      <c r="DT24" s="737"/>
      <c r="DU24" s="737"/>
      <c r="DV24" s="737"/>
      <c r="DW24" s="737"/>
      <c r="DX24" s="737"/>
      <c r="DY24" s="737"/>
      <c r="DZ24" s="737"/>
      <c r="EA24" s="737"/>
      <c r="EB24" s="737"/>
      <c r="EC24" s="737"/>
      <c r="ED24" s="737"/>
      <c r="EE24" s="737"/>
      <c r="EF24" s="737"/>
      <c r="EG24" s="737"/>
      <c r="EH24" s="737"/>
      <c r="EI24" s="737"/>
      <c r="EJ24" s="737"/>
      <c r="EK24" s="737"/>
      <c r="EL24" s="737"/>
      <c r="EM24" s="737"/>
      <c r="EN24" s="737"/>
      <c r="EO24" s="737"/>
      <c r="EP24" s="737"/>
      <c r="EQ24" s="737"/>
      <c r="ER24" s="737"/>
      <c r="ES24" s="737"/>
      <c r="ET24" s="737"/>
      <c r="EU24" s="737"/>
      <c r="EV24" s="737"/>
      <c r="EW24" s="737"/>
      <c r="EX24" s="737"/>
      <c r="EY24" s="737"/>
      <c r="EZ24" s="737"/>
      <c r="FA24" s="737"/>
      <c r="FB24" s="737"/>
      <c r="FC24" s="737"/>
      <c r="FD24" s="737"/>
      <c r="FE24" s="737"/>
      <c r="FF24" s="737"/>
      <c r="FG24" s="737"/>
      <c r="FH24" s="737"/>
      <c r="FI24" s="737"/>
      <c r="FJ24" s="737"/>
      <c r="FK24" s="737"/>
      <c r="FL24" s="737"/>
      <c r="FM24" s="737"/>
      <c r="FN24" s="737"/>
      <c r="FO24" s="737"/>
      <c r="FP24" s="737"/>
      <c r="FQ24" s="737"/>
      <c r="FR24" s="737"/>
      <c r="FS24" s="737"/>
      <c r="FT24" s="737"/>
      <c r="FU24" s="737"/>
      <c r="FV24" s="737"/>
      <c r="FW24" s="737"/>
      <c r="FX24" s="737"/>
      <c r="FY24" s="737"/>
      <c r="FZ24" s="737"/>
      <c r="GA24" s="737"/>
      <c r="GB24" s="737"/>
      <c r="GC24" s="737"/>
      <c r="GD24" s="737"/>
      <c r="GE24" s="737"/>
      <c r="GF24" s="737"/>
      <c r="GG24" s="737"/>
      <c r="GH24" s="737"/>
      <c r="GI24" s="737"/>
      <c r="GJ24" s="737"/>
      <c r="GK24" s="737"/>
      <c r="GL24" s="737"/>
      <c r="GM24" s="737"/>
      <c r="GN24" s="737"/>
      <c r="GO24" s="737"/>
      <c r="GP24" s="737"/>
      <c r="GQ24" s="737"/>
      <c r="GR24" s="737"/>
      <c r="GS24" s="737"/>
      <c r="GT24" s="737"/>
      <c r="GU24" s="737"/>
      <c r="GV24" s="737"/>
      <c r="GW24" s="737"/>
      <c r="GX24" s="737"/>
      <c r="GY24" s="737"/>
      <c r="GZ24" s="737"/>
      <c r="HA24" s="737"/>
      <c r="HB24" s="737"/>
      <c r="HC24" s="737"/>
      <c r="HD24" s="737"/>
      <c r="HE24" s="737"/>
      <c r="HF24" s="737"/>
      <c r="HG24" s="737"/>
      <c r="HH24" s="737"/>
      <c r="HI24" s="737"/>
      <c r="HJ24" s="737"/>
      <c r="HK24" s="737"/>
      <c r="HL24" s="737"/>
      <c r="HM24" s="737"/>
      <c r="HN24" s="737"/>
      <c r="HO24" s="737"/>
      <c r="HP24" s="737"/>
      <c r="HQ24" s="737"/>
      <c r="HR24" s="737"/>
      <c r="HS24" s="737"/>
    </row>
    <row r="25" spans="1:227" s="584" customFormat="1" ht="30">
      <c r="A25" s="576"/>
      <c r="B25" s="566" t="s">
        <v>47</v>
      </c>
      <c r="C25" s="567" t="s">
        <v>48</v>
      </c>
      <c r="D25" s="576">
        <f>'01CH'!D26</f>
        <v>34556.999999999993</v>
      </c>
      <c r="E25" s="576">
        <v>0</v>
      </c>
      <c r="F25" s="576">
        <f t="shared" si="1"/>
        <v>-34556.999999999993</v>
      </c>
      <c r="G25" s="576"/>
      <c r="H25" s="576">
        <f t="shared" si="2"/>
        <v>-34556.999999999993</v>
      </c>
      <c r="I25" s="576">
        <f t="shared" si="3"/>
        <v>0</v>
      </c>
      <c r="J25" s="576"/>
      <c r="K25" s="568">
        <f t="shared" si="6"/>
        <v>-34556.999999999993</v>
      </c>
      <c r="L25" s="568">
        <f t="shared" si="7"/>
        <v>0</v>
      </c>
      <c r="M25" s="568">
        <f t="shared" si="8"/>
        <v>0</v>
      </c>
      <c r="N25" s="835">
        <f>'Bieu so 01_Na Ri'!F27</f>
        <v>34556.999999999993</v>
      </c>
      <c r="O25" s="835">
        <f t="shared" si="0"/>
        <v>0</v>
      </c>
      <c r="P25" s="576">
        <f t="shared" si="4"/>
        <v>34556.999999999993</v>
      </c>
      <c r="Q25" s="838">
        <f t="shared" si="9"/>
        <v>34556.999999999993</v>
      </c>
      <c r="R25" s="571"/>
      <c r="S25" s="571"/>
      <c r="T25" s="569">
        <f>'Bieu so 01_Na Ri'!G27</f>
        <v>40.470725706620371</v>
      </c>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row>
    <row r="26" spans="1:227" s="584" customFormat="1" ht="30" hidden="1">
      <c r="A26" s="576"/>
      <c r="B26" s="566" t="s">
        <v>49</v>
      </c>
      <c r="C26" s="567" t="s">
        <v>50</v>
      </c>
      <c r="D26" s="576">
        <f>'01CH'!D27</f>
        <v>12459.6556</v>
      </c>
      <c r="E26" s="576">
        <v>238.73789099999999</v>
      </c>
      <c r="F26" s="576">
        <f t="shared" si="1"/>
        <v>-12220.917708999999</v>
      </c>
      <c r="G26" s="576"/>
      <c r="H26" s="576">
        <f t="shared" si="2"/>
        <v>-12459.6556</v>
      </c>
      <c r="I26" s="576">
        <f t="shared" si="3"/>
        <v>-238.73789099999999</v>
      </c>
      <c r="J26" s="576"/>
      <c r="K26" s="568">
        <f t="shared" si="6"/>
        <v>-12459.6556</v>
      </c>
      <c r="L26" s="568">
        <f t="shared" si="7"/>
        <v>-238.73789099999999</v>
      </c>
      <c r="M26" s="568">
        <f t="shared" si="8"/>
        <v>0</v>
      </c>
      <c r="N26" s="835">
        <f>'Bieu so 01_Na Ri'!F28</f>
        <v>12620.634970000001</v>
      </c>
      <c r="O26" s="835">
        <f t="shared" si="0"/>
        <v>160.97937000000093</v>
      </c>
      <c r="P26" s="576">
        <f t="shared" si="4"/>
        <v>12381.897079</v>
      </c>
      <c r="Q26" s="733">
        <f t="shared" si="9"/>
        <v>12620.634970000001</v>
      </c>
      <c r="R26" s="571"/>
      <c r="S26" s="571"/>
      <c r="T26" s="569">
        <f>'Bieu so 01_Na Ri'!G28</f>
        <v>14.780399227775881</v>
      </c>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571"/>
      <c r="CB26" s="571"/>
      <c r="CC26" s="571"/>
      <c r="CD26" s="571"/>
      <c r="CE26" s="571"/>
      <c r="CF26" s="571"/>
      <c r="CG26" s="571"/>
      <c r="CH26" s="571"/>
      <c r="CI26" s="571"/>
      <c r="CJ26" s="571"/>
      <c r="CK26" s="571"/>
      <c r="CL26" s="571"/>
      <c r="CM26" s="571"/>
      <c r="CN26" s="571"/>
      <c r="CO26" s="571"/>
      <c r="CP26" s="571"/>
      <c r="CQ26" s="571"/>
      <c r="CR26" s="571"/>
      <c r="CS26" s="571"/>
      <c r="CT26" s="571"/>
      <c r="CU26" s="571"/>
      <c r="CV26" s="571"/>
      <c r="CW26" s="571"/>
      <c r="CX26" s="571"/>
      <c r="CY26" s="571"/>
      <c r="CZ26" s="571"/>
      <c r="DA26" s="571"/>
      <c r="DB26" s="571"/>
      <c r="DC26" s="571"/>
      <c r="DD26" s="571"/>
      <c r="DE26" s="571"/>
      <c r="DF26" s="571"/>
      <c r="DG26" s="571"/>
      <c r="DH26" s="571"/>
      <c r="DI26" s="571"/>
      <c r="DJ26" s="571"/>
      <c r="DK26" s="571"/>
      <c r="DL26" s="571"/>
      <c r="DM26" s="571"/>
      <c r="DN26" s="571"/>
      <c r="DO26" s="571"/>
      <c r="DP26" s="571"/>
      <c r="DQ26" s="571"/>
      <c r="DR26" s="571"/>
      <c r="DS26" s="571"/>
      <c r="DT26" s="571"/>
      <c r="DU26" s="571"/>
      <c r="DV26" s="571"/>
      <c r="DW26" s="571"/>
      <c r="DX26" s="571"/>
      <c r="DY26" s="571"/>
      <c r="DZ26" s="571"/>
      <c r="EA26" s="571"/>
      <c r="EB26" s="571"/>
      <c r="EC26" s="571"/>
      <c r="ED26" s="571"/>
      <c r="EE26" s="571"/>
      <c r="EF26" s="571"/>
      <c r="EG26" s="571"/>
      <c r="EH26" s="571"/>
      <c r="EI26" s="571"/>
      <c r="EJ26" s="571"/>
      <c r="EK26" s="571"/>
      <c r="EL26" s="571"/>
      <c r="EM26" s="571"/>
      <c r="EN26" s="571"/>
      <c r="EO26" s="571"/>
      <c r="EP26" s="571"/>
      <c r="EQ26" s="571"/>
      <c r="ER26" s="571"/>
      <c r="ES26" s="571"/>
      <c r="ET26" s="571"/>
      <c r="EU26" s="571"/>
      <c r="EV26" s="571"/>
      <c r="EW26" s="571"/>
      <c r="EX26" s="571"/>
      <c r="EY26" s="571"/>
      <c r="EZ26" s="571"/>
      <c r="FA26" s="571"/>
      <c r="FB26" s="571"/>
      <c r="FC26" s="571"/>
      <c r="FD26" s="571"/>
      <c r="FE26" s="571"/>
      <c r="FF26" s="571"/>
      <c r="FG26" s="571"/>
      <c r="FH26" s="571"/>
      <c r="FI26" s="571"/>
      <c r="FJ26" s="571"/>
      <c r="FK26" s="571"/>
      <c r="FL26" s="571"/>
      <c r="FM26" s="571"/>
      <c r="FN26" s="571"/>
      <c r="FO26" s="571"/>
      <c r="FP26" s="571"/>
      <c r="FQ26" s="571"/>
      <c r="FR26" s="571"/>
      <c r="FS26" s="571"/>
      <c r="FT26" s="571"/>
      <c r="FU26" s="571"/>
      <c r="FV26" s="571"/>
      <c r="FW26" s="571"/>
      <c r="FX26" s="571"/>
      <c r="FY26" s="571"/>
      <c r="FZ26" s="571"/>
      <c r="GA26" s="571"/>
      <c r="GB26" s="571"/>
      <c r="GC26" s="571"/>
      <c r="GD26" s="571"/>
      <c r="GE26" s="571"/>
      <c r="GF26" s="571"/>
      <c r="GG26" s="571"/>
      <c r="GH26" s="571"/>
      <c r="GI26" s="571"/>
      <c r="GJ26" s="571"/>
      <c r="GK26" s="571"/>
      <c r="GL26" s="571"/>
      <c r="GM26" s="571"/>
      <c r="GN26" s="571"/>
      <c r="GO26" s="571"/>
      <c r="GP26" s="571"/>
      <c r="GQ26" s="571"/>
      <c r="GR26" s="571"/>
      <c r="GS26" s="571"/>
      <c r="GT26" s="571"/>
      <c r="GU26" s="571"/>
      <c r="GV26" s="571"/>
      <c r="GW26" s="571"/>
      <c r="GX26" s="571"/>
      <c r="GY26" s="571"/>
      <c r="GZ26" s="571"/>
      <c r="HA26" s="571"/>
      <c r="HB26" s="571"/>
      <c r="HC26" s="571"/>
      <c r="HD26" s="571"/>
      <c r="HE26" s="571"/>
      <c r="HF26" s="571"/>
      <c r="HG26" s="571"/>
      <c r="HH26" s="571"/>
      <c r="HI26" s="571"/>
      <c r="HJ26" s="571"/>
      <c r="HK26" s="571"/>
      <c r="HL26" s="571"/>
      <c r="HM26" s="571"/>
      <c r="HN26" s="571"/>
      <c r="HO26" s="571"/>
      <c r="HP26" s="571"/>
      <c r="HQ26" s="571"/>
      <c r="HR26" s="571"/>
      <c r="HS26" s="571"/>
    </row>
    <row r="27" spans="1:227" s="584" customFormat="1" ht="30" hidden="1">
      <c r="A27" s="576"/>
      <c r="B27" s="566" t="s">
        <v>51</v>
      </c>
      <c r="C27" s="567" t="s">
        <v>52</v>
      </c>
      <c r="D27" s="576">
        <f>'01CH'!D28</f>
        <v>9503.3700000000008</v>
      </c>
      <c r="E27" s="576">
        <v>6.98299</v>
      </c>
      <c r="F27" s="576">
        <f t="shared" si="1"/>
        <v>-9496.3870100000004</v>
      </c>
      <c r="G27" s="576"/>
      <c r="H27" s="576">
        <f t="shared" si="2"/>
        <v>-9503.3700000000008</v>
      </c>
      <c r="I27" s="576">
        <f t="shared" si="3"/>
        <v>-6.98299</v>
      </c>
      <c r="J27" s="576"/>
      <c r="K27" s="568">
        <f t="shared" si="6"/>
        <v>-9503.3700000000008</v>
      </c>
      <c r="L27" s="568">
        <f t="shared" si="7"/>
        <v>-6.98299</v>
      </c>
      <c r="M27" s="568">
        <f t="shared" si="8"/>
        <v>0</v>
      </c>
      <c r="N27" s="835">
        <f>'Bieu so 01_Na Ri'!F29</f>
        <v>9503.3700000000008</v>
      </c>
      <c r="O27" s="835">
        <f t="shared" si="0"/>
        <v>0</v>
      </c>
      <c r="P27" s="576">
        <f t="shared" si="4"/>
        <v>9496.3870100000004</v>
      </c>
      <c r="Q27" s="733">
        <f t="shared" si="9"/>
        <v>9503.3700000000008</v>
      </c>
      <c r="R27" s="571"/>
      <c r="S27" s="571"/>
      <c r="T27" s="569">
        <f>'Bieu so 01_Na Ri'!G29</f>
        <v>11.129677939593281</v>
      </c>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c r="BW27" s="571"/>
      <c r="BX27" s="571"/>
      <c r="BY27" s="571"/>
      <c r="BZ27" s="571"/>
      <c r="CA27" s="571"/>
      <c r="CB27" s="571"/>
      <c r="CC27" s="571"/>
      <c r="CD27" s="571"/>
      <c r="CE27" s="571"/>
      <c r="CF27" s="571"/>
      <c r="CG27" s="571"/>
      <c r="CH27" s="571"/>
      <c r="CI27" s="571"/>
      <c r="CJ27" s="571"/>
      <c r="CK27" s="571"/>
      <c r="CL27" s="571"/>
      <c r="CM27" s="571"/>
      <c r="CN27" s="571"/>
      <c r="CO27" s="571"/>
      <c r="CP27" s="571"/>
      <c r="CQ27" s="571"/>
      <c r="CR27" s="571"/>
      <c r="CS27" s="571"/>
      <c r="CT27" s="571"/>
      <c r="CU27" s="571"/>
      <c r="CV27" s="571"/>
      <c r="CW27" s="571"/>
      <c r="CX27" s="571"/>
      <c r="CY27" s="571"/>
      <c r="CZ27" s="571"/>
      <c r="DA27" s="571"/>
      <c r="DB27" s="571"/>
      <c r="DC27" s="571"/>
      <c r="DD27" s="571"/>
      <c r="DE27" s="571"/>
      <c r="DF27" s="571"/>
      <c r="DG27" s="571"/>
      <c r="DH27" s="571"/>
      <c r="DI27" s="571"/>
      <c r="DJ27" s="571"/>
      <c r="DK27" s="571"/>
      <c r="DL27" s="571"/>
      <c r="DM27" s="571"/>
      <c r="DN27" s="571"/>
      <c r="DO27" s="571"/>
      <c r="DP27" s="571"/>
      <c r="DQ27" s="571"/>
      <c r="DR27" s="571"/>
      <c r="DS27" s="571"/>
      <c r="DT27" s="571"/>
      <c r="DU27" s="571"/>
      <c r="DV27" s="571"/>
      <c r="DW27" s="571"/>
      <c r="DX27" s="571"/>
      <c r="DY27" s="571"/>
      <c r="DZ27" s="571"/>
      <c r="EA27" s="571"/>
      <c r="EB27" s="571"/>
      <c r="EC27" s="571"/>
      <c r="ED27" s="571"/>
      <c r="EE27" s="571"/>
      <c r="EF27" s="571"/>
      <c r="EG27" s="571"/>
      <c r="EH27" s="571"/>
      <c r="EI27" s="571"/>
      <c r="EJ27" s="571"/>
      <c r="EK27" s="571"/>
      <c r="EL27" s="571"/>
      <c r="EM27" s="571"/>
      <c r="EN27" s="571"/>
      <c r="EO27" s="571"/>
      <c r="EP27" s="571"/>
      <c r="EQ27" s="571"/>
      <c r="ER27" s="571"/>
      <c r="ES27" s="571"/>
      <c r="ET27" s="571"/>
      <c r="EU27" s="571"/>
      <c r="EV27" s="571"/>
      <c r="EW27" s="571"/>
      <c r="EX27" s="571"/>
      <c r="EY27" s="571"/>
      <c r="EZ27" s="571"/>
      <c r="FA27" s="571"/>
      <c r="FB27" s="571"/>
      <c r="FC27" s="571"/>
      <c r="FD27" s="571"/>
      <c r="FE27" s="571"/>
      <c r="FF27" s="571"/>
      <c r="FG27" s="571"/>
      <c r="FH27" s="571"/>
      <c r="FI27" s="571"/>
      <c r="FJ27" s="571"/>
      <c r="FK27" s="571"/>
      <c r="FL27" s="571"/>
      <c r="FM27" s="571"/>
      <c r="FN27" s="571"/>
      <c r="FO27" s="571"/>
      <c r="FP27" s="571"/>
      <c r="FQ27" s="571"/>
      <c r="FR27" s="571"/>
      <c r="FS27" s="571"/>
      <c r="FT27" s="571"/>
      <c r="FU27" s="571"/>
      <c r="FV27" s="571"/>
      <c r="FW27" s="571"/>
      <c r="FX27" s="571"/>
      <c r="FY27" s="571"/>
      <c r="FZ27" s="571"/>
      <c r="GA27" s="571"/>
      <c r="GB27" s="571"/>
      <c r="GC27" s="571"/>
      <c r="GD27" s="571"/>
      <c r="GE27" s="571"/>
      <c r="GF27" s="571"/>
      <c r="GG27" s="571"/>
      <c r="GH27" s="571"/>
      <c r="GI27" s="571"/>
      <c r="GJ27" s="571"/>
      <c r="GK27" s="571"/>
      <c r="GL27" s="571"/>
      <c r="GM27" s="571"/>
      <c r="GN27" s="571"/>
      <c r="GO27" s="571"/>
      <c r="GP27" s="571"/>
      <c r="GQ27" s="571"/>
      <c r="GR27" s="571"/>
      <c r="GS27" s="571"/>
      <c r="GT27" s="571"/>
      <c r="GU27" s="571"/>
      <c r="GV27" s="571"/>
      <c r="GW27" s="571"/>
      <c r="GX27" s="571"/>
      <c r="GY27" s="571"/>
      <c r="GZ27" s="571"/>
      <c r="HA27" s="571"/>
      <c r="HB27" s="571"/>
      <c r="HC27" s="571"/>
      <c r="HD27" s="571"/>
      <c r="HE27" s="571"/>
      <c r="HF27" s="571"/>
      <c r="HG27" s="571"/>
      <c r="HH27" s="571"/>
      <c r="HI27" s="571"/>
      <c r="HJ27" s="571"/>
      <c r="HK27" s="571"/>
      <c r="HL27" s="571"/>
      <c r="HM27" s="571"/>
      <c r="HN27" s="571"/>
      <c r="HO27" s="571"/>
      <c r="HP27" s="571"/>
      <c r="HQ27" s="571"/>
      <c r="HR27" s="571"/>
      <c r="HS27" s="571"/>
    </row>
    <row r="28" spans="1:227">
      <c r="A28" s="568" t="s">
        <v>53</v>
      </c>
      <c r="B28" s="574" t="s">
        <v>54</v>
      </c>
      <c r="C28" s="557" t="s">
        <v>55</v>
      </c>
      <c r="D28" s="568">
        <f>'01CH'!D29</f>
        <v>389.76419999999996</v>
      </c>
      <c r="E28" s="568">
        <v>598.10403899999994</v>
      </c>
      <c r="F28" s="568">
        <f t="shared" si="1"/>
        <v>208.33983899999998</v>
      </c>
      <c r="G28" s="568"/>
      <c r="H28" s="568"/>
      <c r="I28" s="568"/>
      <c r="J28" s="568"/>
      <c r="K28" s="568"/>
      <c r="L28" s="568"/>
      <c r="M28" s="568"/>
      <c r="N28" s="830">
        <f>'Bieu so 01_Na Ri'!F30</f>
        <v>394.26119999999997</v>
      </c>
      <c r="O28" s="830">
        <f t="shared" si="0"/>
        <v>4.4970000000000141</v>
      </c>
      <c r="P28" s="568">
        <f t="shared" si="4"/>
        <v>-203.84283899999997</v>
      </c>
      <c r="Q28" s="568"/>
      <c r="T28" s="570">
        <f>'Bieu so 01_Na Ri'!G30</f>
        <v>0.4617309628139884</v>
      </c>
    </row>
    <row r="29" spans="1:227">
      <c r="A29" s="568" t="s">
        <v>56</v>
      </c>
      <c r="B29" s="574" t="s">
        <v>57</v>
      </c>
      <c r="C29" s="557" t="s">
        <v>58</v>
      </c>
      <c r="D29" s="568">
        <f>'01CH'!D30</f>
        <v>0</v>
      </c>
      <c r="E29" s="568">
        <v>0</v>
      </c>
      <c r="F29" s="568">
        <f t="shared" si="1"/>
        <v>0</v>
      </c>
      <c r="G29" s="568"/>
      <c r="H29" s="568">
        <f t="shared" si="2"/>
        <v>0</v>
      </c>
      <c r="I29" s="568"/>
      <c r="J29" s="568"/>
      <c r="K29" s="568"/>
      <c r="L29" s="568"/>
      <c r="M29" s="568"/>
      <c r="N29" s="830">
        <f>'Bieu so 01_Na Ri'!F31</f>
        <v>0</v>
      </c>
      <c r="O29" s="830">
        <f t="shared" si="0"/>
        <v>0</v>
      </c>
      <c r="P29" s="568">
        <f t="shared" si="4"/>
        <v>0</v>
      </c>
      <c r="Q29" s="568"/>
      <c r="T29" s="570">
        <f>'Bieu so 01_Na Ri'!G31</f>
        <v>0</v>
      </c>
    </row>
    <row r="30" spans="1:227">
      <c r="A30" s="568" t="s">
        <v>56</v>
      </c>
      <c r="B30" s="574" t="s">
        <v>60</v>
      </c>
      <c r="C30" s="557" t="s">
        <v>61</v>
      </c>
      <c r="D30" s="568">
        <f>'01CH'!D31</f>
        <v>20.008600000000001</v>
      </c>
      <c r="E30" s="568">
        <v>75.816355999999999</v>
      </c>
      <c r="F30" s="568">
        <f t="shared" si="1"/>
        <v>55.807755999999998</v>
      </c>
      <c r="G30" s="568"/>
      <c r="H30" s="568"/>
      <c r="I30" s="568"/>
      <c r="J30" s="568"/>
      <c r="K30" s="568"/>
      <c r="L30" s="568"/>
      <c r="M30" s="568"/>
      <c r="N30" s="830">
        <f>'Bieu so 01_Na Ri'!F32</f>
        <v>386.02900999999997</v>
      </c>
      <c r="O30" s="830">
        <f t="shared" si="0"/>
        <v>366.02040999999997</v>
      </c>
      <c r="P30" s="568">
        <f t="shared" si="4"/>
        <v>310.21265399999999</v>
      </c>
      <c r="Q30" s="568"/>
      <c r="T30" s="570">
        <f>'Bieu so 01_Na Ri'!G32</f>
        <v>0.45209000140371597</v>
      </c>
      <c r="Y30" s="572">
        <f>Q8+Q31</f>
        <v>68271.096084999983</v>
      </c>
    </row>
    <row r="31" spans="1:227" s="768" customFormat="1" ht="14.25">
      <c r="A31" s="755" t="s">
        <v>62</v>
      </c>
      <c r="B31" s="767" t="s">
        <v>63</v>
      </c>
      <c r="C31" s="754" t="s">
        <v>64</v>
      </c>
      <c r="D31" s="755">
        <f>'01CH'!D32</f>
        <v>2534.4186</v>
      </c>
      <c r="E31" s="755">
        <v>8873.5816249999989</v>
      </c>
      <c r="F31" s="755">
        <f t="shared" si="1"/>
        <v>6339.1630249999989</v>
      </c>
      <c r="G31" s="755">
        <v>8040</v>
      </c>
      <c r="H31" s="755">
        <f t="shared" si="2"/>
        <v>5505.5814</v>
      </c>
      <c r="I31" s="755">
        <f t="shared" si="3"/>
        <v>-833.58162499999889</v>
      </c>
      <c r="J31" s="828">
        <v>8028</v>
      </c>
      <c r="K31" s="755">
        <f t="shared" si="6"/>
        <v>5493.5814</v>
      </c>
      <c r="L31" s="755">
        <f t="shared" si="7"/>
        <v>-845.58162499999889</v>
      </c>
      <c r="M31" s="755">
        <f t="shared" si="8"/>
        <v>-12</v>
      </c>
      <c r="N31" s="829">
        <f>'Bieu so 01_Na Ri'!F33</f>
        <v>3845.8703500000001</v>
      </c>
      <c r="O31" s="829">
        <f>N31-D31</f>
        <v>1311.4517500000002</v>
      </c>
      <c r="P31" s="755">
        <f t="shared" si="4"/>
        <v>-5027.7112749999987</v>
      </c>
      <c r="Q31" s="755">
        <f t="shared" si="9"/>
        <v>-4182.1296499999999</v>
      </c>
      <c r="R31" s="759"/>
      <c r="S31" s="759"/>
      <c r="T31" s="757">
        <f>'Bieu so 01_Na Ri'!G33</f>
        <v>4.5040126179377298</v>
      </c>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c r="CB31" s="759"/>
      <c r="CC31" s="759"/>
      <c r="CD31" s="759"/>
      <c r="CE31" s="759"/>
      <c r="CF31" s="759"/>
      <c r="CG31" s="759"/>
      <c r="CH31" s="759"/>
      <c r="CI31" s="759"/>
      <c r="CJ31" s="759"/>
      <c r="CK31" s="759"/>
      <c r="CL31" s="759"/>
      <c r="CM31" s="759"/>
      <c r="CN31" s="759"/>
      <c r="CO31" s="759"/>
      <c r="CP31" s="759"/>
      <c r="CQ31" s="759"/>
      <c r="CR31" s="759"/>
      <c r="CS31" s="759"/>
      <c r="CT31" s="759"/>
      <c r="CU31" s="759"/>
      <c r="CV31" s="759"/>
      <c r="CW31" s="759"/>
      <c r="CX31" s="759"/>
      <c r="CY31" s="759"/>
      <c r="CZ31" s="759"/>
      <c r="DA31" s="759"/>
      <c r="DB31" s="759"/>
      <c r="DC31" s="759"/>
      <c r="DD31" s="759"/>
      <c r="DE31" s="759"/>
      <c r="DF31" s="759"/>
      <c r="DG31" s="759"/>
      <c r="DH31" s="759"/>
      <c r="DI31" s="759"/>
      <c r="DJ31" s="759"/>
      <c r="DK31" s="759"/>
      <c r="DL31" s="759"/>
      <c r="DM31" s="759"/>
      <c r="DN31" s="759"/>
      <c r="DO31" s="759"/>
      <c r="DP31" s="759"/>
      <c r="DQ31" s="759"/>
      <c r="DR31" s="759"/>
      <c r="DS31" s="759"/>
      <c r="DT31" s="759"/>
      <c r="DU31" s="759"/>
      <c r="DV31" s="759"/>
      <c r="DW31" s="759"/>
      <c r="DX31" s="759"/>
      <c r="DY31" s="759"/>
      <c r="DZ31" s="759"/>
      <c r="EA31" s="759"/>
      <c r="EB31" s="759"/>
      <c r="EC31" s="759"/>
      <c r="ED31" s="759"/>
      <c r="EE31" s="759"/>
      <c r="EF31" s="759"/>
      <c r="EG31" s="759"/>
      <c r="EH31" s="759"/>
      <c r="EI31" s="759"/>
      <c r="EJ31" s="759"/>
      <c r="EK31" s="759"/>
      <c r="EL31" s="759"/>
      <c r="EM31" s="759"/>
      <c r="EN31" s="759"/>
      <c r="EO31" s="759"/>
      <c r="EP31" s="759"/>
      <c r="EQ31" s="759"/>
      <c r="ER31" s="759"/>
      <c r="ES31" s="759"/>
      <c r="ET31" s="759"/>
      <c r="EU31" s="759"/>
      <c r="EV31" s="759"/>
      <c r="EW31" s="759"/>
      <c r="EX31" s="759"/>
      <c r="EY31" s="759"/>
      <c r="EZ31" s="759"/>
      <c r="FA31" s="759"/>
      <c r="FB31" s="759"/>
      <c r="FC31" s="759"/>
      <c r="FD31" s="759"/>
      <c r="FE31" s="759"/>
      <c r="FF31" s="759"/>
      <c r="FG31" s="759"/>
      <c r="FH31" s="759"/>
      <c r="FI31" s="759"/>
      <c r="FJ31" s="759"/>
      <c r="FK31" s="759"/>
      <c r="FL31" s="759"/>
      <c r="FM31" s="759"/>
      <c r="FN31" s="759"/>
      <c r="FO31" s="759"/>
      <c r="FP31" s="759"/>
      <c r="FQ31" s="759"/>
      <c r="FR31" s="759"/>
      <c r="FS31" s="759"/>
      <c r="FT31" s="759"/>
      <c r="FU31" s="759"/>
      <c r="FV31" s="759"/>
      <c r="FW31" s="759"/>
      <c r="FX31" s="759"/>
      <c r="FY31" s="759"/>
      <c r="FZ31" s="759"/>
      <c r="GA31" s="759"/>
      <c r="GB31" s="759"/>
      <c r="GC31" s="759"/>
      <c r="GD31" s="759"/>
      <c r="GE31" s="759"/>
      <c r="GF31" s="759"/>
      <c r="GG31" s="759"/>
      <c r="GH31" s="759"/>
      <c r="GI31" s="759"/>
      <c r="GJ31" s="759"/>
      <c r="GK31" s="759"/>
      <c r="GL31" s="759"/>
      <c r="GM31" s="759"/>
      <c r="GN31" s="759"/>
      <c r="GO31" s="759"/>
      <c r="GP31" s="759"/>
      <c r="GQ31" s="759"/>
      <c r="GR31" s="759"/>
      <c r="GS31" s="759"/>
      <c r="GT31" s="759"/>
      <c r="GU31" s="759"/>
      <c r="GV31" s="759"/>
      <c r="GW31" s="759"/>
      <c r="GX31" s="759"/>
      <c r="GY31" s="759"/>
      <c r="GZ31" s="759"/>
      <c r="HA31" s="759"/>
      <c r="HB31" s="759"/>
      <c r="HC31" s="759"/>
      <c r="HD31" s="759"/>
      <c r="HE31" s="759"/>
      <c r="HF31" s="759"/>
      <c r="HG31" s="759"/>
      <c r="HH31" s="759"/>
      <c r="HI31" s="759"/>
      <c r="HJ31" s="759"/>
      <c r="HK31" s="759"/>
      <c r="HL31" s="759"/>
      <c r="HM31" s="759"/>
      <c r="HN31" s="759"/>
      <c r="HO31" s="759"/>
      <c r="HP31" s="759"/>
      <c r="HQ31" s="759"/>
      <c r="HR31" s="759"/>
      <c r="HS31" s="759"/>
    </row>
    <row r="32" spans="1:227">
      <c r="A32" s="576"/>
      <c r="B32" s="566" t="s">
        <v>188</v>
      </c>
      <c r="C32" s="567"/>
      <c r="D32" s="568">
        <f>'01CH'!D33</f>
        <v>0</v>
      </c>
      <c r="E32" s="568"/>
      <c r="F32" s="568">
        <f t="shared" si="1"/>
        <v>0</v>
      </c>
      <c r="G32" s="568"/>
      <c r="H32" s="568">
        <f t="shared" si="2"/>
        <v>0</v>
      </c>
      <c r="I32" s="568">
        <f t="shared" si="3"/>
        <v>0</v>
      </c>
      <c r="J32" s="568"/>
      <c r="K32" s="559">
        <f t="shared" si="6"/>
        <v>0</v>
      </c>
      <c r="L32" s="559">
        <f t="shared" si="7"/>
        <v>0</v>
      </c>
      <c r="M32" s="559">
        <f t="shared" si="8"/>
        <v>0</v>
      </c>
      <c r="N32" s="830"/>
      <c r="O32" s="830">
        <f t="shared" si="0"/>
        <v>0</v>
      </c>
      <c r="P32" s="568">
        <f t="shared" si="4"/>
        <v>0</v>
      </c>
      <c r="Q32" s="568">
        <f t="shared" si="9"/>
        <v>0</v>
      </c>
      <c r="R32" s="571"/>
      <c r="S32" s="571"/>
      <c r="T32" s="570"/>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c r="CK32" s="571"/>
      <c r="CL32" s="571"/>
      <c r="CM32" s="571"/>
      <c r="CN32" s="571"/>
      <c r="CO32" s="571"/>
      <c r="CP32" s="571"/>
      <c r="CQ32" s="571"/>
      <c r="CR32" s="571"/>
      <c r="CS32" s="571"/>
      <c r="CT32" s="571"/>
      <c r="CU32" s="571"/>
      <c r="CV32" s="571"/>
      <c r="CW32" s="571"/>
      <c r="CX32" s="571"/>
      <c r="CY32" s="571"/>
      <c r="CZ32" s="571"/>
      <c r="DA32" s="571"/>
      <c r="DB32" s="571"/>
      <c r="DC32" s="571"/>
      <c r="DD32" s="571"/>
      <c r="DE32" s="571"/>
      <c r="DF32" s="571"/>
      <c r="DG32" s="571"/>
      <c r="DH32" s="571"/>
      <c r="DI32" s="571"/>
      <c r="DJ32" s="571"/>
      <c r="DK32" s="571"/>
      <c r="DL32" s="571"/>
      <c r="DM32" s="571"/>
      <c r="DN32" s="571"/>
      <c r="DO32" s="571"/>
      <c r="DP32" s="571"/>
      <c r="DQ32" s="571"/>
      <c r="DR32" s="571"/>
      <c r="DS32" s="571"/>
      <c r="DT32" s="571"/>
      <c r="DU32" s="571"/>
      <c r="DV32" s="571"/>
      <c r="DW32" s="571"/>
      <c r="DX32" s="571"/>
      <c r="DY32" s="571"/>
      <c r="DZ32" s="571"/>
      <c r="EA32" s="571"/>
      <c r="EB32" s="571"/>
      <c r="EC32" s="571"/>
      <c r="ED32" s="571"/>
      <c r="EE32" s="571"/>
      <c r="EF32" s="571"/>
      <c r="EG32" s="571"/>
      <c r="EH32" s="571"/>
      <c r="EI32" s="571"/>
      <c r="EJ32" s="571"/>
      <c r="EK32" s="571"/>
      <c r="EL32" s="571"/>
      <c r="EM32" s="571"/>
      <c r="EN32" s="571"/>
      <c r="EO32" s="571"/>
      <c r="EP32" s="571"/>
      <c r="EQ32" s="571"/>
      <c r="ER32" s="571"/>
      <c r="ES32" s="571"/>
      <c r="ET32" s="571"/>
      <c r="EU32" s="571"/>
      <c r="EV32" s="571"/>
      <c r="EW32" s="571"/>
      <c r="EX32" s="571"/>
      <c r="EY32" s="571"/>
      <c r="EZ32" s="571"/>
      <c r="FA32" s="571"/>
      <c r="FB32" s="571"/>
      <c r="FC32" s="571"/>
      <c r="FD32" s="571"/>
      <c r="FE32" s="571"/>
      <c r="FF32" s="571"/>
      <c r="FG32" s="571"/>
      <c r="FH32" s="571"/>
      <c r="FI32" s="571"/>
      <c r="FJ32" s="571"/>
      <c r="FK32" s="571"/>
      <c r="FL32" s="571"/>
      <c r="FM32" s="571"/>
      <c r="FN32" s="571"/>
      <c r="FO32" s="571"/>
      <c r="FP32" s="571"/>
      <c r="FQ32" s="571"/>
      <c r="FR32" s="571"/>
      <c r="FS32" s="571"/>
      <c r="FT32" s="571"/>
      <c r="FU32" s="571"/>
      <c r="FV32" s="571"/>
      <c r="FW32" s="571"/>
      <c r="FX32" s="571"/>
      <c r="FY32" s="571"/>
      <c r="FZ32" s="571"/>
      <c r="GA32" s="571"/>
      <c r="GB32" s="571"/>
      <c r="GC32" s="571"/>
      <c r="GD32" s="571"/>
      <c r="GE32" s="571"/>
      <c r="GF32" s="571"/>
      <c r="GG32" s="571"/>
      <c r="GH32" s="571"/>
      <c r="GI32" s="571"/>
      <c r="GJ32" s="571"/>
      <c r="GK32" s="571"/>
      <c r="GL32" s="571"/>
      <c r="GM32" s="571"/>
      <c r="GN32" s="571"/>
      <c r="GO32" s="571"/>
      <c r="GP32" s="571"/>
      <c r="GQ32" s="571"/>
      <c r="GR32" s="571"/>
      <c r="GS32" s="571"/>
      <c r="GT32" s="571"/>
      <c r="GU32" s="571"/>
      <c r="GV32" s="571"/>
      <c r="GW32" s="571"/>
      <c r="GX32" s="571"/>
      <c r="GY32" s="571"/>
      <c r="GZ32" s="571"/>
      <c r="HA32" s="571"/>
      <c r="HB32" s="571"/>
      <c r="HC32" s="571"/>
      <c r="HD32" s="571"/>
      <c r="HE32" s="571"/>
      <c r="HF32" s="571"/>
      <c r="HG32" s="571"/>
      <c r="HH32" s="571"/>
      <c r="HI32" s="571"/>
      <c r="HJ32" s="571"/>
      <c r="HK32" s="571"/>
      <c r="HL32" s="571"/>
      <c r="HM32" s="571"/>
      <c r="HN32" s="571"/>
      <c r="HO32" s="571"/>
      <c r="HP32" s="571"/>
      <c r="HQ32" s="571"/>
      <c r="HR32" s="571"/>
      <c r="HS32" s="571"/>
    </row>
    <row r="33" spans="1:227" s="769" customFormat="1">
      <c r="A33" s="733" t="s">
        <v>66</v>
      </c>
      <c r="B33" s="751" t="s">
        <v>67</v>
      </c>
      <c r="C33" s="732" t="s">
        <v>68</v>
      </c>
      <c r="D33" s="733">
        <f>'01CH'!D34</f>
        <v>34.64</v>
      </c>
      <c r="E33" s="733">
        <v>72.423538999999991</v>
      </c>
      <c r="F33" s="733">
        <f t="shared" si="1"/>
        <v>37.78353899999999</v>
      </c>
      <c r="G33" s="733">
        <v>71</v>
      </c>
      <c r="H33" s="733">
        <f t="shared" si="2"/>
        <v>36.36</v>
      </c>
      <c r="I33" s="733">
        <f t="shared" si="3"/>
        <v>-1.423538999999991</v>
      </c>
      <c r="J33" s="831">
        <v>71</v>
      </c>
      <c r="K33" s="733">
        <f t="shared" si="6"/>
        <v>36.36</v>
      </c>
      <c r="L33" s="733">
        <f t="shared" si="7"/>
        <v>-1.423538999999991</v>
      </c>
      <c r="M33" s="733">
        <f t="shared" si="8"/>
        <v>0</v>
      </c>
      <c r="N33" s="832">
        <f>'Bieu so 01_Na Ri'!F35</f>
        <v>283.995</v>
      </c>
      <c r="O33" s="832">
        <f t="shared" si="0"/>
        <v>249.35500000000002</v>
      </c>
      <c r="P33" s="733">
        <f t="shared" si="4"/>
        <v>211.571461</v>
      </c>
      <c r="Q33" s="733">
        <f t="shared" si="9"/>
        <v>212.995</v>
      </c>
      <c r="R33" s="737"/>
      <c r="S33" s="737"/>
      <c r="T33" s="735">
        <f>'Bieu so 01_Na Ri'!G35</f>
        <v>0.33259495173341591</v>
      </c>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737"/>
      <c r="BI33" s="737"/>
      <c r="BJ33" s="737"/>
      <c r="BK33" s="737"/>
      <c r="BL33" s="737"/>
      <c r="BM33" s="737"/>
      <c r="BN33" s="737"/>
      <c r="BO33" s="737"/>
      <c r="BP33" s="737"/>
      <c r="BQ33" s="737"/>
      <c r="BR33" s="737"/>
      <c r="BS33" s="737"/>
      <c r="BT33" s="737"/>
      <c r="BU33" s="737"/>
      <c r="BV33" s="737"/>
      <c r="BW33" s="737"/>
      <c r="BX33" s="737"/>
      <c r="BY33" s="737"/>
      <c r="BZ33" s="737"/>
      <c r="CA33" s="737"/>
      <c r="CB33" s="737"/>
      <c r="CC33" s="737"/>
      <c r="CD33" s="737"/>
      <c r="CE33" s="737"/>
      <c r="CF33" s="737"/>
      <c r="CG33" s="737"/>
      <c r="CH33" s="737"/>
      <c r="CI33" s="737"/>
      <c r="CJ33" s="737"/>
      <c r="CK33" s="737"/>
      <c r="CL33" s="737"/>
      <c r="CM33" s="737"/>
      <c r="CN33" s="737"/>
      <c r="CO33" s="737"/>
      <c r="CP33" s="737"/>
      <c r="CQ33" s="737"/>
      <c r="CR33" s="737"/>
      <c r="CS33" s="737"/>
      <c r="CT33" s="737"/>
      <c r="CU33" s="737"/>
      <c r="CV33" s="737"/>
      <c r="CW33" s="737"/>
      <c r="CX33" s="737"/>
      <c r="CY33" s="737"/>
      <c r="CZ33" s="737"/>
      <c r="DA33" s="737"/>
      <c r="DB33" s="737"/>
      <c r="DC33" s="737"/>
      <c r="DD33" s="737"/>
      <c r="DE33" s="737"/>
      <c r="DF33" s="737"/>
      <c r="DG33" s="737"/>
      <c r="DH33" s="737"/>
      <c r="DI33" s="737"/>
      <c r="DJ33" s="737"/>
      <c r="DK33" s="737"/>
      <c r="DL33" s="737"/>
      <c r="DM33" s="737"/>
      <c r="DN33" s="737"/>
      <c r="DO33" s="737"/>
      <c r="DP33" s="737"/>
      <c r="DQ33" s="737"/>
      <c r="DR33" s="737"/>
      <c r="DS33" s="737"/>
      <c r="DT33" s="737"/>
      <c r="DU33" s="737"/>
      <c r="DV33" s="737"/>
      <c r="DW33" s="737"/>
      <c r="DX33" s="737"/>
      <c r="DY33" s="737"/>
      <c r="DZ33" s="737"/>
      <c r="EA33" s="737"/>
      <c r="EB33" s="737"/>
      <c r="EC33" s="737"/>
      <c r="ED33" s="737"/>
      <c r="EE33" s="737"/>
      <c r="EF33" s="737"/>
      <c r="EG33" s="737"/>
      <c r="EH33" s="737"/>
      <c r="EI33" s="737"/>
      <c r="EJ33" s="737"/>
      <c r="EK33" s="737"/>
      <c r="EL33" s="737"/>
      <c r="EM33" s="737"/>
      <c r="EN33" s="737"/>
      <c r="EO33" s="737"/>
      <c r="EP33" s="737"/>
      <c r="EQ33" s="737"/>
      <c r="ER33" s="737"/>
      <c r="ES33" s="737"/>
      <c r="ET33" s="737"/>
      <c r="EU33" s="737"/>
      <c r="EV33" s="737"/>
      <c r="EW33" s="737"/>
      <c r="EX33" s="737"/>
      <c r="EY33" s="737"/>
      <c r="EZ33" s="737"/>
      <c r="FA33" s="737"/>
      <c r="FB33" s="737"/>
      <c r="FC33" s="737"/>
      <c r="FD33" s="737"/>
      <c r="FE33" s="737"/>
      <c r="FF33" s="737"/>
      <c r="FG33" s="737"/>
      <c r="FH33" s="737"/>
      <c r="FI33" s="737"/>
      <c r="FJ33" s="737"/>
      <c r="FK33" s="737"/>
      <c r="FL33" s="737"/>
      <c r="FM33" s="737"/>
      <c r="FN33" s="737"/>
      <c r="FO33" s="737"/>
      <c r="FP33" s="737"/>
      <c r="FQ33" s="737"/>
      <c r="FR33" s="737"/>
      <c r="FS33" s="737"/>
      <c r="FT33" s="737"/>
      <c r="FU33" s="737"/>
      <c r="FV33" s="737"/>
      <c r="FW33" s="737"/>
      <c r="FX33" s="737"/>
      <c r="FY33" s="737"/>
      <c r="FZ33" s="737"/>
      <c r="GA33" s="737"/>
      <c r="GB33" s="737"/>
      <c r="GC33" s="737"/>
      <c r="GD33" s="737"/>
      <c r="GE33" s="737"/>
      <c r="GF33" s="737"/>
      <c r="GG33" s="737"/>
      <c r="GH33" s="737"/>
      <c r="GI33" s="737"/>
      <c r="GJ33" s="737"/>
      <c r="GK33" s="737"/>
      <c r="GL33" s="737"/>
      <c r="GM33" s="737"/>
      <c r="GN33" s="737"/>
      <c r="GO33" s="737"/>
      <c r="GP33" s="737"/>
      <c r="GQ33" s="737"/>
      <c r="GR33" s="737"/>
      <c r="GS33" s="737"/>
      <c r="GT33" s="737"/>
      <c r="GU33" s="737"/>
      <c r="GV33" s="737"/>
      <c r="GW33" s="737"/>
      <c r="GX33" s="737"/>
      <c r="GY33" s="737"/>
      <c r="GZ33" s="737"/>
      <c r="HA33" s="737"/>
      <c r="HB33" s="737"/>
      <c r="HC33" s="737"/>
      <c r="HD33" s="737"/>
      <c r="HE33" s="737"/>
      <c r="HF33" s="737"/>
      <c r="HG33" s="737"/>
      <c r="HH33" s="737"/>
      <c r="HI33" s="737"/>
      <c r="HJ33" s="737"/>
      <c r="HK33" s="737"/>
      <c r="HL33" s="737"/>
      <c r="HM33" s="737"/>
      <c r="HN33" s="737"/>
      <c r="HO33" s="737"/>
      <c r="HP33" s="737"/>
      <c r="HQ33" s="737"/>
      <c r="HR33" s="737"/>
      <c r="HS33" s="737"/>
    </row>
    <row r="34" spans="1:227" s="769" customFormat="1">
      <c r="A34" s="733" t="s">
        <v>69</v>
      </c>
      <c r="B34" s="751" t="s">
        <v>70</v>
      </c>
      <c r="C34" s="732" t="s">
        <v>71</v>
      </c>
      <c r="D34" s="733">
        <f>'01CH'!D35</f>
        <v>1.8986800000000001</v>
      </c>
      <c r="E34" s="733">
        <v>6.3683299999999994</v>
      </c>
      <c r="F34" s="733">
        <f t="shared" si="1"/>
        <v>4.4696499999999997</v>
      </c>
      <c r="G34" s="733">
        <v>10</v>
      </c>
      <c r="H34" s="733">
        <f t="shared" si="2"/>
        <v>8.1013199999999994</v>
      </c>
      <c r="I34" s="733">
        <f t="shared" si="3"/>
        <v>3.6316700000000006</v>
      </c>
      <c r="J34" s="831">
        <v>10</v>
      </c>
      <c r="K34" s="733">
        <f t="shared" si="6"/>
        <v>8.1013199999999994</v>
      </c>
      <c r="L34" s="733">
        <f t="shared" si="7"/>
        <v>3.6316700000000006</v>
      </c>
      <c r="M34" s="733">
        <f t="shared" si="8"/>
        <v>0</v>
      </c>
      <c r="N34" s="832">
        <f>'Bieu so 01_Na Ri'!F36</f>
        <v>4.9986800000000002</v>
      </c>
      <c r="O34" s="832">
        <f t="shared" si="0"/>
        <v>3.1</v>
      </c>
      <c r="P34" s="733">
        <f t="shared" si="4"/>
        <v>-1.3696499999999991</v>
      </c>
      <c r="Q34" s="733">
        <f t="shared" si="9"/>
        <v>-5.0013199999999998</v>
      </c>
      <c r="R34" s="737"/>
      <c r="S34" s="737"/>
      <c r="T34" s="735">
        <f>'Bieu so 01_Na Ri'!G36</f>
        <v>5.8541021262021927E-3</v>
      </c>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7"/>
      <c r="BB34" s="737"/>
      <c r="BC34" s="737"/>
      <c r="BD34" s="737"/>
      <c r="BE34" s="737"/>
      <c r="BF34" s="737"/>
      <c r="BG34" s="737"/>
      <c r="BH34" s="737"/>
      <c r="BI34" s="737"/>
      <c r="BJ34" s="737"/>
      <c r="BK34" s="737"/>
      <c r="BL34" s="737"/>
      <c r="BM34" s="737"/>
      <c r="BN34" s="737"/>
      <c r="BO34" s="737"/>
      <c r="BP34" s="737"/>
      <c r="BQ34" s="737"/>
      <c r="BR34" s="737"/>
      <c r="BS34" s="737"/>
      <c r="BT34" s="737"/>
      <c r="BU34" s="737"/>
      <c r="BV34" s="737"/>
      <c r="BW34" s="737"/>
      <c r="BX34" s="737"/>
      <c r="BY34" s="737"/>
      <c r="BZ34" s="737"/>
      <c r="CA34" s="737"/>
      <c r="CB34" s="737"/>
      <c r="CC34" s="737"/>
      <c r="CD34" s="737"/>
      <c r="CE34" s="737"/>
      <c r="CF34" s="737"/>
      <c r="CG34" s="737"/>
      <c r="CH34" s="737"/>
      <c r="CI34" s="737"/>
      <c r="CJ34" s="737"/>
      <c r="CK34" s="737"/>
      <c r="CL34" s="737"/>
      <c r="CM34" s="737"/>
      <c r="CN34" s="737"/>
      <c r="CO34" s="737"/>
      <c r="CP34" s="737"/>
      <c r="CQ34" s="737"/>
      <c r="CR34" s="737"/>
      <c r="CS34" s="737"/>
      <c r="CT34" s="737"/>
      <c r="CU34" s="737"/>
      <c r="CV34" s="737"/>
      <c r="CW34" s="737"/>
      <c r="CX34" s="737"/>
      <c r="CY34" s="737"/>
      <c r="CZ34" s="737"/>
      <c r="DA34" s="737"/>
      <c r="DB34" s="737"/>
      <c r="DC34" s="737"/>
      <c r="DD34" s="737"/>
      <c r="DE34" s="737"/>
      <c r="DF34" s="737"/>
      <c r="DG34" s="737"/>
      <c r="DH34" s="737"/>
      <c r="DI34" s="737"/>
      <c r="DJ34" s="737"/>
      <c r="DK34" s="737"/>
      <c r="DL34" s="737"/>
      <c r="DM34" s="737"/>
      <c r="DN34" s="737"/>
      <c r="DO34" s="737"/>
      <c r="DP34" s="737"/>
      <c r="DQ34" s="737"/>
      <c r="DR34" s="737"/>
      <c r="DS34" s="737"/>
      <c r="DT34" s="737"/>
      <c r="DU34" s="737"/>
      <c r="DV34" s="737"/>
      <c r="DW34" s="737"/>
      <c r="DX34" s="737"/>
      <c r="DY34" s="737"/>
      <c r="DZ34" s="737"/>
      <c r="EA34" s="737"/>
      <c r="EB34" s="737"/>
      <c r="EC34" s="737"/>
      <c r="ED34" s="737"/>
      <c r="EE34" s="737"/>
      <c r="EF34" s="737"/>
      <c r="EG34" s="737"/>
      <c r="EH34" s="737"/>
      <c r="EI34" s="737"/>
      <c r="EJ34" s="737"/>
      <c r="EK34" s="737"/>
      <c r="EL34" s="737"/>
      <c r="EM34" s="737"/>
      <c r="EN34" s="737"/>
      <c r="EO34" s="737"/>
      <c r="EP34" s="737"/>
      <c r="EQ34" s="737"/>
      <c r="ER34" s="737"/>
      <c r="ES34" s="737"/>
      <c r="ET34" s="737"/>
      <c r="EU34" s="737"/>
      <c r="EV34" s="737"/>
      <c r="EW34" s="737"/>
      <c r="EX34" s="737"/>
      <c r="EY34" s="737"/>
      <c r="EZ34" s="737"/>
      <c r="FA34" s="737"/>
      <c r="FB34" s="737"/>
      <c r="FC34" s="737"/>
      <c r="FD34" s="737"/>
      <c r="FE34" s="737"/>
      <c r="FF34" s="737"/>
      <c r="FG34" s="737"/>
      <c r="FH34" s="737"/>
      <c r="FI34" s="737"/>
      <c r="FJ34" s="737"/>
      <c r="FK34" s="737"/>
      <c r="FL34" s="737"/>
      <c r="FM34" s="737"/>
      <c r="FN34" s="737"/>
      <c r="FO34" s="737"/>
      <c r="FP34" s="737"/>
      <c r="FQ34" s="737"/>
      <c r="FR34" s="737"/>
      <c r="FS34" s="737"/>
      <c r="FT34" s="737"/>
      <c r="FU34" s="737"/>
      <c r="FV34" s="737"/>
      <c r="FW34" s="737"/>
      <c r="FX34" s="737"/>
      <c r="FY34" s="737"/>
      <c r="FZ34" s="737"/>
      <c r="GA34" s="737"/>
      <c r="GB34" s="737"/>
      <c r="GC34" s="737"/>
      <c r="GD34" s="737"/>
      <c r="GE34" s="737"/>
      <c r="GF34" s="737"/>
      <c r="GG34" s="737"/>
      <c r="GH34" s="737"/>
      <c r="GI34" s="737"/>
      <c r="GJ34" s="737"/>
      <c r="GK34" s="737"/>
      <c r="GL34" s="737"/>
      <c r="GM34" s="737"/>
      <c r="GN34" s="737"/>
      <c r="GO34" s="737"/>
      <c r="GP34" s="737"/>
      <c r="GQ34" s="737"/>
      <c r="GR34" s="737"/>
      <c r="GS34" s="737"/>
      <c r="GT34" s="737"/>
      <c r="GU34" s="737"/>
      <c r="GV34" s="737"/>
      <c r="GW34" s="737"/>
      <c r="GX34" s="737"/>
      <c r="GY34" s="737"/>
      <c r="GZ34" s="737"/>
      <c r="HA34" s="737"/>
      <c r="HB34" s="737"/>
      <c r="HC34" s="737"/>
      <c r="HD34" s="737"/>
      <c r="HE34" s="737"/>
      <c r="HF34" s="737"/>
      <c r="HG34" s="737"/>
      <c r="HH34" s="737"/>
      <c r="HI34" s="737"/>
      <c r="HJ34" s="737"/>
      <c r="HK34" s="737"/>
      <c r="HL34" s="737"/>
      <c r="HM34" s="737"/>
      <c r="HN34" s="737"/>
      <c r="HO34" s="737"/>
      <c r="HP34" s="737"/>
      <c r="HQ34" s="737"/>
      <c r="HR34" s="737"/>
      <c r="HS34" s="737"/>
    </row>
    <row r="35" spans="1:227">
      <c r="A35" s="568" t="s">
        <v>72</v>
      </c>
      <c r="B35" s="574" t="s">
        <v>73</v>
      </c>
      <c r="C35" s="557" t="s">
        <v>74</v>
      </c>
      <c r="D35" s="568">
        <f>'01CH'!D36</f>
        <v>0</v>
      </c>
      <c r="E35" s="568"/>
      <c r="F35" s="568">
        <f t="shared" si="1"/>
        <v>0</v>
      </c>
      <c r="G35" s="568"/>
      <c r="H35" s="568">
        <f t="shared" si="2"/>
        <v>0</v>
      </c>
      <c r="I35" s="568">
        <f t="shared" si="3"/>
        <v>0</v>
      </c>
      <c r="J35" s="568"/>
      <c r="K35" s="568">
        <f t="shared" si="6"/>
        <v>0</v>
      </c>
      <c r="L35" s="568">
        <f t="shared" si="7"/>
        <v>0</v>
      </c>
      <c r="M35" s="568">
        <f t="shared" si="8"/>
        <v>0</v>
      </c>
      <c r="N35" s="830">
        <f>'Bieu so 01_Na Ri'!F37</f>
        <v>0</v>
      </c>
      <c r="O35" s="830">
        <f t="shared" si="0"/>
        <v>0</v>
      </c>
      <c r="P35" s="568">
        <f t="shared" si="4"/>
        <v>0</v>
      </c>
      <c r="Q35" s="568">
        <f t="shared" si="9"/>
        <v>0</v>
      </c>
      <c r="T35" s="570">
        <f>'Bieu so 01_Na Ri'!G37</f>
        <v>0</v>
      </c>
      <c r="X35" s="572">
        <f>Q31-Q34-Q37-Q50-Q51</f>
        <v>-3775.1259399999999</v>
      </c>
    </row>
    <row r="36" spans="1:227" hidden="1">
      <c r="A36" s="568"/>
      <c r="B36" s="578" t="s">
        <v>76</v>
      </c>
      <c r="C36" s="557" t="s">
        <v>77</v>
      </c>
      <c r="D36" s="568">
        <f>'01CH'!D37</f>
        <v>0</v>
      </c>
      <c r="E36" s="568"/>
      <c r="F36" s="568">
        <f t="shared" si="1"/>
        <v>0</v>
      </c>
      <c r="G36" s="568"/>
      <c r="H36" s="568">
        <f t="shared" si="2"/>
        <v>0</v>
      </c>
      <c r="I36" s="568">
        <f t="shared" si="3"/>
        <v>0</v>
      </c>
      <c r="J36" s="568"/>
      <c r="K36" s="568">
        <f t="shared" si="6"/>
        <v>0</v>
      </c>
      <c r="L36" s="568">
        <f t="shared" si="7"/>
        <v>0</v>
      </c>
      <c r="M36" s="568">
        <f t="shared" si="8"/>
        <v>0</v>
      </c>
      <c r="N36" s="830">
        <f>'Bieu so 01_Na Ri'!F38</f>
        <v>0</v>
      </c>
      <c r="O36" s="830">
        <f t="shared" si="0"/>
        <v>0</v>
      </c>
      <c r="P36" s="568">
        <f t="shared" si="4"/>
        <v>0</v>
      </c>
      <c r="Q36" s="568">
        <f t="shared" si="9"/>
        <v>0</v>
      </c>
      <c r="T36" s="570">
        <f>'Bieu so 01_Na Ri'!G38</f>
        <v>0</v>
      </c>
    </row>
    <row r="37" spans="1:227" s="769" customFormat="1" ht="21" customHeight="1">
      <c r="A37" s="733" t="s">
        <v>75</v>
      </c>
      <c r="B37" s="751" t="s">
        <v>78</v>
      </c>
      <c r="C37" s="732" t="s">
        <v>79</v>
      </c>
      <c r="D37" s="733">
        <f>'01CH'!D38</f>
        <v>0</v>
      </c>
      <c r="E37" s="733">
        <v>613.01973999999996</v>
      </c>
      <c r="F37" s="733">
        <f t="shared" si="1"/>
        <v>613.01973999999996</v>
      </c>
      <c r="G37" s="733">
        <v>506</v>
      </c>
      <c r="H37" s="733">
        <f t="shared" si="2"/>
        <v>506</v>
      </c>
      <c r="I37" s="733">
        <f t="shared" si="3"/>
        <v>-107.01973999999996</v>
      </c>
      <c r="J37" s="836">
        <v>491</v>
      </c>
      <c r="K37" s="733">
        <f t="shared" si="6"/>
        <v>491</v>
      </c>
      <c r="L37" s="733">
        <f t="shared" si="7"/>
        <v>-122.01973999999996</v>
      </c>
      <c r="M37" s="733">
        <f t="shared" si="8"/>
        <v>-15</v>
      </c>
      <c r="N37" s="832">
        <f>'Bieu so 01_Na Ri'!F39</f>
        <v>40.000100000000003</v>
      </c>
      <c r="O37" s="832">
        <f t="shared" si="0"/>
        <v>40.000100000000003</v>
      </c>
      <c r="P37" s="733">
        <f t="shared" si="4"/>
        <v>-573.01963999999998</v>
      </c>
      <c r="Q37" s="733">
        <f t="shared" si="9"/>
        <v>-450.99990000000003</v>
      </c>
      <c r="R37" s="737"/>
      <c r="S37" s="737"/>
      <c r="T37" s="735">
        <f>'Bieu so 01_Na Ri'!G39</f>
        <v>4.684530125119038E-2</v>
      </c>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7"/>
      <c r="BE37" s="737"/>
      <c r="BF37" s="737"/>
      <c r="BG37" s="737"/>
      <c r="BH37" s="737"/>
      <c r="BI37" s="737"/>
      <c r="BJ37" s="737"/>
      <c r="BK37" s="737"/>
      <c r="BL37" s="737"/>
      <c r="BM37" s="737"/>
      <c r="BN37" s="737"/>
      <c r="BO37" s="737"/>
      <c r="BP37" s="737"/>
      <c r="BQ37" s="737"/>
      <c r="BR37" s="737"/>
      <c r="BS37" s="737"/>
      <c r="BT37" s="737"/>
      <c r="BU37" s="737"/>
      <c r="BV37" s="737"/>
      <c r="BW37" s="737"/>
      <c r="BX37" s="737"/>
      <c r="BY37" s="737"/>
      <c r="BZ37" s="737"/>
      <c r="CA37" s="737"/>
      <c r="CB37" s="737"/>
      <c r="CC37" s="737"/>
      <c r="CD37" s="737"/>
      <c r="CE37" s="737"/>
      <c r="CF37" s="737"/>
      <c r="CG37" s="737"/>
      <c r="CH37" s="737"/>
      <c r="CI37" s="737"/>
      <c r="CJ37" s="737"/>
      <c r="CK37" s="737"/>
      <c r="CL37" s="737"/>
      <c r="CM37" s="737"/>
      <c r="CN37" s="737"/>
      <c r="CO37" s="737"/>
      <c r="CP37" s="737"/>
      <c r="CQ37" s="737"/>
      <c r="CR37" s="737"/>
      <c r="CS37" s="737"/>
      <c r="CT37" s="737"/>
      <c r="CU37" s="737"/>
      <c r="CV37" s="737"/>
      <c r="CW37" s="737"/>
      <c r="CX37" s="737"/>
      <c r="CY37" s="737"/>
      <c r="CZ37" s="737"/>
      <c r="DA37" s="737"/>
      <c r="DB37" s="737"/>
      <c r="DC37" s="737"/>
      <c r="DD37" s="737"/>
      <c r="DE37" s="737"/>
      <c r="DF37" s="737"/>
      <c r="DG37" s="737"/>
      <c r="DH37" s="737"/>
      <c r="DI37" s="737"/>
      <c r="DJ37" s="737"/>
      <c r="DK37" s="737"/>
      <c r="DL37" s="737"/>
      <c r="DM37" s="737"/>
      <c r="DN37" s="737"/>
      <c r="DO37" s="737"/>
      <c r="DP37" s="737"/>
      <c r="DQ37" s="737"/>
      <c r="DR37" s="737"/>
      <c r="DS37" s="737"/>
      <c r="DT37" s="737"/>
      <c r="DU37" s="737"/>
      <c r="DV37" s="737"/>
      <c r="DW37" s="737"/>
      <c r="DX37" s="737"/>
      <c r="DY37" s="737"/>
      <c r="DZ37" s="737"/>
      <c r="EA37" s="737"/>
      <c r="EB37" s="737"/>
      <c r="EC37" s="737"/>
      <c r="ED37" s="737"/>
      <c r="EE37" s="737"/>
      <c r="EF37" s="737"/>
      <c r="EG37" s="737"/>
      <c r="EH37" s="737"/>
      <c r="EI37" s="737"/>
      <c r="EJ37" s="737"/>
      <c r="EK37" s="737"/>
      <c r="EL37" s="737"/>
      <c r="EM37" s="737"/>
      <c r="EN37" s="737"/>
      <c r="EO37" s="737"/>
      <c r="EP37" s="737"/>
      <c r="EQ37" s="737"/>
      <c r="ER37" s="737"/>
      <c r="ES37" s="737"/>
      <c r="ET37" s="737"/>
      <c r="EU37" s="737"/>
      <c r="EV37" s="737"/>
      <c r="EW37" s="737"/>
      <c r="EX37" s="737"/>
      <c r="EY37" s="737"/>
      <c r="EZ37" s="737"/>
      <c r="FA37" s="737"/>
      <c r="FB37" s="737"/>
      <c r="FC37" s="737"/>
      <c r="FD37" s="737"/>
      <c r="FE37" s="737"/>
      <c r="FF37" s="737"/>
      <c r="FG37" s="737"/>
      <c r="FH37" s="737"/>
      <c r="FI37" s="737"/>
      <c r="FJ37" s="737"/>
      <c r="FK37" s="737"/>
      <c r="FL37" s="737"/>
      <c r="FM37" s="737"/>
      <c r="FN37" s="737"/>
      <c r="FO37" s="737"/>
      <c r="FP37" s="737"/>
      <c r="FQ37" s="737"/>
      <c r="FR37" s="737"/>
      <c r="FS37" s="737"/>
      <c r="FT37" s="737"/>
      <c r="FU37" s="737"/>
      <c r="FV37" s="737"/>
      <c r="FW37" s="737"/>
      <c r="FX37" s="737"/>
      <c r="FY37" s="737"/>
      <c r="FZ37" s="737"/>
      <c r="GA37" s="737"/>
      <c r="GB37" s="737"/>
      <c r="GC37" s="737"/>
      <c r="GD37" s="737"/>
      <c r="GE37" s="737"/>
      <c r="GF37" s="737"/>
      <c r="GG37" s="737"/>
      <c r="GH37" s="737"/>
      <c r="GI37" s="737"/>
      <c r="GJ37" s="737"/>
      <c r="GK37" s="737"/>
      <c r="GL37" s="737"/>
      <c r="GM37" s="737"/>
      <c r="GN37" s="737"/>
      <c r="GO37" s="737"/>
      <c r="GP37" s="737"/>
      <c r="GQ37" s="737"/>
      <c r="GR37" s="737"/>
      <c r="GS37" s="737"/>
      <c r="GT37" s="737"/>
      <c r="GU37" s="737"/>
      <c r="GV37" s="737"/>
      <c r="GW37" s="737"/>
      <c r="GX37" s="737"/>
      <c r="GY37" s="737"/>
      <c r="GZ37" s="737"/>
      <c r="HA37" s="737"/>
      <c r="HB37" s="737"/>
      <c r="HC37" s="737"/>
      <c r="HD37" s="737"/>
      <c r="HE37" s="737"/>
      <c r="HF37" s="737"/>
      <c r="HG37" s="737"/>
      <c r="HH37" s="737"/>
      <c r="HI37" s="737"/>
      <c r="HJ37" s="737"/>
      <c r="HK37" s="737"/>
      <c r="HL37" s="737"/>
      <c r="HM37" s="737"/>
      <c r="HN37" s="737"/>
      <c r="HO37" s="737"/>
      <c r="HP37" s="737"/>
      <c r="HQ37" s="737"/>
      <c r="HR37" s="737"/>
      <c r="HS37" s="737"/>
    </row>
    <row r="38" spans="1:227">
      <c r="A38" s="568" t="s">
        <v>80</v>
      </c>
      <c r="B38" s="574" t="s">
        <v>81</v>
      </c>
      <c r="C38" s="557" t="s">
        <v>82</v>
      </c>
      <c r="D38" s="568">
        <f>'01CH'!D39</f>
        <v>4.1900000000000004</v>
      </c>
      <c r="E38" s="568">
        <v>287.82485199999996</v>
      </c>
      <c r="F38" s="568">
        <f t="shared" si="1"/>
        <v>283.63485199999997</v>
      </c>
      <c r="G38" s="568"/>
      <c r="H38" s="568"/>
      <c r="I38" s="568"/>
      <c r="J38" s="568"/>
      <c r="K38" s="568"/>
      <c r="L38" s="568"/>
      <c r="M38" s="568"/>
      <c r="N38" s="830">
        <f>'Bieu so 01_Na Ri'!F40</f>
        <v>45.997999999999998</v>
      </c>
      <c r="O38" s="830">
        <f t="shared" ref="O38:O69" si="10">N38-D38</f>
        <v>41.808</v>
      </c>
      <c r="P38" s="568">
        <f t="shared" si="4"/>
        <v>-241.82685199999997</v>
      </c>
      <c r="Q38" s="568"/>
      <c r="T38" s="570">
        <f>'Bieu so 01_Na Ri'!G40</f>
        <v>5.3869619499757618E-2</v>
      </c>
      <c r="Z38" s="572">
        <f>Q31-Q42</f>
        <v>-2856.6463599999997</v>
      </c>
    </row>
    <row r="39" spans="1:227">
      <c r="A39" s="568" t="s">
        <v>83</v>
      </c>
      <c r="B39" s="574" t="s">
        <v>84</v>
      </c>
      <c r="C39" s="557" t="s">
        <v>85</v>
      </c>
      <c r="D39" s="568">
        <f>'01CH'!D40</f>
        <v>6.0200000000000005</v>
      </c>
      <c r="E39" s="568">
        <v>778.8598750000001</v>
      </c>
      <c r="F39" s="568">
        <f t="shared" si="1"/>
        <v>772.83987500000012</v>
      </c>
      <c r="G39" s="568"/>
      <c r="H39" s="568"/>
      <c r="I39" s="568"/>
      <c r="J39" s="568"/>
      <c r="K39" s="568"/>
      <c r="L39" s="568"/>
      <c r="M39" s="568"/>
      <c r="N39" s="830">
        <f>'Bieu so 01_Na Ri'!F41</f>
        <v>25</v>
      </c>
      <c r="O39" s="830">
        <f t="shared" si="10"/>
        <v>18.98</v>
      </c>
      <c r="P39" s="568">
        <f t="shared" si="4"/>
        <v>-753.8598750000001</v>
      </c>
      <c r="Q39" s="568"/>
      <c r="T39" s="570">
        <f>'Bieu so 01_Na Ri'!G41</f>
        <v>2.9278240086393771E-2</v>
      </c>
    </row>
    <row r="40" spans="1:227" ht="29.25" customHeight="1">
      <c r="A40" s="568" t="s">
        <v>86</v>
      </c>
      <c r="B40" s="574" t="s">
        <v>87</v>
      </c>
      <c r="C40" s="557" t="s">
        <v>88</v>
      </c>
      <c r="D40" s="568">
        <f>'01CH'!D41</f>
        <v>24.3</v>
      </c>
      <c r="E40" s="568"/>
      <c r="F40" s="568">
        <f t="shared" si="1"/>
        <v>-24.3</v>
      </c>
      <c r="G40" s="568"/>
      <c r="H40" s="568">
        <f t="shared" si="2"/>
        <v>-24.3</v>
      </c>
      <c r="I40" s="568">
        <f t="shared" si="3"/>
        <v>0</v>
      </c>
      <c r="J40" s="568"/>
      <c r="K40" s="568"/>
      <c r="L40" s="568"/>
      <c r="M40" s="568"/>
      <c r="N40" s="830">
        <f>'Bieu so 01_Na Ri'!F42</f>
        <v>70.000000000000014</v>
      </c>
      <c r="O40" s="830">
        <f t="shared" si="10"/>
        <v>45.700000000000017</v>
      </c>
      <c r="P40" s="568">
        <f t="shared" si="4"/>
        <v>70.000000000000014</v>
      </c>
      <c r="Q40" s="568"/>
      <c r="T40" s="570">
        <f>'Bieu so 01_Na Ri'!G42</f>
        <v>8.1979072241902567E-2</v>
      </c>
    </row>
    <row r="41" spans="1:227" ht="30">
      <c r="A41" s="568" t="s">
        <v>89</v>
      </c>
      <c r="B41" s="575" t="s">
        <v>90</v>
      </c>
      <c r="C41" s="557" t="s">
        <v>91</v>
      </c>
      <c r="D41" s="568">
        <f>'01CH'!D42</f>
        <v>19.510000000000002</v>
      </c>
      <c r="E41" s="568">
        <v>831.25782700000002</v>
      </c>
      <c r="F41" s="568">
        <f t="shared" si="1"/>
        <v>811.74782700000003</v>
      </c>
      <c r="G41" s="568"/>
      <c r="H41" s="568"/>
      <c r="I41" s="568"/>
      <c r="J41" s="568"/>
      <c r="K41" s="568"/>
      <c r="L41" s="568"/>
      <c r="M41" s="568"/>
      <c r="N41" s="830">
        <f>'Bieu so 01_Na Ri'!F43</f>
        <v>19.510000000000002</v>
      </c>
      <c r="O41" s="830">
        <f t="shared" si="10"/>
        <v>0</v>
      </c>
      <c r="P41" s="568">
        <f t="shared" si="4"/>
        <v>-811.74782700000003</v>
      </c>
      <c r="Q41" s="568"/>
      <c r="T41" s="570">
        <f>'Bieu so 01_Na Ri'!G43</f>
        <v>2.2848738563421702E-2</v>
      </c>
    </row>
    <row r="42" spans="1:227" s="769" customFormat="1" ht="30">
      <c r="A42" s="733" t="s">
        <v>92</v>
      </c>
      <c r="B42" s="751" t="s">
        <v>93</v>
      </c>
      <c r="C42" s="732" t="s">
        <v>94</v>
      </c>
      <c r="D42" s="733">
        <f>'01CH'!D43</f>
        <v>1162.26082</v>
      </c>
      <c r="E42" s="733">
        <v>3297.1346140000001</v>
      </c>
      <c r="F42" s="733">
        <f t="shared" si="1"/>
        <v>2134.8737940000001</v>
      </c>
      <c r="G42" s="733">
        <v>3098</v>
      </c>
      <c r="H42" s="733">
        <f t="shared" si="2"/>
        <v>1935.73918</v>
      </c>
      <c r="I42" s="733">
        <f t="shared" si="3"/>
        <v>-199.13461400000006</v>
      </c>
      <c r="J42" s="831">
        <v>3101</v>
      </c>
      <c r="K42" s="733">
        <f t="shared" si="6"/>
        <v>1938.73918</v>
      </c>
      <c r="L42" s="733">
        <f t="shared" si="7"/>
        <v>-196.13461400000006</v>
      </c>
      <c r="M42" s="733">
        <f t="shared" si="8"/>
        <v>3</v>
      </c>
      <c r="N42" s="832">
        <f>'Bieu so 01_Na Ri'!F44</f>
        <v>1775.5167100000001</v>
      </c>
      <c r="O42" s="832">
        <f t="shared" si="10"/>
        <v>613.25589000000014</v>
      </c>
      <c r="P42" s="733">
        <f t="shared" si="4"/>
        <v>-1521.617904</v>
      </c>
      <c r="Q42" s="733">
        <f>N42-J42</f>
        <v>-1325.4832899999999</v>
      </c>
      <c r="R42" s="737"/>
      <c r="S42" s="737"/>
      <c r="T42" s="735">
        <f>'Bieu so 01_Na Ri'!G44</f>
        <v>2.0793601805113591</v>
      </c>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c r="DV42" s="737"/>
      <c r="DW42" s="737"/>
      <c r="DX42" s="737"/>
      <c r="DY42" s="737"/>
      <c r="DZ42" s="737"/>
      <c r="EA42" s="737"/>
      <c r="EB42" s="737"/>
      <c r="EC42" s="737"/>
      <c r="ED42" s="737"/>
      <c r="EE42" s="737"/>
      <c r="EF42" s="737"/>
      <c r="EG42" s="737"/>
      <c r="EH42" s="737"/>
      <c r="EI42" s="737"/>
      <c r="EJ42" s="737"/>
      <c r="EK42" s="737"/>
      <c r="EL42" s="737"/>
      <c r="EM42" s="737"/>
      <c r="EN42" s="737"/>
      <c r="EO42" s="737"/>
      <c r="EP42" s="737"/>
      <c r="EQ42" s="737"/>
      <c r="ER42" s="737"/>
      <c r="ES42" s="737"/>
      <c r="ET42" s="737"/>
      <c r="EU42" s="737"/>
      <c r="EV42" s="737"/>
      <c r="EW42" s="737"/>
      <c r="EX42" s="737"/>
      <c r="EY42" s="737"/>
      <c r="EZ42" s="737"/>
      <c r="FA42" s="737"/>
      <c r="FB42" s="737"/>
      <c r="FC42" s="737"/>
      <c r="FD42" s="737"/>
      <c r="FE42" s="737"/>
      <c r="FF42" s="737"/>
      <c r="FG42" s="737"/>
      <c r="FH42" s="737"/>
      <c r="FI42" s="737"/>
      <c r="FJ42" s="737"/>
      <c r="FK42" s="737"/>
      <c r="FL42" s="737"/>
      <c r="FM42" s="737"/>
      <c r="FN42" s="737"/>
      <c r="FO42" s="737"/>
      <c r="FP42" s="737"/>
      <c r="FQ42" s="737"/>
      <c r="FR42" s="737"/>
      <c r="FS42" s="737"/>
      <c r="FT42" s="737"/>
      <c r="FU42" s="737"/>
      <c r="FV42" s="737"/>
      <c r="FW42" s="737"/>
      <c r="FX42" s="737"/>
      <c r="FY42" s="737"/>
      <c r="FZ42" s="737"/>
      <c r="GA42" s="737"/>
      <c r="GB42" s="737"/>
      <c r="GC42" s="737"/>
      <c r="GD42" s="737"/>
      <c r="GE42" s="737"/>
      <c r="GF42" s="737"/>
      <c r="GG42" s="737"/>
      <c r="GH42" s="737"/>
      <c r="GI42" s="737"/>
      <c r="GJ42" s="737"/>
      <c r="GK42" s="737"/>
      <c r="GL42" s="737"/>
      <c r="GM42" s="737"/>
      <c r="GN42" s="737"/>
      <c r="GO42" s="737"/>
      <c r="GP42" s="737"/>
      <c r="GQ42" s="737"/>
      <c r="GR42" s="737"/>
      <c r="GS42" s="737"/>
      <c r="GT42" s="737"/>
      <c r="GU42" s="737"/>
      <c r="GV42" s="737"/>
      <c r="GW42" s="737"/>
      <c r="GX42" s="737"/>
      <c r="GY42" s="737"/>
      <c r="GZ42" s="737"/>
      <c r="HA42" s="737"/>
      <c r="HB42" s="737"/>
      <c r="HC42" s="737"/>
      <c r="HD42" s="737"/>
      <c r="HE42" s="737"/>
      <c r="HF42" s="737"/>
      <c r="HG42" s="737"/>
      <c r="HH42" s="737"/>
      <c r="HI42" s="737"/>
      <c r="HJ42" s="737"/>
      <c r="HK42" s="737"/>
      <c r="HL42" s="737"/>
      <c r="HM42" s="737"/>
      <c r="HN42" s="737"/>
      <c r="HO42" s="737"/>
      <c r="HP42" s="737"/>
      <c r="HQ42" s="737"/>
      <c r="HR42" s="737"/>
      <c r="HS42" s="737"/>
    </row>
    <row r="43" spans="1:227">
      <c r="A43" s="576"/>
      <c r="B43" s="566" t="s">
        <v>65</v>
      </c>
      <c r="C43" s="567"/>
      <c r="D43" s="568">
        <f>'01CH'!D44</f>
        <v>0</v>
      </c>
      <c r="E43" s="568"/>
      <c r="F43" s="568">
        <f t="shared" si="1"/>
        <v>0</v>
      </c>
      <c r="G43" s="568"/>
      <c r="H43" s="568">
        <f t="shared" si="2"/>
        <v>0</v>
      </c>
      <c r="I43" s="568">
        <f t="shared" si="3"/>
        <v>0</v>
      </c>
      <c r="J43" s="568"/>
      <c r="K43" s="568">
        <f t="shared" si="6"/>
        <v>0</v>
      </c>
      <c r="L43" s="568">
        <f t="shared" si="7"/>
        <v>0</v>
      </c>
      <c r="M43" s="568">
        <f t="shared" si="8"/>
        <v>0</v>
      </c>
      <c r="N43" s="830">
        <f>'Bieu so 01_Na Ri'!F45</f>
        <v>0</v>
      </c>
      <c r="O43" s="830">
        <f t="shared" si="10"/>
        <v>0</v>
      </c>
      <c r="P43" s="568">
        <f t="shared" si="4"/>
        <v>0</v>
      </c>
      <c r="Q43" s="568">
        <f t="shared" si="9"/>
        <v>0</v>
      </c>
      <c r="R43" s="571"/>
      <c r="S43" s="571"/>
      <c r="T43" s="570">
        <f>'Bieu so 01_Na Ri'!G45</f>
        <v>0</v>
      </c>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571"/>
      <c r="BG43" s="571"/>
      <c r="BH43" s="571"/>
      <c r="BI43" s="571"/>
      <c r="BJ43" s="571"/>
      <c r="BK43" s="571"/>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1"/>
      <c r="CL43" s="571"/>
      <c r="CM43" s="571"/>
      <c r="CN43" s="571"/>
      <c r="CO43" s="571"/>
      <c r="CP43" s="571"/>
      <c r="CQ43" s="571"/>
      <c r="CR43" s="571"/>
      <c r="CS43" s="571"/>
      <c r="CT43" s="571"/>
      <c r="CU43" s="571"/>
      <c r="CV43" s="571"/>
      <c r="CW43" s="571"/>
      <c r="CX43" s="571"/>
      <c r="CY43" s="571"/>
      <c r="CZ43" s="571"/>
      <c r="DA43" s="571"/>
      <c r="DB43" s="571"/>
      <c r="DC43" s="571"/>
      <c r="DD43" s="571"/>
      <c r="DE43" s="571"/>
      <c r="DF43" s="571"/>
      <c r="DG43" s="571"/>
      <c r="DH43" s="571"/>
      <c r="DI43" s="571"/>
      <c r="DJ43" s="571"/>
      <c r="DK43" s="571"/>
      <c r="DL43" s="571"/>
      <c r="DM43" s="571"/>
      <c r="DN43" s="571"/>
      <c r="DO43" s="571"/>
      <c r="DP43" s="571"/>
      <c r="DQ43" s="571"/>
      <c r="DR43" s="571"/>
      <c r="DS43" s="571"/>
      <c r="DT43" s="571"/>
      <c r="DU43" s="571"/>
      <c r="DV43" s="571"/>
      <c r="DW43" s="571"/>
      <c r="DX43" s="571"/>
      <c r="DY43" s="571"/>
      <c r="DZ43" s="571"/>
      <c r="EA43" s="571"/>
      <c r="EB43" s="571"/>
      <c r="EC43" s="571"/>
      <c r="ED43" s="571"/>
      <c r="EE43" s="571"/>
      <c r="EF43" s="571"/>
      <c r="EG43" s="571"/>
      <c r="EH43" s="571"/>
      <c r="EI43" s="571"/>
      <c r="EJ43" s="571"/>
      <c r="EK43" s="571"/>
      <c r="EL43" s="571"/>
      <c r="EM43" s="571"/>
      <c r="EN43" s="571"/>
      <c r="EO43" s="571"/>
      <c r="EP43" s="571"/>
      <c r="EQ43" s="571"/>
      <c r="ER43" s="571"/>
      <c r="ES43" s="571"/>
      <c r="ET43" s="571"/>
      <c r="EU43" s="571"/>
      <c r="EV43" s="571"/>
      <c r="EW43" s="571"/>
      <c r="EX43" s="571"/>
      <c r="EY43" s="571"/>
      <c r="EZ43" s="571"/>
      <c r="FA43" s="571"/>
      <c r="FB43" s="571"/>
      <c r="FC43" s="571"/>
      <c r="FD43" s="571"/>
      <c r="FE43" s="571"/>
      <c r="FF43" s="571"/>
      <c r="FG43" s="571"/>
      <c r="FH43" s="571"/>
      <c r="FI43" s="571"/>
      <c r="FJ43" s="571"/>
      <c r="FK43" s="571"/>
      <c r="FL43" s="571"/>
      <c r="FM43" s="571"/>
      <c r="FN43" s="571"/>
      <c r="FO43" s="571"/>
      <c r="FP43" s="571"/>
      <c r="FQ43" s="571"/>
      <c r="FR43" s="571"/>
      <c r="FS43" s="571"/>
      <c r="FT43" s="571"/>
      <c r="FU43" s="571"/>
      <c r="FV43" s="571"/>
      <c r="FW43" s="571"/>
      <c r="FX43" s="571"/>
      <c r="FY43" s="571"/>
      <c r="FZ43" s="571"/>
      <c r="GA43" s="571"/>
      <c r="GB43" s="571"/>
      <c r="GC43" s="571"/>
      <c r="GD43" s="571"/>
      <c r="GE43" s="571"/>
      <c r="GF43" s="571"/>
      <c r="GG43" s="571"/>
      <c r="GH43" s="571"/>
      <c r="GI43" s="571"/>
      <c r="GJ43" s="571"/>
      <c r="GK43" s="571"/>
      <c r="GL43" s="571"/>
      <c r="GM43" s="571"/>
      <c r="GN43" s="571"/>
      <c r="GO43" s="571"/>
      <c r="GP43" s="571"/>
      <c r="GQ43" s="571"/>
      <c r="GR43" s="571"/>
      <c r="GS43" s="571"/>
      <c r="GT43" s="571"/>
      <c r="GU43" s="571"/>
      <c r="GV43" s="571"/>
      <c r="GW43" s="571"/>
      <c r="GX43" s="571"/>
      <c r="GY43" s="571"/>
      <c r="GZ43" s="571"/>
      <c r="HA43" s="571"/>
      <c r="HB43" s="571"/>
      <c r="HC43" s="571"/>
      <c r="HD43" s="571"/>
      <c r="HE43" s="571"/>
      <c r="HF43" s="571"/>
      <c r="HG43" s="571"/>
      <c r="HH43" s="571"/>
      <c r="HI43" s="571"/>
      <c r="HJ43" s="571"/>
      <c r="HK43" s="571"/>
      <c r="HL43" s="571"/>
      <c r="HM43" s="571"/>
      <c r="HN43" s="571"/>
      <c r="HO43" s="571"/>
      <c r="HP43" s="571"/>
      <c r="HQ43" s="571"/>
      <c r="HR43" s="571"/>
      <c r="HS43" s="571"/>
    </row>
    <row r="44" spans="1:227" s="770" customFormat="1">
      <c r="A44" s="741" t="s">
        <v>95</v>
      </c>
      <c r="B44" s="742" t="s">
        <v>96</v>
      </c>
      <c r="C44" s="743" t="s">
        <v>97</v>
      </c>
      <c r="D44" s="741">
        <f>'01CH'!D45</f>
        <v>891.65019999999993</v>
      </c>
      <c r="E44" s="741">
        <v>1571.8293119999998</v>
      </c>
      <c r="F44" s="741">
        <f t="shared" si="1"/>
        <v>680.17911199999992</v>
      </c>
      <c r="G44" s="741">
        <v>1532</v>
      </c>
      <c r="H44" s="741">
        <f t="shared" si="2"/>
        <v>640.34980000000007</v>
      </c>
      <c r="I44" s="741">
        <f t="shared" si="3"/>
        <v>-39.829311999999845</v>
      </c>
      <c r="J44" s="831">
        <v>1534</v>
      </c>
      <c r="K44" s="733">
        <f t="shared" si="6"/>
        <v>642.34980000000007</v>
      </c>
      <c r="L44" s="733">
        <f t="shared" si="7"/>
        <v>-37.829311999999845</v>
      </c>
      <c r="M44" s="733">
        <f t="shared" si="8"/>
        <v>2</v>
      </c>
      <c r="N44" s="834">
        <f>'Bieu so 01_Na Ri'!F46</f>
        <v>1152.0047000000002</v>
      </c>
      <c r="O44" s="834">
        <f t="shared" si="10"/>
        <v>260.35450000000026</v>
      </c>
      <c r="P44" s="741">
        <f t="shared" si="4"/>
        <v>-419.82461199999966</v>
      </c>
      <c r="Q44" s="733">
        <f t="shared" si="9"/>
        <v>-381.99529999999982</v>
      </c>
      <c r="R44" s="747"/>
      <c r="S44" s="747"/>
      <c r="T44" s="745">
        <f>'Bieu so 01_Na Ri'!G46</f>
        <v>1.3491468074901614</v>
      </c>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c r="BA44" s="747"/>
      <c r="BB44" s="747"/>
      <c r="BC44" s="747"/>
      <c r="BD44" s="747"/>
      <c r="BE44" s="747"/>
      <c r="BF44" s="747"/>
      <c r="BG44" s="747"/>
      <c r="BH44" s="747"/>
      <c r="BI44" s="747"/>
      <c r="BJ44" s="747"/>
      <c r="BK44" s="747"/>
      <c r="BL44" s="747"/>
      <c r="BM44" s="747"/>
      <c r="BN44" s="747"/>
      <c r="BO44" s="747"/>
      <c r="BP44" s="747"/>
      <c r="BQ44" s="747"/>
      <c r="BR44" s="747"/>
      <c r="BS44" s="747"/>
      <c r="BT44" s="747"/>
      <c r="BU44" s="747"/>
      <c r="BV44" s="747"/>
      <c r="BW44" s="747"/>
      <c r="BX44" s="747"/>
      <c r="BY44" s="747"/>
      <c r="BZ44" s="747"/>
      <c r="CA44" s="747"/>
      <c r="CB44" s="747"/>
      <c r="CC44" s="747"/>
      <c r="CD44" s="747"/>
      <c r="CE44" s="747"/>
      <c r="CF44" s="747"/>
      <c r="CG44" s="747"/>
      <c r="CH44" s="747"/>
      <c r="CI44" s="747"/>
      <c r="CJ44" s="747"/>
      <c r="CK44" s="747"/>
      <c r="CL44" s="747"/>
      <c r="CM44" s="747"/>
      <c r="CN44" s="747"/>
      <c r="CO44" s="747"/>
      <c r="CP44" s="747"/>
      <c r="CQ44" s="747"/>
      <c r="CR44" s="747"/>
      <c r="CS44" s="747"/>
      <c r="CT44" s="747"/>
      <c r="CU44" s="747"/>
      <c r="CV44" s="747"/>
      <c r="CW44" s="747"/>
      <c r="CX44" s="747"/>
      <c r="CY44" s="747"/>
      <c r="CZ44" s="747"/>
      <c r="DA44" s="747"/>
      <c r="DB44" s="747"/>
      <c r="DC44" s="747"/>
      <c r="DD44" s="747"/>
      <c r="DE44" s="747"/>
      <c r="DF44" s="747"/>
      <c r="DG44" s="747"/>
      <c r="DH44" s="747"/>
      <c r="DI44" s="747"/>
      <c r="DJ44" s="747"/>
      <c r="DK44" s="747"/>
      <c r="DL44" s="747"/>
      <c r="DM44" s="747"/>
      <c r="DN44" s="747"/>
      <c r="DO44" s="747"/>
      <c r="DP44" s="747"/>
      <c r="DQ44" s="747"/>
      <c r="DR44" s="747"/>
      <c r="DS44" s="747"/>
      <c r="DT44" s="747"/>
      <c r="DU44" s="747"/>
      <c r="DV44" s="747"/>
      <c r="DW44" s="747"/>
      <c r="DX44" s="747"/>
      <c r="DY44" s="747"/>
      <c r="DZ44" s="747"/>
      <c r="EA44" s="747"/>
      <c r="EB44" s="747"/>
      <c r="EC44" s="747"/>
      <c r="ED44" s="747"/>
      <c r="EE44" s="747"/>
      <c r="EF44" s="747"/>
      <c r="EG44" s="747"/>
      <c r="EH44" s="747"/>
      <c r="EI44" s="747"/>
      <c r="EJ44" s="747"/>
      <c r="EK44" s="747"/>
      <c r="EL44" s="747"/>
      <c r="EM44" s="747"/>
      <c r="EN44" s="747"/>
      <c r="EO44" s="747"/>
      <c r="EP44" s="747"/>
      <c r="EQ44" s="747"/>
      <c r="ER44" s="747"/>
      <c r="ES44" s="747"/>
      <c r="ET44" s="747"/>
      <c r="EU44" s="747"/>
      <c r="EV44" s="747"/>
      <c r="EW44" s="747"/>
      <c r="EX44" s="747"/>
      <c r="EY44" s="747"/>
      <c r="EZ44" s="747"/>
      <c r="FA44" s="747"/>
      <c r="FB44" s="747"/>
      <c r="FC44" s="747"/>
      <c r="FD44" s="747"/>
      <c r="FE44" s="747"/>
      <c r="FF44" s="747"/>
      <c r="FG44" s="747"/>
      <c r="FH44" s="747"/>
      <c r="FI44" s="747"/>
      <c r="FJ44" s="747"/>
      <c r="FK44" s="747"/>
      <c r="FL44" s="747"/>
      <c r="FM44" s="747"/>
      <c r="FN44" s="747"/>
      <c r="FO44" s="747"/>
      <c r="FP44" s="747"/>
      <c r="FQ44" s="747"/>
      <c r="FR44" s="747"/>
      <c r="FS44" s="747"/>
      <c r="FT44" s="747"/>
      <c r="FU44" s="747"/>
      <c r="FV44" s="747"/>
      <c r="FW44" s="747"/>
      <c r="FX44" s="747"/>
      <c r="FY44" s="747"/>
      <c r="FZ44" s="747"/>
      <c r="GA44" s="747"/>
      <c r="GB44" s="747"/>
      <c r="GC44" s="747"/>
      <c r="GD44" s="747"/>
      <c r="GE44" s="747"/>
      <c r="GF44" s="747"/>
      <c r="GG44" s="747"/>
      <c r="GH44" s="747"/>
      <c r="GI44" s="747"/>
      <c r="GJ44" s="747"/>
      <c r="GK44" s="747"/>
      <c r="GL44" s="747"/>
      <c r="GM44" s="747"/>
      <c r="GN44" s="747"/>
      <c r="GO44" s="747"/>
      <c r="GP44" s="747"/>
      <c r="GQ44" s="747"/>
      <c r="GR44" s="747"/>
      <c r="GS44" s="747"/>
      <c r="GT44" s="747"/>
      <c r="GU44" s="747"/>
      <c r="GV44" s="747"/>
      <c r="GW44" s="747"/>
      <c r="GX44" s="747"/>
      <c r="GY44" s="747"/>
      <c r="GZ44" s="747"/>
      <c r="HA44" s="747"/>
      <c r="HB44" s="747"/>
      <c r="HC44" s="747"/>
      <c r="HD44" s="747"/>
      <c r="HE44" s="747"/>
      <c r="HF44" s="747"/>
      <c r="HG44" s="747"/>
      <c r="HH44" s="747"/>
      <c r="HI44" s="747"/>
      <c r="HJ44" s="747"/>
      <c r="HK44" s="747"/>
      <c r="HL44" s="747"/>
      <c r="HM44" s="747"/>
      <c r="HN44" s="747"/>
      <c r="HO44" s="747"/>
      <c r="HP44" s="747"/>
      <c r="HQ44" s="747"/>
      <c r="HR44" s="747"/>
      <c r="HS44" s="747"/>
    </row>
    <row r="45" spans="1:227" s="584" customFormat="1">
      <c r="A45" s="576" t="s">
        <v>95</v>
      </c>
      <c r="B45" s="566" t="s">
        <v>98</v>
      </c>
      <c r="C45" s="567" t="s">
        <v>99</v>
      </c>
      <c r="D45" s="576">
        <f>'01CH'!D46</f>
        <v>57.734400000000001</v>
      </c>
      <c r="E45" s="576">
        <v>756.86840600000005</v>
      </c>
      <c r="F45" s="576">
        <f t="shared" si="1"/>
        <v>699.134006</v>
      </c>
      <c r="G45" s="576"/>
      <c r="H45" s="576"/>
      <c r="I45" s="576"/>
      <c r="J45" s="576"/>
      <c r="K45" s="568"/>
      <c r="L45" s="568"/>
      <c r="M45" s="568"/>
      <c r="N45" s="835">
        <f>'Bieu so 01_Na Ri'!F47</f>
        <v>181.99825000000001</v>
      </c>
      <c r="O45" s="835">
        <f t="shared" si="10"/>
        <v>124.26385000000002</v>
      </c>
      <c r="P45" s="576">
        <f t="shared" si="4"/>
        <v>-574.87015600000007</v>
      </c>
      <c r="Q45" s="568"/>
      <c r="R45" s="571"/>
      <c r="S45" s="571"/>
      <c r="T45" s="569">
        <f>'Bieu so 01_Na Ri'!G47</f>
        <v>0.21314353835214062</v>
      </c>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571"/>
      <c r="DJ45" s="571"/>
      <c r="DK45" s="571"/>
      <c r="DL45" s="571"/>
      <c r="DM45" s="571"/>
      <c r="DN45" s="571"/>
      <c r="DO45" s="571"/>
      <c r="DP45" s="571"/>
      <c r="DQ45" s="571"/>
      <c r="DR45" s="571"/>
      <c r="DS45" s="571"/>
      <c r="DT45" s="571"/>
      <c r="DU45" s="571"/>
      <c r="DV45" s="571"/>
      <c r="DW45" s="571"/>
      <c r="DX45" s="571"/>
      <c r="DY45" s="571"/>
      <c r="DZ45" s="571"/>
      <c r="EA45" s="571"/>
      <c r="EB45" s="571"/>
      <c r="EC45" s="571"/>
      <c r="ED45" s="571"/>
      <c r="EE45" s="571"/>
      <c r="EF45" s="571"/>
      <c r="EG45" s="571"/>
      <c r="EH45" s="571"/>
      <c r="EI45" s="571"/>
      <c r="EJ45" s="571"/>
      <c r="EK45" s="571"/>
      <c r="EL45" s="571"/>
      <c r="EM45" s="571"/>
      <c r="EN45" s="571"/>
      <c r="EO45" s="571"/>
      <c r="EP45" s="571"/>
      <c r="EQ45" s="571"/>
      <c r="ER45" s="571"/>
      <c r="ES45" s="571"/>
      <c r="ET45" s="571"/>
      <c r="EU45" s="571"/>
      <c r="EV45" s="571"/>
      <c r="EW45" s="571"/>
      <c r="EX45" s="571"/>
      <c r="EY45" s="571"/>
      <c r="EZ45" s="571"/>
      <c r="FA45" s="571"/>
      <c r="FB45" s="571"/>
      <c r="FC45" s="571"/>
      <c r="FD45" s="571"/>
      <c r="FE45" s="571"/>
      <c r="FF45" s="571"/>
      <c r="FG45" s="571"/>
      <c r="FH45" s="571"/>
      <c r="FI45" s="571"/>
      <c r="FJ45" s="571"/>
      <c r="FK45" s="571"/>
      <c r="FL45" s="571"/>
      <c r="FM45" s="571"/>
      <c r="FN45" s="571"/>
      <c r="FO45" s="571"/>
      <c r="FP45" s="571"/>
      <c r="FQ45" s="571"/>
      <c r="FR45" s="571"/>
      <c r="FS45" s="571"/>
      <c r="FT45" s="571"/>
      <c r="FU45" s="571"/>
      <c r="FV45" s="571"/>
      <c r="FW45" s="571"/>
      <c r="FX45" s="571"/>
      <c r="FY45" s="571"/>
      <c r="FZ45" s="571"/>
      <c r="GA45" s="571"/>
      <c r="GB45" s="571"/>
      <c r="GC45" s="571"/>
      <c r="GD45" s="571"/>
      <c r="GE45" s="571"/>
      <c r="GF45" s="571"/>
      <c r="GG45" s="571"/>
      <c r="GH45" s="571"/>
      <c r="GI45" s="571"/>
      <c r="GJ45" s="571"/>
      <c r="GK45" s="571"/>
      <c r="GL45" s="571"/>
      <c r="GM45" s="571"/>
      <c r="GN45" s="571"/>
      <c r="GO45" s="571"/>
      <c r="GP45" s="571"/>
      <c r="GQ45" s="571"/>
      <c r="GR45" s="571"/>
      <c r="GS45" s="571"/>
      <c r="GT45" s="571"/>
      <c r="GU45" s="571"/>
      <c r="GV45" s="571"/>
      <c r="GW45" s="571"/>
      <c r="GX45" s="571"/>
      <c r="GY45" s="571"/>
      <c r="GZ45" s="571"/>
      <c r="HA45" s="571"/>
      <c r="HB45" s="571"/>
      <c r="HC45" s="571"/>
      <c r="HD45" s="571"/>
      <c r="HE45" s="571"/>
      <c r="HF45" s="571"/>
      <c r="HG45" s="571"/>
      <c r="HH45" s="571"/>
      <c r="HI45" s="571"/>
      <c r="HJ45" s="571"/>
      <c r="HK45" s="571"/>
      <c r="HL45" s="571"/>
      <c r="HM45" s="571"/>
      <c r="HN45" s="571"/>
      <c r="HO45" s="571"/>
      <c r="HP45" s="571"/>
      <c r="HQ45" s="571"/>
      <c r="HR45" s="571"/>
      <c r="HS45" s="571"/>
    </row>
    <row r="46" spans="1:227" s="770" customFormat="1">
      <c r="A46" s="741" t="s">
        <v>95</v>
      </c>
      <c r="B46" s="742" t="s">
        <v>100</v>
      </c>
      <c r="C46" s="743" t="s">
        <v>101</v>
      </c>
      <c r="D46" s="741">
        <f>'01CH'!D47</f>
        <v>11.72</v>
      </c>
      <c r="E46" s="741">
        <v>26.390211000000004</v>
      </c>
      <c r="F46" s="741">
        <f t="shared" si="1"/>
        <v>14.670211000000004</v>
      </c>
      <c r="G46" s="741">
        <v>54</v>
      </c>
      <c r="H46" s="741">
        <f t="shared" si="2"/>
        <v>42.28</v>
      </c>
      <c r="I46" s="741">
        <f t="shared" si="3"/>
        <v>27.609788999999996</v>
      </c>
      <c r="J46" s="831">
        <v>54</v>
      </c>
      <c r="K46" s="733">
        <f t="shared" si="6"/>
        <v>42.28</v>
      </c>
      <c r="L46" s="733">
        <f t="shared" si="7"/>
        <v>27.609788999999996</v>
      </c>
      <c r="M46" s="733">
        <f t="shared" si="8"/>
        <v>0</v>
      </c>
      <c r="N46" s="834">
        <f>'Bieu so 01_Na Ri'!F48</f>
        <v>23.003360000000001</v>
      </c>
      <c r="O46" s="834">
        <f t="shared" si="10"/>
        <v>11.28336</v>
      </c>
      <c r="P46" s="741">
        <f t="shared" si="4"/>
        <v>-3.3868510000000036</v>
      </c>
      <c r="Q46" s="733">
        <f t="shared" si="9"/>
        <v>-30.996639999999999</v>
      </c>
      <c r="R46" s="747"/>
      <c r="S46" s="747"/>
      <c r="T46" s="745">
        <f>'Bieu so 01_Na Ri'!G48</f>
        <v>2.6939915874949882E-2</v>
      </c>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7"/>
      <c r="AY46" s="747"/>
      <c r="AZ46" s="747"/>
      <c r="BA46" s="747"/>
      <c r="BB46" s="747"/>
      <c r="BC46" s="747"/>
      <c r="BD46" s="747"/>
      <c r="BE46" s="747"/>
      <c r="BF46" s="747"/>
      <c r="BG46" s="747"/>
      <c r="BH46" s="747"/>
      <c r="BI46" s="747"/>
      <c r="BJ46" s="747"/>
      <c r="BK46" s="747"/>
      <c r="BL46" s="747"/>
      <c r="BM46" s="747"/>
      <c r="BN46" s="747"/>
      <c r="BO46" s="747"/>
      <c r="BP46" s="747"/>
      <c r="BQ46" s="747"/>
      <c r="BR46" s="747"/>
      <c r="BS46" s="747"/>
      <c r="BT46" s="747"/>
      <c r="BU46" s="747"/>
      <c r="BV46" s="747"/>
      <c r="BW46" s="747"/>
      <c r="BX46" s="747"/>
      <c r="BY46" s="747"/>
      <c r="BZ46" s="747"/>
      <c r="CA46" s="747"/>
      <c r="CB46" s="747"/>
      <c r="CC46" s="747"/>
      <c r="CD46" s="747"/>
      <c r="CE46" s="747"/>
      <c r="CF46" s="747"/>
      <c r="CG46" s="747"/>
      <c r="CH46" s="747"/>
      <c r="CI46" s="747"/>
      <c r="CJ46" s="747"/>
      <c r="CK46" s="747"/>
      <c r="CL46" s="747"/>
      <c r="CM46" s="747"/>
      <c r="CN46" s="747"/>
      <c r="CO46" s="747"/>
      <c r="CP46" s="747"/>
      <c r="CQ46" s="747"/>
      <c r="CR46" s="747"/>
      <c r="CS46" s="747"/>
      <c r="CT46" s="747"/>
      <c r="CU46" s="747"/>
      <c r="CV46" s="747"/>
      <c r="CW46" s="747"/>
      <c r="CX46" s="747"/>
      <c r="CY46" s="747"/>
      <c r="CZ46" s="747"/>
      <c r="DA46" s="747"/>
      <c r="DB46" s="747"/>
      <c r="DC46" s="747"/>
      <c r="DD46" s="747"/>
      <c r="DE46" s="747"/>
      <c r="DF46" s="747"/>
      <c r="DG46" s="747"/>
      <c r="DH46" s="747"/>
      <c r="DI46" s="747"/>
      <c r="DJ46" s="747"/>
      <c r="DK46" s="747"/>
      <c r="DL46" s="747"/>
      <c r="DM46" s="747"/>
      <c r="DN46" s="747"/>
      <c r="DO46" s="747"/>
      <c r="DP46" s="747"/>
      <c r="DQ46" s="747"/>
      <c r="DR46" s="747"/>
      <c r="DS46" s="747"/>
      <c r="DT46" s="747"/>
      <c r="DU46" s="747"/>
      <c r="DV46" s="747"/>
      <c r="DW46" s="747"/>
      <c r="DX46" s="747"/>
      <c r="DY46" s="747"/>
      <c r="DZ46" s="747"/>
      <c r="EA46" s="747"/>
      <c r="EB46" s="747"/>
      <c r="EC46" s="747"/>
      <c r="ED46" s="747"/>
      <c r="EE46" s="747"/>
      <c r="EF46" s="747"/>
      <c r="EG46" s="747"/>
      <c r="EH46" s="747"/>
      <c r="EI46" s="747"/>
      <c r="EJ46" s="747"/>
      <c r="EK46" s="747"/>
      <c r="EL46" s="747"/>
      <c r="EM46" s="747"/>
      <c r="EN46" s="747"/>
      <c r="EO46" s="747"/>
      <c r="EP46" s="747"/>
      <c r="EQ46" s="747"/>
      <c r="ER46" s="747"/>
      <c r="ES46" s="747"/>
      <c r="ET46" s="747"/>
      <c r="EU46" s="747"/>
      <c r="EV46" s="747"/>
      <c r="EW46" s="747"/>
      <c r="EX46" s="747"/>
      <c r="EY46" s="747"/>
      <c r="EZ46" s="747"/>
      <c r="FA46" s="747"/>
      <c r="FB46" s="747"/>
      <c r="FC46" s="747"/>
      <c r="FD46" s="747"/>
      <c r="FE46" s="747"/>
      <c r="FF46" s="747"/>
      <c r="FG46" s="747"/>
      <c r="FH46" s="747"/>
      <c r="FI46" s="747"/>
      <c r="FJ46" s="747"/>
      <c r="FK46" s="747"/>
      <c r="FL46" s="747"/>
      <c r="FM46" s="747"/>
      <c r="FN46" s="747"/>
      <c r="FO46" s="747"/>
      <c r="FP46" s="747"/>
      <c r="FQ46" s="747"/>
      <c r="FR46" s="747"/>
      <c r="FS46" s="747"/>
      <c r="FT46" s="747"/>
      <c r="FU46" s="747"/>
      <c r="FV46" s="747"/>
      <c r="FW46" s="747"/>
      <c r="FX46" s="747"/>
      <c r="FY46" s="747"/>
      <c r="FZ46" s="747"/>
      <c r="GA46" s="747"/>
      <c r="GB46" s="747"/>
      <c r="GC46" s="747"/>
      <c r="GD46" s="747"/>
      <c r="GE46" s="747"/>
      <c r="GF46" s="747"/>
      <c r="GG46" s="747"/>
      <c r="GH46" s="747"/>
      <c r="GI46" s="747"/>
      <c r="GJ46" s="747"/>
      <c r="GK46" s="747"/>
      <c r="GL46" s="747"/>
      <c r="GM46" s="747"/>
      <c r="GN46" s="747"/>
      <c r="GO46" s="747"/>
      <c r="GP46" s="747"/>
      <c r="GQ46" s="747"/>
      <c r="GR46" s="747"/>
      <c r="GS46" s="747"/>
      <c r="GT46" s="747"/>
      <c r="GU46" s="747"/>
      <c r="GV46" s="747"/>
      <c r="GW46" s="747"/>
      <c r="GX46" s="747"/>
      <c r="GY46" s="747"/>
      <c r="GZ46" s="747"/>
      <c r="HA46" s="747"/>
      <c r="HB46" s="747"/>
      <c r="HC46" s="747"/>
      <c r="HD46" s="747"/>
      <c r="HE46" s="747"/>
      <c r="HF46" s="747"/>
      <c r="HG46" s="747"/>
      <c r="HH46" s="747"/>
      <c r="HI46" s="747"/>
      <c r="HJ46" s="747"/>
      <c r="HK46" s="747"/>
      <c r="HL46" s="747"/>
      <c r="HM46" s="747"/>
      <c r="HN46" s="747"/>
      <c r="HO46" s="747"/>
      <c r="HP46" s="747"/>
      <c r="HQ46" s="747"/>
      <c r="HR46" s="747"/>
      <c r="HS46" s="747"/>
    </row>
    <row r="47" spans="1:227" s="770" customFormat="1">
      <c r="A47" s="741" t="s">
        <v>95</v>
      </c>
      <c r="B47" s="742" t="s">
        <v>102</v>
      </c>
      <c r="C47" s="743" t="s">
        <v>103</v>
      </c>
      <c r="D47" s="741">
        <f>'01CH'!D48</f>
        <v>7.0200000000000005</v>
      </c>
      <c r="E47" s="741">
        <v>14.755395000000004</v>
      </c>
      <c r="F47" s="741">
        <f t="shared" si="1"/>
        <v>7.7353950000000031</v>
      </c>
      <c r="G47" s="741">
        <v>10</v>
      </c>
      <c r="H47" s="741">
        <f t="shared" si="2"/>
        <v>2.9799999999999995</v>
      </c>
      <c r="I47" s="741">
        <f t="shared" si="3"/>
        <v>-4.7553950000000036</v>
      </c>
      <c r="J47" s="831">
        <v>10</v>
      </c>
      <c r="K47" s="733">
        <f t="shared" si="6"/>
        <v>2.9799999999999995</v>
      </c>
      <c r="L47" s="733">
        <f t="shared" si="7"/>
        <v>-4.7553950000000036</v>
      </c>
      <c r="M47" s="733">
        <f t="shared" si="8"/>
        <v>0</v>
      </c>
      <c r="N47" s="834">
        <f>'Bieu so 01_Na Ri'!F49</f>
        <v>8</v>
      </c>
      <c r="O47" s="834">
        <f t="shared" si="10"/>
        <v>0.97999999999999954</v>
      </c>
      <c r="P47" s="741">
        <f t="shared" si="4"/>
        <v>-6.7553950000000036</v>
      </c>
      <c r="Q47" s="733">
        <f t="shared" si="9"/>
        <v>-2</v>
      </c>
      <c r="R47" s="747"/>
      <c r="S47" s="747"/>
      <c r="T47" s="745">
        <f>'Bieu so 01_Na Ri'!G49</f>
        <v>9.3690368276460063E-3</v>
      </c>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C47" s="747"/>
      <c r="CD47" s="747"/>
      <c r="CE47" s="747"/>
      <c r="CF47" s="747"/>
      <c r="CG47" s="747"/>
      <c r="CH47" s="747"/>
      <c r="CI47" s="747"/>
      <c r="CJ47" s="747"/>
      <c r="CK47" s="747"/>
      <c r="CL47" s="747"/>
      <c r="CM47" s="747"/>
      <c r="CN47" s="747"/>
      <c r="CO47" s="747"/>
      <c r="CP47" s="747"/>
      <c r="CQ47" s="747"/>
      <c r="CR47" s="747"/>
      <c r="CS47" s="747"/>
      <c r="CT47" s="747"/>
      <c r="CU47" s="747"/>
      <c r="CV47" s="747"/>
      <c r="CW47" s="747"/>
      <c r="CX47" s="747"/>
      <c r="CY47" s="747"/>
      <c r="CZ47" s="747"/>
      <c r="DA47" s="747"/>
      <c r="DB47" s="747"/>
      <c r="DC47" s="747"/>
      <c r="DD47" s="747"/>
      <c r="DE47" s="747"/>
      <c r="DF47" s="747"/>
      <c r="DG47" s="747"/>
      <c r="DH47" s="747"/>
      <c r="DI47" s="747"/>
      <c r="DJ47" s="747"/>
      <c r="DK47" s="747"/>
      <c r="DL47" s="747"/>
      <c r="DM47" s="747"/>
      <c r="DN47" s="747"/>
      <c r="DO47" s="747"/>
      <c r="DP47" s="747"/>
      <c r="DQ47" s="747"/>
      <c r="DR47" s="747"/>
      <c r="DS47" s="747"/>
      <c r="DT47" s="747"/>
      <c r="DU47" s="747"/>
      <c r="DV47" s="747"/>
      <c r="DW47" s="747"/>
      <c r="DX47" s="747"/>
      <c r="DY47" s="747"/>
      <c r="DZ47" s="747"/>
      <c r="EA47" s="747"/>
      <c r="EB47" s="747"/>
      <c r="EC47" s="747"/>
      <c r="ED47" s="747"/>
      <c r="EE47" s="747"/>
      <c r="EF47" s="747"/>
      <c r="EG47" s="747"/>
      <c r="EH47" s="747"/>
      <c r="EI47" s="747"/>
      <c r="EJ47" s="747"/>
      <c r="EK47" s="747"/>
      <c r="EL47" s="747"/>
      <c r="EM47" s="747"/>
      <c r="EN47" s="747"/>
      <c r="EO47" s="747"/>
      <c r="EP47" s="747"/>
      <c r="EQ47" s="747"/>
      <c r="ER47" s="747"/>
      <c r="ES47" s="747"/>
      <c r="ET47" s="747"/>
      <c r="EU47" s="747"/>
      <c r="EV47" s="747"/>
      <c r="EW47" s="747"/>
      <c r="EX47" s="747"/>
      <c r="EY47" s="747"/>
      <c r="EZ47" s="747"/>
      <c r="FA47" s="747"/>
      <c r="FB47" s="747"/>
      <c r="FC47" s="747"/>
      <c r="FD47" s="747"/>
      <c r="FE47" s="747"/>
      <c r="FF47" s="747"/>
      <c r="FG47" s="747"/>
      <c r="FH47" s="747"/>
      <c r="FI47" s="747"/>
      <c r="FJ47" s="747"/>
      <c r="FK47" s="747"/>
      <c r="FL47" s="747"/>
      <c r="FM47" s="747"/>
      <c r="FN47" s="747"/>
      <c r="FO47" s="747"/>
      <c r="FP47" s="747"/>
      <c r="FQ47" s="747"/>
      <c r="FR47" s="747"/>
      <c r="FS47" s="747"/>
      <c r="FT47" s="747"/>
      <c r="FU47" s="747"/>
      <c r="FV47" s="747"/>
      <c r="FW47" s="747"/>
      <c r="FX47" s="747"/>
      <c r="FY47" s="747"/>
      <c r="FZ47" s="747"/>
      <c r="GA47" s="747"/>
      <c r="GB47" s="747"/>
      <c r="GC47" s="747"/>
      <c r="GD47" s="747"/>
      <c r="GE47" s="747"/>
      <c r="GF47" s="747"/>
      <c r="GG47" s="747"/>
      <c r="GH47" s="747"/>
      <c r="GI47" s="747"/>
      <c r="GJ47" s="747"/>
      <c r="GK47" s="747"/>
      <c r="GL47" s="747"/>
      <c r="GM47" s="747"/>
      <c r="GN47" s="747"/>
      <c r="GO47" s="747"/>
      <c r="GP47" s="747"/>
      <c r="GQ47" s="747"/>
      <c r="GR47" s="747"/>
      <c r="GS47" s="747"/>
      <c r="GT47" s="747"/>
      <c r="GU47" s="747"/>
      <c r="GV47" s="747"/>
      <c r="GW47" s="747"/>
      <c r="GX47" s="747"/>
      <c r="GY47" s="747"/>
      <c r="GZ47" s="747"/>
      <c r="HA47" s="747"/>
      <c r="HB47" s="747"/>
      <c r="HC47" s="747"/>
      <c r="HD47" s="747"/>
      <c r="HE47" s="747"/>
      <c r="HF47" s="747"/>
      <c r="HG47" s="747"/>
      <c r="HH47" s="747"/>
      <c r="HI47" s="747"/>
      <c r="HJ47" s="747"/>
      <c r="HK47" s="747"/>
      <c r="HL47" s="747"/>
      <c r="HM47" s="747"/>
      <c r="HN47" s="747"/>
      <c r="HO47" s="747"/>
      <c r="HP47" s="747"/>
      <c r="HQ47" s="747"/>
      <c r="HR47" s="747"/>
      <c r="HS47" s="747"/>
    </row>
    <row r="48" spans="1:227" s="770" customFormat="1" ht="30">
      <c r="A48" s="741" t="s">
        <v>95</v>
      </c>
      <c r="B48" s="742" t="s">
        <v>104</v>
      </c>
      <c r="C48" s="743" t="s">
        <v>105</v>
      </c>
      <c r="D48" s="741">
        <f>'01CH'!D49</f>
        <v>45.619320000000002</v>
      </c>
      <c r="E48" s="741">
        <v>115.167828</v>
      </c>
      <c r="F48" s="741">
        <f t="shared" si="1"/>
        <v>69.548507999999998</v>
      </c>
      <c r="G48" s="741">
        <v>127</v>
      </c>
      <c r="H48" s="741">
        <f t="shared" si="2"/>
        <v>81.380679999999998</v>
      </c>
      <c r="I48" s="741">
        <f t="shared" si="3"/>
        <v>11.832172</v>
      </c>
      <c r="J48" s="831">
        <v>127</v>
      </c>
      <c r="K48" s="733">
        <f t="shared" si="6"/>
        <v>81.380679999999998</v>
      </c>
      <c r="L48" s="733">
        <f t="shared" si="7"/>
        <v>11.832172</v>
      </c>
      <c r="M48" s="733">
        <f t="shared" si="8"/>
        <v>0</v>
      </c>
      <c r="N48" s="834">
        <f>'Bieu so 01_Na Ri'!F50</f>
        <v>53.998989999999999</v>
      </c>
      <c r="O48" s="834">
        <f t="shared" si="10"/>
        <v>8.3796699999999973</v>
      </c>
      <c r="P48" s="741">
        <f t="shared" si="4"/>
        <v>-61.168838000000001</v>
      </c>
      <c r="Q48" s="733">
        <f t="shared" si="9"/>
        <v>-73.001010000000008</v>
      </c>
      <c r="R48" s="747"/>
      <c r="S48" s="747"/>
      <c r="T48" s="745">
        <f>'Bieu so 01_Na Ri'!G50</f>
        <v>6.3239815745711053E-2</v>
      </c>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C48" s="747"/>
      <c r="CD48" s="747"/>
      <c r="CE48" s="747"/>
      <c r="CF48" s="747"/>
      <c r="CG48" s="747"/>
      <c r="CH48" s="747"/>
      <c r="CI48" s="747"/>
      <c r="CJ48" s="747"/>
      <c r="CK48" s="747"/>
      <c r="CL48" s="747"/>
      <c r="CM48" s="747"/>
      <c r="CN48" s="747"/>
      <c r="CO48" s="747"/>
      <c r="CP48" s="747"/>
      <c r="CQ48" s="747"/>
      <c r="CR48" s="747"/>
      <c r="CS48" s="747"/>
      <c r="CT48" s="747"/>
      <c r="CU48" s="747"/>
      <c r="CV48" s="747"/>
      <c r="CW48" s="747"/>
      <c r="CX48" s="747"/>
      <c r="CY48" s="747"/>
      <c r="CZ48" s="747"/>
      <c r="DA48" s="747"/>
      <c r="DB48" s="747"/>
      <c r="DC48" s="747"/>
      <c r="DD48" s="747"/>
      <c r="DE48" s="747"/>
      <c r="DF48" s="747"/>
      <c r="DG48" s="747"/>
      <c r="DH48" s="747"/>
      <c r="DI48" s="747"/>
      <c r="DJ48" s="747"/>
      <c r="DK48" s="747"/>
      <c r="DL48" s="747"/>
      <c r="DM48" s="747"/>
      <c r="DN48" s="747"/>
      <c r="DO48" s="747"/>
      <c r="DP48" s="747"/>
      <c r="DQ48" s="747"/>
      <c r="DR48" s="747"/>
      <c r="DS48" s="747"/>
      <c r="DT48" s="747"/>
      <c r="DU48" s="747"/>
      <c r="DV48" s="747"/>
      <c r="DW48" s="747"/>
      <c r="DX48" s="747"/>
      <c r="DY48" s="747"/>
      <c r="DZ48" s="747"/>
      <c r="EA48" s="747"/>
      <c r="EB48" s="747"/>
      <c r="EC48" s="747"/>
      <c r="ED48" s="747"/>
      <c r="EE48" s="747"/>
      <c r="EF48" s="747"/>
      <c r="EG48" s="747"/>
      <c r="EH48" s="747"/>
      <c r="EI48" s="747"/>
      <c r="EJ48" s="747"/>
      <c r="EK48" s="747"/>
      <c r="EL48" s="747"/>
      <c r="EM48" s="747"/>
      <c r="EN48" s="747"/>
      <c r="EO48" s="747"/>
      <c r="EP48" s="747"/>
      <c r="EQ48" s="747"/>
      <c r="ER48" s="747"/>
      <c r="ES48" s="747"/>
      <c r="ET48" s="747"/>
      <c r="EU48" s="747"/>
      <c r="EV48" s="747"/>
      <c r="EW48" s="747"/>
      <c r="EX48" s="747"/>
      <c r="EY48" s="747"/>
      <c r="EZ48" s="747"/>
      <c r="FA48" s="747"/>
      <c r="FB48" s="747"/>
      <c r="FC48" s="747"/>
      <c r="FD48" s="747"/>
      <c r="FE48" s="747"/>
      <c r="FF48" s="747"/>
      <c r="FG48" s="747"/>
      <c r="FH48" s="747"/>
      <c r="FI48" s="747"/>
      <c r="FJ48" s="747"/>
      <c r="FK48" s="747"/>
      <c r="FL48" s="747"/>
      <c r="FM48" s="747"/>
      <c r="FN48" s="747"/>
      <c r="FO48" s="747"/>
      <c r="FP48" s="747"/>
      <c r="FQ48" s="747"/>
      <c r="FR48" s="747"/>
      <c r="FS48" s="747"/>
      <c r="FT48" s="747"/>
      <c r="FU48" s="747"/>
      <c r="FV48" s="747"/>
      <c r="FW48" s="747"/>
      <c r="FX48" s="747"/>
      <c r="FY48" s="747"/>
      <c r="FZ48" s="747"/>
      <c r="GA48" s="747"/>
      <c r="GB48" s="747"/>
      <c r="GC48" s="747"/>
      <c r="GD48" s="747"/>
      <c r="GE48" s="747"/>
      <c r="GF48" s="747"/>
      <c r="GG48" s="747"/>
      <c r="GH48" s="747"/>
      <c r="GI48" s="747"/>
      <c r="GJ48" s="747"/>
      <c r="GK48" s="747"/>
      <c r="GL48" s="747"/>
      <c r="GM48" s="747"/>
      <c r="GN48" s="747"/>
      <c r="GO48" s="747"/>
      <c r="GP48" s="747"/>
      <c r="GQ48" s="747"/>
      <c r="GR48" s="747"/>
      <c r="GS48" s="747"/>
      <c r="GT48" s="747"/>
      <c r="GU48" s="747"/>
      <c r="GV48" s="747"/>
      <c r="GW48" s="747"/>
      <c r="GX48" s="747"/>
      <c r="GY48" s="747"/>
      <c r="GZ48" s="747"/>
      <c r="HA48" s="747"/>
      <c r="HB48" s="747"/>
      <c r="HC48" s="747"/>
      <c r="HD48" s="747"/>
      <c r="HE48" s="747"/>
      <c r="HF48" s="747"/>
      <c r="HG48" s="747"/>
      <c r="HH48" s="747"/>
      <c r="HI48" s="747"/>
      <c r="HJ48" s="747"/>
      <c r="HK48" s="747"/>
      <c r="HL48" s="747"/>
      <c r="HM48" s="747"/>
      <c r="HN48" s="747"/>
      <c r="HO48" s="747"/>
      <c r="HP48" s="747"/>
      <c r="HQ48" s="747"/>
      <c r="HR48" s="747"/>
      <c r="HS48" s="747"/>
    </row>
    <row r="49" spans="1:227" s="770" customFormat="1" ht="30">
      <c r="A49" s="741" t="s">
        <v>95</v>
      </c>
      <c r="B49" s="742" t="s">
        <v>106</v>
      </c>
      <c r="C49" s="743" t="s">
        <v>107</v>
      </c>
      <c r="D49" s="741">
        <f>'01CH'!D50</f>
        <v>7.08</v>
      </c>
      <c r="E49" s="741">
        <v>58.721764</v>
      </c>
      <c r="F49" s="741">
        <f t="shared" si="1"/>
        <v>51.641764000000002</v>
      </c>
      <c r="G49" s="741">
        <v>72</v>
      </c>
      <c r="H49" s="741">
        <f t="shared" si="2"/>
        <v>64.92</v>
      </c>
      <c r="I49" s="741">
        <f t="shared" si="3"/>
        <v>13.278236</v>
      </c>
      <c r="J49" s="831">
        <v>72</v>
      </c>
      <c r="K49" s="733">
        <f t="shared" si="6"/>
        <v>64.92</v>
      </c>
      <c r="L49" s="733">
        <f t="shared" si="7"/>
        <v>13.278236</v>
      </c>
      <c r="M49" s="733">
        <f t="shared" si="8"/>
        <v>0</v>
      </c>
      <c r="N49" s="834">
        <f>'Bieu so 01_Na Ri'!F51</f>
        <v>12.0039</v>
      </c>
      <c r="O49" s="834">
        <f t="shared" si="10"/>
        <v>4.9238999999999997</v>
      </c>
      <c r="P49" s="741">
        <f t="shared" si="4"/>
        <v>-46.717863999999999</v>
      </c>
      <c r="Q49" s="733">
        <f t="shared" si="9"/>
        <v>-59.996099999999998</v>
      </c>
      <c r="R49" s="747"/>
      <c r="S49" s="747"/>
      <c r="T49" s="745">
        <f>'Bieu so 01_Na Ri'!G51</f>
        <v>1.4058122646922485E-2</v>
      </c>
      <c r="U49" s="747"/>
      <c r="V49" s="747"/>
      <c r="W49" s="747"/>
      <c r="X49" s="747"/>
      <c r="Y49" s="747"/>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c r="BA49" s="747"/>
      <c r="BB49" s="747"/>
      <c r="BC49" s="747"/>
      <c r="BD49" s="747"/>
      <c r="BE49" s="747"/>
      <c r="BF49" s="747"/>
      <c r="BG49" s="747"/>
      <c r="BH49" s="747"/>
      <c r="BI49" s="747"/>
      <c r="BJ49" s="747"/>
      <c r="BK49" s="747"/>
      <c r="BL49" s="747"/>
      <c r="BM49" s="747"/>
      <c r="BN49" s="747"/>
      <c r="BO49" s="747"/>
      <c r="BP49" s="747"/>
      <c r="BQ49" s="747"/>
      <c r="BR49" s="747"/>
      <c r="BS49" s="747"/>
      <c r="BT49" s="747"/>
      <c r="BU49" s="747"/>
      <c r="BV49" s="747"/>
      <c r="BW49" s="747"/>
      <c r="BX49" s="747"/>
      <c r="BY49" s="747"/>
      <c r="BZ49" s="747"/>
      <c r="CA49" s="747"/>
      <c r="CB49" s="747"/>
      <c r="CC49" s="747"/>
      <c r="CD49" s="747"/>
      <c r="CE49" s="747"/>
      <c r="CF49" s="747"/>
      <c r="CG49" s="747"/>
      <c r="CH49" s="747"/>
      <c r="CI49" s="747"/>
      <c r="CJ49" s="747"/>
      <c r="CK49" s="747"/>
      <c r="CL49" s="747"/>
      <c r="CM49" s="747"/>
      <c r="CN49" s="747"/>
      <c r="CO49" s="747"/>
      <c r="CP49" s="747"/>
      <c r="CQ49" s="747"/>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747"/>
      <c r="EY49" s="747"/>
      <c r="EZ49" s="747"/>
      <c r="FA49" s="747"/>
      <c r="FB49" s="747"/>
      <c r="FC49" s="747"/>
      <c r="FD49" s="747"/>
      <c r="FE49" s="747"/>
      <c r="FF49" s="747"/>
      <c r="FG49" s="747"/>
      <c r="FH49" s="747"/>
      <c r="FI49" s="747"/>
      <c r="FJ49" s="747"/>
      <c r="FK49" s="747"/>
      <c r="FL49" s="747"/>
      <c r="FM49" s="747"/>
      <c r="FN49" s="747"/>
      <c r="FO49" s="747"/>
      <c r="FP49" s="747"/>
      <c r="FQ49" s="747"/>
      <c r="FR49" s="747"/>
      <c r="FS49" s="747"/>
      <c r="FT49" s="747"/>
      <c r="FU49" s="747"/>
      <c r="FV49" s="747"/>
      <c r="FW49" s="747"/>
      <c r="FX49" s="747"/>
      <c r="FY49" s="747"/>
      <c r="FZ49" s="747"/>
      <c r="GA49" s="747"/>
      <c r="GB49" s="747"/>
      <c r="GC49" s="747"/>
      <c r="GD49" s="747"/>
      <c r="GE49" s="747"/>
      <c r="GF49" s="747"/>
      <c r="GG49" s="747"/>
      <c r="GH49" s="747"/>
      <c r="GI49" s="747"/>
      <c r="GJ49" s="747"/>
      <c r="GK49" s="747"/>
      <c r="GL49" s="747"/>
      <c r="GM49" s="747"/>
      <c r="GN49" s="747"/>
      <c r="GO49" s="747"/>
      <c r="GP49" s="747"/>
      <c r="GQ49" s="747"/>
      <c r="GR49" s="747"/>
      <c r="GS49" s="747"/>
      <c r="GT49" s="747"/>
      <c r="GU49" s="747"/>
      <c r="GV49" s="747"/>
      <c r="GW49" s="747"/>
      <c r="GX49" s="747"/>
      <c r="GY49" s="747"/>
      <c r="GZ49" s="747"/>
      <c r="HA49" s="747"/>
      <c r="HB49" s="747"/>
      <c r="HC49" s="747"/>
      <c r="HD49" s="747"/>
      <c r="HE49" s="747"/>
      <c r="HF49" s="747"/>
      <c r="HG49" s="747"/>
      <c r="HH49" s="747"/>
      <c r="HI49" s="747"/>
      <c r="HJ49" s="747"/>
      <c r="HK49" s="747"/>
      <c r="HL49" s="747"/>
      <c r="HM49" s="747"/>
      <c r="HN49" s="747"/>
      <c r="HO49" s="747"/>
      <c r="HP49" s="747"/>
      <c r="HQ49" s="747"/>
      <c r="HR49" s="747"/>
      <c r="HS49" s="747"/>
    </row>
    <row r="50" spans="1:227" s="770" customFormat="1">
      <c r="A50" s="741" t="s">
        <v>95</v>
      </c>
      <c r="B50" s="742" t="s">
        <v>108</v>
      </c>
      <c r="C50" s="743" t="s">
        <v>109</v>
      </c>
      <c r="D50" s="741">
        <f>'01CH'!D51</f>
        <v>89.706900000000005</v>
      </c>
      <c r="E50" s="741">
        <v>312.68254200000001</v>
      </c>
      <c r="F50" s="741">
        <f t="shared" si="1"/>
        <v>222.97564199999999</v>
      </c>
      <c r="G50" s="741">
        <v>190</v>
      </c>
      <c r="H50" s="741">
        <f t="shared" si="2"/>
        <v>100.2931</v>
      </c>
      <c r="I50" s="741">
        <f t="shared" si="3"/>
        <v>-122.68254200000001</v>
      </c>
      <c r="J50" s="831">
        <v>190</v>
      </c>
      <c r="K50" s="733">
        <f t="shared" si="6"/>
        <v>100.2931</v>
      </c>
      <c r="L50" s="733">
        <f t="shared" si="7"/>
        <v>-122.68254200000001</v>
      </c>
      <c r="M50" s="733">
        <f t="shared" si="8"/>
        <v>0</v>
      </c>
      <c r="N50" s="834">
        <f>'Bieu so 01_Na Ri'!F52</f>
        <v>238.00220999999996</v>
      </c>
      <c r="O50" s="834">
        <f t="shared" si="10"/>
        <v>148.29530999999997</v>
      </c>
      <c r="P50" s="741">
        <f t="shared" si="4"/>
        <v>-74.68033200000005</v>
      </c>
      <c r="Q50" s="733">
        <f t="shared" si="9"/>
        <v>48.002209999999963</v>
      </c>
      <c r="R50" s="747"/>
      <c r="S50" s="747"/>
      <c r="T50" s="745">
        <f>'Bieu so 01_Na Ri'!G52</f>
        <v>0.27873143381889232</v>
      </c>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7"/>
      <c r="BW50" s="747"/>
      <c r="BX50" s="747"/>
      <c r="BY50" s="747"/>
      <c r="BZ50" s="747"/>
      <c r="CA50" s="747"/>
      <c r="CB50" s="747"/>
      <c r="CC50" s="747"/>
      <c r="CD50" s="747"/>
      <c r="CE50" s="747"/>
      <c r="CF50" s="747"/>
      <c r="CG50" s="747"/>
      <c r="CH50" s="747"/>
      <c r="CI50" s="747"/>
      <c r="CJ50" s="747"/>
      <c r="CK50" s="747"/>
      <c r="CL50" s="747"/>
      <c r="CM50" s="747"/>
      <c r="CN50" s="747"/>
      <c r="CO50" s="747"/>
      <c r="CP50" s="747"/>
      <c r="CQ50" s="747"/>
      <c r="CR50" s="747"/>
      <c r="CS50" s="747"/>
      <c r="CT50" s="747"/>
      <c r="CU50" s="747"/>
      <c r="CV50" s="747"/>
      <c r="CW50" s="747"/>
      <c r="CX50" s="747"/>
      <c r="CY50" s="747"/>
      <c r="CZ50" s="747"/>
      <c r="DA50" s="747"/>
      <c r="DB50" s="747"/>
      <c r="DC50" s="747"/>
      <c r="DD50" s="747"/>
      <c r="DE50" s="747"/>
      <c r="DF50" s="747"/>
      <c r="DG50" s="747"/>
      <c r="DH50" s="747"/>
      <c r="DI50" s="747"/>
      <c r="DJ50" s="747"/>
      <c r="DK50" s="747"/>
      <c r="DL50" s="747"/>
      <c r="DM50" s="747"/>
      <c r="DN50" s="747"/>
      <c r="DO50" s="747"/>
      <c r="DP50" s="747"/>
      <c r="DQ50" s="747"/>
      <c r="DR50" s="747"/>
      <c r="DS50" s="747"/>
      <c r="DT50" s="747"/>
      <c r="DU50" s="747"/>
      <c r="DV50" s="747"/>
      <c r="DW50" s="747"/>
      <c r="DX50" s="747"/>
      <c r="DY50" s="747"/>
      <c r="DZ50" s="747"/>
      <c r="EA50" s="747"/>
      <c r="EB50" s="747"/>
      <c r="EC50" s="747"/>
      <c r="ED50" s="747"/>
      <c r="EE50" s="747"/>
      <c r="EF50" s="747"/>
      <c r="EG50" s="747"/>
      <c r="EH50" s="747"/>
      <c r="EI50" s="747"/>
      <c r="EJ50" s="747"/>
      <c r="EK50" s="747"/>
      <c r="EL50" s="747"/>
      <c r="EM50" s="747"/>
      <c r="EN50" s="747"/>
      <c r="EO50" s="747"/>
      <c r="EP50" s="747"/>
      <c r="EQ50" s="747"/>
      <c r="ER50" s="747"/>
      <c r="ES50" s="747"/>
      <c r="ET50" s="747"/>
      <c r="EU50" s="747"/>
      <c r="EV50" s="747"/>
      <c r="EW50" s="747"/>
      <c r="EX50" s="747"/>
      <c r="EY50" s="747"/>
      <c r="EZ50" s="747"/>
      <c r="FA50" s="747"/>
      <c r="FB50" s="747"/>
      <c r="FC50" s="747"/>
      <c r="FD50" s="747"/>
      <c r="FE50" s="747"/>
      <c r="FF50" s="747"/>
      <c r="FG50" s="747"/>
      <c r="FH50" s="747"/>
      <c r="FI50" s="747"/>
      <c r="FJ50" s="747"/>
      <c r="FK50" s="747"/>
      <c r="FL50" s="747"/>
      <c r="FM50" s="747"/>
      <c r="FN50" s="747"/>
      <c r="FO50" s="747"/>
      <c r="FP50" s="747"/>
      <c r="FQ50" s="747"/>
      <c r="FR50" s="747"/>
      <c r="FS50" s="747"/>
      <c r="FT50" s="747"/>
      <c r="FU50" s="747"/>
      <c r="FV50" s="747"/>
      <c r="FW50" s="747"/>
      <c r="FX50" s="747"/>
      <c r="FY50" s="747"/>
      <c r="FZ50" s="747"/>
      <c r="GA50" s="747"/>
      <c r="GB50" s="747"/>
      <c r="GC50" s="747"/>
      <c r="GD50" s="747"/>
      <c r="GE50" s="747"/>
      <c r="GF50" s="747"/>
      <c r="GG50" s="747"/>
      <c r="GH50" s="747"/>
      <c r="GI50" s="747"/>
      <c r="GJ50" s="747"/>
      <c r="GK50" s="747"/>
      <c r="GL50" s="747"/>
      <c r="GM50" s="747"/>
      <c r="GN50" s="747"/>
      <c r="GO50" s="747"/>
      <c r="GP50" s="747"/>
      <c r="GQ50" s="747"/>
      <c r="GR50" s="747"/>
      <c r="GS50" s="747"/>
      <c r="GT50" s="747"/>
      <c r="GU50" s="747"/>
      <c r="GV50" s="747"/>
      <c r="GW50" s="747"/>
      <c r="GX50" s="747"/>
      <c r="GY50" s="747"/>
      <c r="GZ50" s="747"/>
      <c r="HA50" s="747"/>
      <c r="HB50" s="747"/>
      <c r="HC50" s="747"/>
      <c r="HD50" s="747"/>
      <c r="HE50" s="747"/>
      <c r="HF50" s="747"/>
      <c r="HG50" s="747"/>
      <c r="HH50" s="747"/>
      <c r="HI50" s="747"/>
      <c r="HJ50" s="747"/>
      <c r="HK50" s="747"/>
      <c r="HL50" s="747"/>
      <c r="HM50" s="747"/>
      <c r="HN50" s="747"/>
      <c r="HO50" s="747"/>
      <c r="HP50" s="747"/>
      <c r="HQ50" s="747"/>
      <c r="HR50" s="747"/>
      <c r="HS50" s="747"/>
    </row>
    <row r="51" spans="1:227" s="770" customFormat="1" ht="30">
      <c r="A51" s="741" t="s">
        <v>95</v>
      </c>
      <c r="B51" s="742" t="s">
        <v>110</v>
      </c>
      <c r="C51" s="743" t="s">
        <v>111</v>
      </c>
      <c r="D51" s="741">
        <f>'01CH'!D52</f>
        <v>2.0499999999999998</v>
      </c>
      <c r="E51" s="741">
        <v>2.0495490000000003</v>
      </c>
      <c r="F51" s="741">
        <f t="shared" si="1"/>
        <v>-4.5099999999953511E-4</v>
      </c>
      <c r="G51" s="741">
        <v>2</v>
      </c>
      <c r="H51" s="741">
        <f t="shared" si="2"/>
        <v>-4.9999999999999822E-2</v>
      </c>
      <c r="I51" s="741">
        <f t="shared" si="3"/>
        <v>-4.9549000000000287E-2</v>
      </c>
      <c r="J51" s="831">
        <v>2</v>
      </c>
      <c r="K51" s="733">
        <f t="shared" si="6"/>
        <v>-4.9999999999999822E-2</v>
      </c>
      <c r="L51" s="733">
        <f t="shared" si="7"/>
        <v>-4.9549000000000287E-2</v>
      </c>
      <c r="M51" s="733">
        <f t="shared" si="8"/>
        <v>0</v>
      </c>
      <c r="N51" s="834">
        <f>'Bieu so 01_Na Ri'!F53</f>
        <v>2.9953000000000007</v>
      </c>
      <c r="O51" s="834">
        <f t="shared" si="10"/>
        <v>0.94530000000000092</v>
      </c>
      <c r="P51" s="741">
        <f t="shared" si="4"/>
        <v>0.94575100000000045</v>
      </c>
      <c r="Q51" s="733">
        <f t="shared" si="9"/>
        <v>0.99530000000000074</v>
      </c>
      <c r="R51" s="747"/>
      <c r="S51" s="747"/>
      <c r="T51" s="745">
        <f>'Bieu so 01_Na Ri'!G53</f>
        <v>3.5078845012310109E-3</v>
      </c>
      <c r="U51" s="747"/>
      <c r="V51" s="747"/>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7"/>
      <c r="BW51" s="747"/>
      <c r="BX51" s="747"/>
      <c r="BY51" s="747"/>
      <c r="BZ51" s="747"/>
      <c r="CA51" s="747"/>
      <c r="CB51" s="747"/>
      <c r="CC51" s="747"/>
      <c r="CD51" s="747"/>
      <c r="CE51" s="747"/>
      <c r="CF51" s="747"/>
      <c r="CG51" s="747"/>
      <c r="CH51" s="747"/>
      <c r="CI51" s="747"/>
      <c r="CJ51" s="747"/>
      <c r="CK51" s="747"/>
      <c r="CL51" s="747"/>
      <c r="CM51" s="747"/>
      <c r="CN51" s="747"/>
      <c r="CO51" s="747"/>
      <c r="CP51" s="747"/>
      <c r="CQ51" s="747"/>
      <c r="CR51" s="747"/>
      <c r="CS51" s="747"/>
      <c r="CT51" s="747"/>
      <c r="CU51" s="747"/>
      <c r="CV51" s="747"/>
      <c r="CW51" s="747"/>
      <c r="CX51" s="747"/>
      <c r="CY51" s="747"/>
      <c r="CZ51" s="747"/>
      <c r="DA51" s="747"/>
      <c r="DB51" s="747"/>
      <c r="DC51" s="747"/>
      <c r="DD51" s="747"/>
      <c r="DE51" s="747"/>
      <c r="DF51" s="747"/>
      <c r="DG51" s="747"/>
      <c r="DH51" s="747"/>
      <c r="DI51" s="747"/>
      <c r="DJ51" s="747"/>
      <c r="DK51" s="747"/>
      <c r="DL51" s="747"/>
      <c r="DM51" s="747"/>
      <c r="DN51" s="747"/>
      <c r="DO51" s="747"/>
      <c r="DP51" s="747"/>
      <c r="DQ51" s="747"/>
      <c r="DR51" s="747"/>
      <c r="DS51" s="747"/>
      <c r="DT51" s="747"/>
      <c r="DU51" s="747"/>
      <c r="DV51" s="747"/>
      <c r="DW51" s="747"/>
      <c r="DX51" s="747"/>
      <c r="DY51" s="747"/>
      <c r="DZ51" s="747"/>
      <c r="EA51" s="747"/>
      <c r="EB51" s="747"/>
      <c r="EC51" s="747"/>
      <c r="ED51" s="747"/>
      <c r="EE51" s="747"/>
      <c r="EF51" s="747"/>
      <c r="EG51" s="747"/>
      <c r="EH51" s="747"/>
      <c r="EI51" s="747"/>
      <c r="EJ51" s="747"/>
      <c r="EK51" s="747"/>
      <c r="EL51" s="747"/>
      <c r="EM51" s="747"/>
      <c r="EN51" s="747"/>
      <c r="EO51" s="747"/>
      <c r="EP51" s="747"/>
      <c r="EQ51" s="747"/>
      <c r="ER51" s="747"/>
      <c r="ES51" s="747"/>
      <c r="ET51" s="747"/>
      <c r="EU51" s="747"/>
      <c r="EV51" s="747"/>
      <c r="EW51" s="747"/>
      <c r="EX51" s="747"/>
      <c r="EY51" s="747"/>
      <c r="EZ51" s="747"/>
      <c r="FA51" s="747"/>
      <c r="FB51" s="747"/>
      <c r="FC51" s="747"/>
      <c r="FD51" s="747"/>
      <c r="FE51" s="747"/>
      <c r="FF51" s="747"/>
      <c r="FG51" s="747"/>
      <c r="FH51" s="747"/>
      <c r="FI51" s="747"/>
      <c r="FJ51" s="747"/>
      <c r="FK51" s="747"/>
      <c r="FL51" s="747"/>
      <c r="FM51" s="747"/>
      <c r="FN51" s="747"/>
      <c r="FO51" s="747"/>
      <c r="FP51" s="747"/>
      <c r="FQ51" s="747"/>
      <c r="FR51" s="747"/>
      <c r="FS51" s="747"/>
      <c r="FT51" s="747"/>
      <c r="FU51" s="747"/>
      <c r="FV51" s="747"/>
      <c r="FW51" s="747"/>
      <c r="FX51" s="747"/>
      <c r="FY51" s="747"/>
      <c r="FZ51" s="747"/>
      <c r="GA51" s="747"/>
      <c r="GB51" s="747"/>
      <c r="GC51" s="747"/>
      <c r="GD51" s="747"/>
      <c r="GE51" s="747"/>
      <c r="GF51" s="747"/>
      <c r="GG51" s="747"/>
      <c r="GH51" s="747"/>
      <c r="GI51" s="747"/>
      <c r="GJ51" s="747"/>
      <c r="GK51" s="747"/>
      <c r="GL51" s="747"/>
      <c r="GM51" s="747"/>
      <c r="GN51" s="747"/>
      <c r="GO51" s="747"/>
      <c r="GP51" s="747"/>
      <c r="GQ51" s="747"/>
      <c r="GR51" s="747"/>
      <c r="GS51" s="747"/>
      <c r="GT51" s="747"/>
      <c r="GU51" s="747"/>
      <c r="GV51" s="747"/>
      <c r="GW51" s="747"/>
      <c r="GX51" s="747"/>
      <c r="GY51" s="747"/>
      <c r="GZ51" s="747"/>
      <c r="HA51" s="747"/>
      <c r="HB51" s="747"/>
      <c r="HC51" s="747"/>
      <c r="HD51" s="747"/>
      <c r="HE51" s="747"/>
      <c r="HF51" s="747"/>
      <c r="HG51" s="747"/>
      <c r="HH51" s="747"/>
      <c r="HI51" s="747"/>
      <c r="HJ51" s="747"/>
      <c r="HK51" s="747"/>
      <c r="HL51" s="747"/>
      <c r="HM51" s="747"/>
      <c r="HN51" s="747"/>
      <c r="HO51" s="747"/>
      <c r="HP51" s="747"/>
      <c r="HQ51" s="747"/>
      <c r="HR51" s="747"/>
      <c r="HS51" s="747"/>
    </row>
    <row r="52" spans="1:227" s="584" customFormat="1" ht="24.75" customHeight="1">
      <c r="A52" s="576" t="s">
        <v>95</v>
      </c>
      <c r="B52" s="566" t="s">
        <v>112</v>
      </c>
      <c r="C52" s="567" t="s">
        <v>113</v>
      </c>
      <c r="D52" s="576">
        <f>'01CH'!D53</f>
        <v>0</v>
      </c>
      <c r="E52" s="576"/>
      <c r="F52" s="576">
        <f t="shared" si="1"/>
        <v>0</v>
      </c>
      <c r="G52" s="576"/>
      <c r="H52" s="576">
        <f t="shared" si="2"/>
        <v>0</v>
      </c>
      <c r="I52" s="576">
        <f t="shared" si="3"/>
        <v>0</v>
      </c>
      <c r="J52" s="576"/>
      <c r="K52" s="568">
        <f t="shared" si="6"/>
        <v>0</v>
      </c>
      <c r="L52" s="568">
        <f t="shared" si="7"/>
        <v>0</v>
      </c>
      <c r="M52" s="568">
        <f t="shared" si="8"/>
        <v>0</v>
      </c>
      <c r="N52" s="835">
        <f>'Bieu so 01_Na Ri'!F54</f>
        <v>0</v>
      </c>
      <c r="O52" s="835">
        <f t="shared" si="10"/>
        <v>0</v>
      </c>
      <c r="P52" s="576">
        <f t="shared" si="4"/>
        <v>0</v>
      </c>
      <c r="Q52" s="568">
        <f t="shared" si="9"/>
        <v>0</v>
      </c>
      <c r="R52" s="571"/>
      <c r="S52" s="571"/>
      <c r="T52" s="569">
        <f>'Bieu so 01_Na Ri'!G54</f>
        <v>0</v>
      </c>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c r="BP52" s="571"/>
      <c r="BQ52" s="571"/>
      <c r="BR52" s="571"/>
      <c r="BS52" s="571"/>
      <c r="BT52" s="571"/>
      <c r="BU52" s="571"/>
      <c r="BV52" s="571"/>
      <c r="BW52" s="571"/>
      <c r="BX52" s="571"/>
      <c r="BY52" s="571"/>
      <c r="BZ52" s="571"/>
      <c r="CA52" s="571"/>
      <c r="CB52" s="571"/>
      <c r="CC52" s="571"/>
      <c r="CD52" s="571"/>
      <c r="CE52" s="571"/>
      <c r="CF52" s="571"/>
      <c r="CG52" s="571"/>
      <c r="CH52" s="571"/>
      <c r="CI52" s="571"/>
      <c r="CJ52" s="571"/>
      <c r="CK52" s="571"/>
      <c r="CL52" s="571"/>
      <c r="CM52" s="571"/>
      <c r="CN52" s="571"/>
      <c r="CO52" s="571"/>
      <c r="CP52" s="571"/>
      <c r="CQ52" s="571"/>
      <c r="CR52" s="571"/>
      <c r="CS52" s="571"/>
      <c r="CT52" s="571"/>
      <c r="CU52" s="571"/>
      <c r="CV52" s="571"/>
      <c r="CW52" s="571"/>
      <c r="CX52" s="571"/>
      <c r="CY52" s="571"/>
      <c r="CZ52" s="571"/>
      <c r="DA52" s="571"/>
      <c r="DB52" s="571"/>
      <c r="DC52" s="571"/>
      <c r="DD52" s="571"/>
      <c r="DE52" s="571"/>
      <c r="DF52" s="571"/>
      <c r="DG52" s="571"/>
      <c r="DH52" s="571"/>
      <c r="DI52" s="571"/>
      <c r="DJ52" s="571"/>
      <c r="DK52" s="571"/>
      <c r="DL52" s="571"/>
      <c r="DM52" s="571"/>
      <c r="DN52" s="571"/>
      <c r="DO52" s="571"/>
      <c r="DP52" s="571"/>
      <c r="DQ52" s="571"/>
      <c r="DR52" s="571"/>
      <c r="DS52" s="571"/>
      <c r="DT52" s="571"/>
      <c r="DU52" s="571"/>
      <c r="DV52" s="571"/>
      <c r="DW52" s="571"/>
      <c r="DX52" s="571"/>
      <c r="DY52" s="571"/>
      <c r="DZ52" s="571"/>
      <c r="EA52" s="571"/>
      <c r="EB52" s="571"/>
      <c r="EC52" s="571"/>
      <c r="ED52" s="571"/>
      <c r="EE52" s="571"/>
      <c r="EF52" s="571"/>
      <c r="EG52" s="571"/>
      <c r="EH52" s="571"/>
      <c r="EI52" s="571"/>
      <c r="EJ52" s="571"/>
      <c r="EK52" s="571"/>
      <c r="EL52" s="571"/>
      <c r="EM52" s="571"/>
      <c r="EN52" s="571"/>
      <c r="EO52" s="571"/>
      <c r="EP52" s="571"/>
      <c r="EQ52" s="571"/>
      <c r="ER52" s="571"/>
      <c r="ES52" s="571"/>
      <c r="ET52" s="571"/>
      <c r="EU52" s="571"/>
      <c r="EV52" s="571"/>
      <c r="EW52" s="571"/>
      <c r="EX52" s="571"/>
      <c r="EY52" s="571"/>
      <c r="EZ52" s="571"/>
      <c r="FA52" s="571"/>
      <c r="FB52" s="571"/>
      <c r="FC52" s="571"/>
      <c r="FD52" s="571"/>
      <c r="FE52" s="571"/>
      <c r="FF52" s="571"/>
      <c r="FG52" s="571"/>
      <c r="FH52" s="571"/>
      <c r="FI52" s="571"/>
      <c r="FJ52" s="571"/>
      <c r="FK52" s="571"/>
      <c r="FL52" s="571"/>
      <c r="FM52" s="571"/>
      <c r="FN52" s="571"/>
      <c r="FO52" s="571"/>
      <c r="FP52" s="571"/>
      <c r="FQ52" s="571"/>
      <c r="FR52" s="571"/>
      <c r="FS52" s="571"/>
      <c r="FT52" s="571"/>
      <c r="FU52" s="571"/>
      <c r="FV52" s="571"/>
      <c r="FW52" s="571"/>
      <c r="FX52" s="571"/>
      <c r="FY52" s="571"/>
      <c r="FZ52" s="571"/>
      <c r="GA52" s="571"/>
      <c r="GB52" s="571"/>
      <c r="GC52" s="571"/>
      <c r="GD52" s="571"/>
      <c r="GE52" s="571"/>
      <c r="GF52" s="571"/>
      <c r="GG52" s="571"/>
      <c r="GH52" s="571"/>
      <c r="GI52" s="571"/>
      <c r="GJ52" s="571"/>
      <c r="GK52" s="571"/>
      <c r="GL52" s="571"/>
      <c r="GM52" s="571"/>
      <c r="GN52" s="571"/>
      <c r="GO52" s="571"/>
      <c r="GP52" s="571"/>
      <c r="GQ52" s="571"/>
      <c r="GR52" s="571"/>
      <c r="GS52" s="571"/>
      <c r="GT52" s="571"/>
      <c r="GU52" s="571"/>
      <c r="GV52" s="571"/>
      <c r="GW52" s="571"/>
      <c r="GX52" s="571"/>
      <c r="GY52" s="571"/>
      <c r="GZ52" s="571"/>
      <c r="HA52" s="571"/>
      <c r="HB52" s="571"/>
      <c r="HC52" s="571"/>
      <c r="HD52" s="571"/>
      <c r="HE52" s="571"/>
      <c r="HF52" s="571"/>
      <c r="HG52" s="571"/>
      <c r="HH52" s="571"/>
      <c r="HI52" s="571"/>
      <c r="HJ52" s="571"/>
      <c r="HK52" s="571"/>
      <c r="HL52" s="571"/>
      <c r="HM52" s="571"/>
      <c r="HN52" s="571"/>
      <c r="HO52" s="571"/>
      <c r="HP52" s="571"/>
      <c r="HQ52" s="571"/>
      <c r="HR52" s="571"/>
      <c r="HS52" s="571"/>
    </row>
    <row r="53" spans="1:227" s="770" customFormat="1" ht="15.75" customHeight="1">
      <c r="A53" s="741" t="s">
        <v>95</v>
      </c>
      <c r="B53" s="742" t="s">
        <v>114</v>
      </c>
      <c r="C53" s="743" t="s">
        <v>115</v>
      </c>
      <c r="D53" s="741">
        <f>'01CH'!D54</f>
        <v>0</v>
      </c>
      <c r="E53" s="741">
        <v>63.830290000000005</v>
      </c>
      <c r="F53" s="741">
        <f t="shared" si="1"/>
        <v>63.830290000000005</v>
      </c>
      <c r="G53" s="741"/>
      <c r="H53" s="741"/>
      <c r="I53" s="741"/>
      <c r="J53" s="831">
        <v>54</v>
      </c>
      <c r="K53" s="733">
        <f t="shared" si="6"/>
        <v>54</v>
      </c>
      <c r="L53" s="733">
        <f t="shared" si="7"/>
        <v>-9.8302900000000051</v>
      </c>
      <c r="M53" s="733">
        <f t="shared" si="8"/>
        <v>54</v>
      </c>
      <c r="N53" s="834">
        <f>'Bieu so 01_Na Ri'!F55</f>
        <v>20</v>
      </c>
      <c r="O53" s="834">
        <f t="shared" si="10"/>
        <v>20</v>
      </c>
      <c r="P53" s="741">
        <f t="shared" si="4"/>
        <v>-43.830290000000005</v>
      </c>
      <c r="Q53" s="733">
        <f t="shared" si="9"/>
        <v>-34</v>
      </c>
      <c r="R53" s="747"/>
      <c r="S53" s="747"/>
      <c r="T53" s="745">
        <f>'Bieu so 01_Na Ri'!G55</f>
        <v>2.3422592069115015E-2</v>
      </c>
      <c r="U53" s="747"/>
      <c r="V53" s="747"/>
      <c r="W53" s="747"/>
      <c r="X53" s="747"/>
      <c r="Y53" s="747"/>
      <c r="Z53" s="747"/>
      <c r="AA53" s="747"/>
      <c r="AB53" s="747"/>
      <c r="AC53" s="747"/>
      <c r="AD53" s="747"/>
      <c r="AE53" s="747"/>
      <c r="AF53" s="747"/>
      <c r="AG53" s="747"/>
      <c r="AH53" s="747"/>
      <c r="AI53" s="747"/>
      <c r="AJ53" s="747"/>
      <c r="AK53" s="747"/>
      <c r="AL53" s="747"/>
      <c r="AM53" s="747"/>
      <c r="AN53" s="747"/>
      <c r="AO53" s="747"/>
      <c r="AP53" s="747"/>
      <c r="AQ53" s="747"/>
      <c r="AR53" s="747"/>
      <c r="AS53" s="747"/>
      <c r="AT53" s="747"/>
      <c r="AU53" s="747"/>
      <c r="AV53" s="747"/>
      <c r="AW53" s="747"/>
      <c r="AX53" s="747"/>
      <c r="AY53" s="747"/>
      <c r="AZ53" s="747"/>
      <c r="BA53" s="747"/>
      <c r="BB53" s="747"/>
      <c r="BC53" s="747"/>
      <c r="BD53" s="747"/>
      <c r="BE53" s="747"/>
      <c r="BF53" s="747"/>
      <c r="BG53" s="747"/>
      <c r="BH53" s="747"/>
      <c r="BI53" s="747"/>
      <c r="BJ53" s="747"/>
      <c r="BK53" s="747"/>
      <c r="BL53" s="747"/>
      <c r="BM53" s="747"/>
      <c r="BN53" s="747"/>
      <c r="BO53" s="747"/>
      <c r="BP53" s="747"/>
      <c r="BQ53" s="747"/>
      <c r="BR53" s="747"/>
      <c r="BS53" s="747"/>
      <c r="BT53" s="747"/>
      <c r="BU53" s="747"/>
      <c r="BV53" s="747"/>
      <c r="BW53" s="747"/>
      <c r="BX53" s="747"/>
      <c r="BY53" s="747"/>
      <c r="BZ53" s="747"/>
      <c r="CA53" s="747"/>
      <c r="CB53" s="747"/>
      <c r="CC53" s="747"/>
      <c r="CD53" s="747"/>
      <c r="CE53" s="747"/>
      <c r="CF53" s="747"/>
      <c r="CG53" s="747"/>
      <c r="CH53" s="747"/>
      <c r="CI53" s="747"/>
      <c r="CJ53" s="747"/>
      <c r="CK53" s="747"/>
      <c r="CL53" s="747"/>
      <c r="CM53" s="747"/>
      <c r="CN53" s="747"/>
      <c r="CO53" s="747"/>
      <c r="CP53" s="747"/>
      <c r="CQ53" s="747"/>
      <c r="CR53" s="747"/>
      <c r="CS53" s="747"/>
      <c r="CT53" s="747"/>
      <c r="CU53" s="747"/>
      <c r="CV53" s="747"/>
      <c r="CW53" s="747"/>
      <c r="CX53" s="747"/>
      <c r="CY53" s="747"/>
      <c r="CZ53" s="747"/>
      <c r="DA53" s="747"/>
      <c r="DB53" s="747"/>
      <c r="DC53" s="747"/>
      <c r="DD53" s="747"/>
      <c r="DE53" s="747"/>
      <c r="DF53" s="747"/>
      <c r="DG53" s="747"/>
      <c r="DH53" s="747"/>
      <c r="DI53" s="747"/>
      <c r="DJ53" s="747"/>
      <c r="DK53" s="747"/>
      <c r="DL53" s="747"/>
      <c r="DM53" s="747"/>
      <c r="DN53" s="747"/>
      <c r="DO53" s="747"/>
      <c r="DP53" s="747"/>
      <c r="DQ53" s="747"/>
      <c r="DR53" s="747"/>
      <c r="DS53" s="747"/>
      <c r="DT53" s="747"/>
      <c r="DU53" s="747"/>
      <c r="DV53" s="747"/>
      <c r="DW53" s="747"/>
      <c r="DX53" s="747"/>
      <c r="DY53" s="747"/>
      <c r="DZ53" s="747"/>
      <c r="EA53" s="747"/>
      <c r="EB53" s="747"/>
      <c r="EC53" s="747"/>
      <c r="ED53" s="747"/>
      <c r="EE53" s="747"/>
      <c r="EF53" s="747"/>
      <c r="EG53" s="747"/>
      <c r="EH53" s="747"/>
      <c r="EI53" s="747"/>
      <c r="EJ53" s="747"/>
      <c r="EK53" s="747"/>
      <c r="EL53" s="747"/>
      <c r="EM53" s="747"/>
      <c r="EN53" s="747"/>
      <c r="EO53" s="747"/>
      <c r="EP53" s="747"/>
      <c r="EQ53" s="747"/>
      <c r="ER53" s="747"/>
      <c r="ES53" s="747"/>
      <c r="ET53" s="747"/>
      <c r="EU53" s="747"/>
      <c r="EV53" s="747"/>
      <c r="EW53" s="747"/>
      <c r="EX53" s="747"/>
      <c r="EY53" s="747"/>
      <c r="EZ53" s="747"/>
      <c r="FA53" s="747"/>
      <c r="FB53" s="747"/>
      <c r="FC53" s="747"/>
      <c r="FD53" s="747"/>
      <c r="FE53" s="747"/>
      <c r="FF53" s="747"/>
      <c r="FG53" s="747"/>
      <c r="FH53" s="747"/>
      <c r="FI53" s="747"/>
      <c r="FJ53" s="747"/>
      <c r="FK53" s="747"/>
      <c r="FL53" s="747"/>
      <c r="FM53" s="747"/>
      <c r="FN53" s="747"/>
      <c r="FO53" s="747"/>
      <c r="FP53" s="747"/>
      <c r="FQ53" s="747"/>
      <c r="FR53" s="747"/>
      <c r="FS53" s="747"/>
      <c r="FT53" s="747"/>
      <c r="FU53" s="747"/>
      <c r="FV53" s="747"/>
      <c r="FW53" s="747"/>
      <c r="FX53" s="747"/>
      <c r="FY53" s="747"/>
      <c r="FZ53" s="747"/>
      <c r="GA53" s="747"/>
      <c r="GB53" s="747"/>
      <c r="GC53" s="747"/>
      <c r="GD53" s="747"/>
      <c r="GE53" s="747"/>
      <c r="GF53" s="747"/>
      <c r="GG53" s="747"/>
      <c r="GH53" s="747"/>
      <c r="GI53" s="747"/>
      <c r="GJ53" s="747"/>
      <c r="GK53" s="747"/>
      <c r="GL53" s="747"/>
      <c r="GM53" s="747"/>
      <c r="GN53" s="747"/>
      <c r="GO53" s="747"/>
      <c r="GP53" s="747"/>
      <c r="GQ53" s="747"/>
      <c r="GR53" s="747"/>
      <c r="GS53" s="747"/>
      <c r="GT53" s="747"/>
      <c r="GU53" s="747"/>
      <c r="GV53" s="747"/>
      <c r="GW53" s="747"/>
      <c r="GX53" s="747"/>
      <c r="GY53" s="747"/>
      <c r="GZ53" s="747"/>
      <c r="HA53" s="747"/>
      <c r="HB53" s="747"/>
      <c r="HC53" s="747"/>
      <c r="HD53" s="747"/>
      <c r="HE53" s="747"/>
      <c r="HF53" s="747"/>
      <c r="HG53" s="747"/>
      <c r="HH53" s="747"/>
      <c r="HI53" s="747"/>
      <c r="HJ53" s="747"/>
      <c r="HK53" s="747"/>
      <c r="HL53" s="747"/>
      <c r="HM53" s="747"/>
      <c r="HN53" s="747"/>
      <c r="HO53" s="747"/>
      <c r="HP53" s="747"/>
      <c r="HQ53" s="747"/>
      <c r="HR53" s="747"/>
      <c r="HS53" s="747"/>
    </row>
    <row r="54" spans="1:227" s="584" customFormat="1">
      <c r="A54" s="576" t="s">
        <v>95</v>
      </c>
      <c r="B54" s="573" t="s">
        <v>116</v>
      </c>
      <c r="C54" s="567" t="s">
        <v>117</v>
      </c>
      <c r="D54" s="576">
        <f>'01CH'!D55</f>
        <v>10.27</v>
      </c>
      <c r="E54" s="576">
        <v>100.83332800000001</v>
      </c>
      <c r="F54" s="576">
        <f t="shared" si="1"/>
        <v>90.563328000000013</v>
      </c>
      <c r="G54" s="576"/>
      <c r="H54" s="576"/>
      <c r="I54" s="576"/>
      <c r="J54" s="576"/>
      <c r="K54" s="568"/>
      <c r="L54" s="568"/>
      <c r="M54" s="568"/>
      <c r="N54" s="835">
        <f>'Bieu so 01_Na Ri'!F56</f>
        <v>19</v>
      </c>
      <c r="O54" s="835">
        <f t="shared" si="10"/>
        <v>8.73</v>
      </c>
      <c r="P54" s="576">
        <f t="shared" si="4"/>
        <v>-81.833328000000009</v>
      </c>
      <c r="Q54" s="568"/>
      <c r="R54" s="571"/>
      <c r="S54" s="571"/>
      <c r="T54" s="569">
        <f>'Bieu so 01_Na Ri'!G56</f>
        <v>2.2251462465659264E-2</v>
      </c>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571"/>
      <c r="CV54" s="571"/>
      <c r="CW54" s="571"/>
      <c r="CX54" s="571"/>
      <c r="CY54" s="571"/>
      <c r="CZ54" s="571"/>
      <c r="DA54" s="571"/>
      <c r="DB54" s="571"/>
      <c r="DC54" s="571"/>
      <c r="DD54" s="571"/>
      <c r="DE54" s="571"/>
      <c r="DF54" s="571"/>
      <c r="DG54" s="571"/>
      <c r="DH54" s="571"/>
      <c r="DI54" s="571"/>
      <c r="DJ54" s="571"/>
      <c r="DK54" s="571"/>
      <c r="DL54" s="571"/>
      <c r="DM54" s="571"/>
      <c r="DN54" s="571"/>
      <c r="DO54" s="571"/>
      <c r="DP54" s="571"/>
      <c r="DQ54" s="571"/>
      <c r="DR54" s="571"/>
      <c r="DS54" s="571"/>
      <c r="DT54" s="571"/>
      <c r="DU54" s="571"/>
      <c r="DV54" s="571"/>
      <c r="DW54" s="571"/>
      <c r="DX54" s="571"/>
      <c r="DY54" s="571"/>
      <c r="DZ54" s="571"/>
      <c r="EA54" s="571"/>
      <c r="EB54" s="571"/>
      <c r="EC54" s="571"/>
      <c r="ED54" s="571"/>
      <c r="EE54" s="571"/>
      <c r="EF54" s="571"/>
      <c r="EG54" s="571"/>
      <c r="EH54" s="571"/>
      <c r="EI54" s="571"/>
      <c r="EJ54" s="571"/>
      <c r="EK54" s="571"/>
      <c r="EL54" s="571"/>
      <c r="EM54" s="571"/>
      <c r="EN54" s="571"/>
      <c r="EO54" s="571"/>
      <c r="EP54" s="571"/>
      <c r="EQ54" s="571"/>
      <c r="ER54" s="571"/>
      <c r="ES54" s="571"/>
      <c r="ET54" s="571"/>
      <c r="EU54" s="571"/>
      <c r="EV54" s="571"/>
      <c r="EW54" s="571"/>
      <c r="EX54" s="571"/>
      <c r="EY54" s="571"/>
      <c r="EZ54" s="571"/>
      <c r="FA54" s="571"/>
      <c r="FB54" s="571"/>
      <c r="FC54" s="571"/>
      <c r="FD54" s="571"/>
      <c r="FE54" s="571"/>
      <c r="FF54" s="571"/>
      <c r="FG54" s="571"/>
      <c r="FH54" s="571"/>
      <c r="FI54" s="571"/>
      <c r="FJ54" s="571"/>
      <c r="FK54" s="571"/>
      <c r="FL54" s="571"/>
      <c r="FM54" s="571"/>
      <c r="FN54" s="571"/>
      <c r="FO54" s="571"/>
      <c r="FP54" s="571"/>
      <c r="FQ54" s="571"/>
      <c r="FR54" s="571"/>
      <c r="FS54" s="571"/>
      <c r="FT54" s="571"/>
      <c r="FU54" s="571"/>
      <c r="FV54" s="571"/>
      <c r="FW54" s="571"/>
      <c r="FX54" s="571"/>
      <c r="FY54" s="571"/>
      <c r="FZ54" s="571"/>
      <c r="GA54" s="571"/>
      <c r="GB54" s="571"/>
      <c r="GC54" s="571"/>
      <c r="GD54" s="571"/>
      <c r="GE54" s="571"/>
      <c r="GF54" s="571"/>
      <c r="GG54" s="571"/>
      <c r="GH54" s="571"/>
      <c r="GI54" s="571"/>
      <c r="GJ54" s="571"/>
      <c r="GK54" s="571"/>
      <c r="GL54" s="571"/>
      <c r="GM54" s="571"/>
      <c r="GN54" s="571"/>
      <c r="GO54" s="571"/>
      <c r="GP54" s="571"/>
      <c r="GQ54" s="571"/>
      <c r="GR54" s="571"/>
      <c r="GS54" s="571"/>
      <c r="GT54" s="571"/>
      <c r="GU54" s="571"/>
      <c r="GV54" s="571"/>
      <c r="GW54" s="571"/>
      <c r="GX54" s="571"/>
      <c r="GY54" s="571"/>
      <c r="GZ54" s="571"/>
      <c r="HA54" s="571"/>
      <c r="HB54" s="571"/>
      <c r="HC54" s="571"/>
      <c r="HD54" s="571"/>
      <c r="HE54" s="571"/>
      <c r="HF54" s="571"/>
      <c r="HG54" s="571"/>
      <c r="HH54" s="571"/>
      <c r="HI54" s="571"/>
      <c r="HJ54" s="571"/>
      <c r="HK54" s="571"/>
      <c r="HL54" s="571"/>
      <c r="HM54" s="571"/>
      <c r="HN54" s="571"/>
      <c r="HO54" s="571"/>
      <c r="HP54" s="571"/>
      <c r="HQ54" s="571"/>
      <c r="HR54" s="571"/>
      <c r="HS54" s="571"/>
    </row>
    <row r="55" spans="1:227" s="584" customFormat="1">
      <c r="A55" s="576" t="s">
        <v>95</v>
      </c>
      <c r="B55" s="577" t="s">
        <v>118</v>
      </c>
      <c r="C55" s="567" t="s">
        <v>119</v>
      </c>
      <c r="D55" s="576">
        <f>'01CH'!D56</f>
        <v>0</v>
      </c>
      <c r="E55" s="576">
        <v>70.538849000000013</v>
      </c>
      <c r="F55" s="576">
        <f t="shared" si="1"/>
        <v>70.538849000000013</v>
      </c>
      <c r="G55" s="576"/>
      <c r="H55" s="576"/>
      <c r="I55" s="576"/>
      <c r="J55" s="576"/>
      <c r="K55" s="568"/>
      <c r="L55" s="568"/>
      <c r="M55" s="568"/>
      <c r="N55" s="835">
        <f>'Bieu so 01_Na Ri'!F57</f>
        <v>0</v>
      </c>
      <c r="O55" s="835">
        <f t="shared" si="10"/>
        <v>0</v>
      </c>
      <c r="P55" s="576">
        <f t="shared" si="4"/>
        <v>-70.538849000000013</v>
      </c>
      <c r="Q55" s="568"/>
      <c r="R55" s="571"/>
      <c r="S55" s="571"/>
      <c r="T55" s="569">
        <f>'Bieu so 01_Na Ri'!G57</f>
        <v>0</v>
      </c>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c r="BY55" s="571"/>
      <c r="BZ55" s="571"/>
      <c r="CA55" s="571"/>
      <c r="CB55" s="571"/>
      <c r="CC55" s="571"/>
      <c r="CD55" s="571"/>
      <c r="CE55" s="571"/>
      <c r="CF55" s="571"/>
      <c r="CG55" s="571"/>
      <c r="CH55" s="571"/>
      <c r="CI55" s="571"/>
      <c r="CJ55" s="571"/>
      <c r="CK55" s="571"/>
      <c r="CL55" s="571"/>
      <c r="CM55" s="571"/>
      <c r="CN55" s="571"/>
      <c r="CO55" s="571"/>
      <c r="CP55" s="571"/>
      <c r="CQ55" s="571"/>
      <c r="CR55" s="571"/>
      <c r="CS55" s="571"/>
      <c r="CT55" s="571"/>
      <c r="CU55" s="571"/>
      <c r="CV55" s="571"/>
      <c r="CW55" s="571"/>
      <c r="CX55" s="571"/>
      <c r="CY55" s="571"/>
      <c r="CZ55" s="571"/>
      <c r="DA55" s="571"/>
      <c r="DB55" s="571"/>
      <c r="DC55" s="571"/>
      <c r="DD55" s="571"/>
      <c r="DE55" s="571"/>
      <c r="DF55" s="571"/>
      <c r="DG55" s="571"/>
      <c r="DH55" s="571"/>
      <c r="DI55" s="571"/>
      <c r="DJ55" s="571"/>
      <c r="DK55" s="571"/>
      <c r="DL55" s="571"/>
      <c r="DM55" s="571"/>
      <c r="DN55" s="571"/>
      <c r="DO55" s="571"/>
      <c r="DP55" s="571"/>
      <c r="DQ55" s="571"/>
      <c r="DR55" s="571"/>
      <c r="DS55" s="571"/>
      <c r="DT55" s="571"/>
      <c r="DU55" s="571"/>
      <c r="DV55" s="571"/>
      <c r="DW55" s="571"/>
      <c r="DX55" s="571"/>
      <c r="DY55" s="571"/>
      <c r="DZ55" s="571"/>
      <c r="EA55" s="571"/>
      <c r="EB55" s="571"/>
      <c r="EC55" s="571"/>
      <c r="ED55" s="571"/>
      <c r="EE55" s="571"/>
      <c r="EF55" s="571"/>
      <c r="EG55" s="571"/>
      <c r="EH55" s="571"/>
      <c r="EI55" s="571"/>
      <c r="EJ55" s="571"/>
      <c r="EK55" s="571"/>
      <c r="EL55" s="571"/>
      <c r="EM55" s="571"/>
      <c r="EN55" s="571"/>
      <c r="EO55" s="571"/>
      <c r="EP55" s="571"/>
      <c r="EQ55" s="571"/>
      <c r="ER55" s="571"/>
      <c r="ES55" s="571"/>
      <c r="ET55" s="571"/>
      <c r="EU55" s="571"/>
      <c r="EV55" s="571"/>
      <c r="EW55" s="571"/>
      <c r="EX55" s="571"/>
      <c r="EY55" s="571"/>
      <c r="EZ55" s="571"/>
      <c r="FA55" s="571"/>
      <c r="FB55" s="571"/>
      <c r="FC55" s="571"/>
      <c r="FD55" s="571"/>
      <c r="FE55" s="571"/>
      <c r="FF55" s="571"/>
      <c r="FG55" s="571"/>
      <c r="FH55" s="571"/>
      <c r="FI55" s="571"/>
      <c r="FJ55" s="571"/>
      <c r="FK55" s="571"/>
      <c r="FL55" s="571"/>
      <c r="FM55" s="571"/>
      <c r="FN55" s="571"/>
      <c r="FO55" s="571"/>
      <c r="FP55" s="571"/>
      <c r="FQ55" s="571"/>
      <c r="FR55" s="571"/>
      <c r="FS55" s="571"/>
      <c r="FT55" s="571"/>
      <c r="FU55" s="571"/>
      <c r="FV55" s="571"/>
      <c r="FW55" s="571"/>
      <c r="FX55" s="571"/>
      <c r="FY55" s="571"/>
      <c r="FZ55" s="571"/>
      <c r="GA55" s="571"/>
      <c r="GB55" s="571"/>
      <c r="GC55" s="571"/>
      <c r="GD55" s="571"/>
      <c r="GE55" s="571"/>
      <c r="GF55" s="571"/>
      <c r="GG55" s="571"/>
      <c r="GH55" s="571"/>
      <c r="GI55" s="571"/>
      <c r="GJ55" s="571"/>
      <c r="GK55" s="571"/>
      <c r="GL55" s="571"/>
      <c r="GM55" s="571"/>
      <c r="GN55" s="571"/>
      <c r="GO55" s="571"/>
      <c r="GP55" s="571"/>
      <c r="GQ55" s="571"/>
      <c r="GR55" s="571"/>
      <c r="GS55" s="571"/>
      <c r="GT55" s="571"/>
      <c r="GU55" s="571"/>
      <c r="GV55" s="571"/>
      <c r="GW55" s="571"/>
      <c r="GX55" s="571"/>
      <c r="GY55" s="571"/>
      <c r="GZ55" s="571"/>
      <c r="HA55" s="571"/>
      <c r="HB55" s="571"/>
      <c r="HC55" s="571"/>
      <c r="HD55" s="571"/>
      <c r="HE55" s="571"/>
      <c r="HF55" s="571"/>
      <c r="HG55" s="571"/>
      <c r="HH55" s="571"/>
      <c r="HI55" s="571"/>
      <c r="HJ55" s="571"/>
      <c r="HK55" s="571"/>
      <c r="HL55" s="571"/>
      <c r="HM55" s="571"/>
      <c r="HN55" s="571"/>
      <c r="HO55" s="571"/>
      <c r="HP55" s="571"/>
      <c r="HQ55" s="571"/>
      <c r="HR55" s="571"/>
      <c r="HS55" s="571"/>
    </row>
    <row r="56" spans="1:227" s="584" customFormat="1" ht="30">
      <c r="A56" s="576" t="s">
        <v>95</v>
      </c>
      <c r="B56" s="577" t="s">
        <v>187</v>
      </c>
      <c r="C56" s="567" t="s">
        <v>121</v>
      </c>
      <c r="D56" s="576">
        <f>'01CH'!D57</f>
        <v>35.459999999999994</v>
      </c>
      <c r="E56" s="576">
        <v>184.049824</v>
      </c>
      <c r="F56" s="576">
        <f t="shared" si="1"/>
        <v>148.58982400000002</v>
      </c>
      <c r="G56" s="576"/>
      <c r="H56" s="576"/>
      <c r="I56" s="576"/>
      <c r="J56" s="576"/>
      <c r="K56" s="568"/>
      <c r="L56" s="568"/>
      <c r="M56" s="568"/>
      <c r="N56" s="835">
        <f>'Bieu so 01_Na Ri'!F58</f>
        <v>53.000000000000007</v>
      </c>
      <c r="O56" s="835">
        <f t="shared" si="10"/>
        <v>17.540000000000013</v>
      </c>
      <c r="P56" s="576">
        <f t="shared" si="4"/>
        <v>-131.049824</v>
      </c>
      <c r="Q56" s="568"/>
      <c r="R56" s="571"/>
      <c r="S56" s="571"/>
      <c r="T56" s="569">
        <f>'Bieu so 01_Na Ri'!G58</f>
        <v>6.2069868983154808E-2</v>
      </c>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c r="CA56" s="571"/>
      <c r="CB56" s="571"/>
      <c r="CC56" s="571"/>
      <c r="CD56" s="571"/>
      <c r="CE56" s="571"/>
      <c r="CF56" s="571"/>
      <c r="CG56" s="571"/>
      <c r="CH56" s="571"/>
      <c r="CI56" s="571"/>
      <c r="CJ56" s="571"/>
      <c r="CK56" s="571"/>
      <c r="CL56" s="571"/>
      <c r="CM56" s="571"/>
      <c r="CN56" s="571"/>
      <c r="CO56" s="571"/>
      <c r="CP56" s="571"/>
      <c r="CQ56" s="571"/>
      <c r="CR56" s="571"/>
      <c r="CS56" s="571"/>
      <c r="CT56" s="571"/>
      <c r="CU56" s="571"/>
      <c r="CV56" s="571"/>
      <c r="CW56" s="571"/>
      <c r="CX56" s="571"/>
      <c r="CY56" s="571"/>
      <c r="CZ56" s="571"/>
      <c r="DA56" s="571"/>
      <c r="DB56" s="571"/>
      <c r="DC56" s="571"/>
      <c r="DD56" s="571"/>
      <c r="DE56" s="571"/>
      <c r="DF56" s="571"/>
      <c r="DG56" s="571"/>
      <c r="DH56" s="571"/>
      <c r="DI56" s="571"/>
      <c r="DJ56" s="571"/>
      <c r="DK56" s="571"/>
      <c r="DL56" s="571"/>
      <c r="DM56" s="571"/>
      <c r="DN56" s="571"/>
      <c r="DO56" s="571"/>
      <c r="DP56" s="571"/>
      <c r="DQ56" s="571"/>
      <c r="DR56" s="571"/>
      <c r="DS56" s="571"/>
      <c r="DT56" s="571"/>
      <c r="DU56" s="571"/>
      <c r="DV56" s="571"/>
      <c r="DW56" s="571"/>
      <c r="DX56" s="571"/>
      <c r="DY56" s="571"/>
      <c r="DZ56" s="571"/>
      <c r="EA56" s="571"/>
      <c r="EB56" s="571"/>
      <c r="EC56" s="571"/>
      <c r="ED56" s="571"/>
      <c r="EE56" s="571"/>
      <c r="EF56" s="571"/>
      <c r="EG56" s="571"/>
      <c r="EH56" s="571"/>
      <c r="EI56" s="571"/>
      <c r="EJ56" s="571"/>
      <c r="EK56" s="571"/>
      <c r="EL56" s="571"/>
      <c r="EM56" s="571"/>
      <c r="EN56" s="571"/>
      <c r="EO56" s="571"/>
      <c r="EP56" s="571"/>
      <c r="EQ56" s="571"/>
      <c r="ER56" s="571"/>
      <c r="ES56" s="571"/>
      <c r="ET56" s="571"/>
      <c r="EU56" s="571"/>
      <c r="EV56" s="571"/>
      <c r="EW56" s="571"/>
      <c r="EX56" s="571"/>
      <c r="EY56" s="571"/>
      <c r="EZ56" s="571"/>
      <c r="FA56" s="571"/>
      <c r="FB56" s="571"/>
      <c r="FC56" s="571"/>
      <c r="FD56" s="571"/>
      <c r="FE56" s="571"/>
      <c r="FF56" s="571"/>
      <c r="FG56" s="571"/>
      <c r="FH56" s="571"/>
      <c r="FI56" s="571"/>
      <c r="FJ56" s="571"/>
      <c r="FK56" s="571"/>
      <c r="FL56" s="571"/>
      <c r="FM56" s="571"/>
      <c r="FN56" s="571"/>
      <c r="FO56" s="571"/>
      <c r="FP56" s="571"/>
      <c r="FQ56" s="571"/>
      <c r="FR56" s="571"/>
      <c r="FS56" s="571"/>
      <c r="FT56" s="571"/>
      <c r="FU56" s="571"/>
      <c r="FV56" s="571"/>
      <c r="FW56" s="571"/>
      <c r="FX56" s="571"/>
      <c r="FY56" s="571"/>
      <c r="FZ56" s="571"/>
      <c r="GA56" s="571"/>
      <c r="GB56" s="571"/>
      <c r="GC56" s="571"/>
      <c r="GD56" s="571"/>
      <c r="GE56" s="571"/>
      <c r="GF56" s="571"/>
      <c r="GG56" s="571"/>
      <c r="GH56" s="571"/>
      <c r="GI56" s="571"/>
      <c r="GJ56" s="571"/>
      <c r="GK56" s="571"/>
      <c r="GL56" s="571"/>
      <c r="GM56" s="571"/>
      <c r="GN56" s="571"/>
      <c r="GO56" s="571"/>
      <c r="GP56" s="571"/>
      <c r="GQ56" s="571"/>
      <c r="GR56" s="571"/>
      <c r="GS56" s="571"/>
      <c r="GT56" s="571"/>
      <c r="GU56" s="571"/>
      <c r="GV56" s="571"/>
      <c r="GW56" s="571"/>
      <c r="GX56" s="571"/>
      <c r="GY56" s="571"/>
      <c r="GZ56" s="571"/>
      <c r="HA56" s="571"/>
      <c r="HB56" s="571"/>
      <c r="HC56" s="571"/>
      <c r="HD56" s="571"/>
      <c r="HE56" s="571"/>
      <c r="HF56" s="571"/>
      <c r="HG56" s="571"/>
      <c r="HH56" s="571"/>
      <c r="HI56" s="571"/>
      <c r="HJ56" s="571"/>
      <c r="HK56" s="571"/>
      <c r="HL56" s="571"/>
      <c r="HM56" s="571"/>
      <c r="HN56" s="571"/>
      <c r="HO56" s="571"/>
      <c r="HP56" s="571"/>
      <c r="HQ56" s="571"/>
      <c r="HR56" s="571"/>
      <c r="HS56" s="571"/>
    </row>
    <row r="57" spans="1:227" s="584" customFormat="1" ht="30">
      <c r="A57" s="576" t="s">
        <v>95</v>
      </c>
      <c r="B57" s="566" t="s">
        <v>122</v>
      </c>
      <c r="C57" s="567" t="s">
        <v>123</v>
      </c>
      <c r="D57" s="576">
        <f>'01CH'!D58</f>
        <v>0</v>
      </c>
      <c r="E57" s="576"/>
      <c r="F57" s="576">
        <f t="shared" si="1"/>
        <v>0</v>
      </c>
      <c r="G57" s="576"/>
      <c r="H57" s="576">
        <f t="shared" si="2"/>
        <v>0</v>
      </c>
      <c r="I57" s="576"/>
      <c r="J57" s="576"/>
      <c r="K57" s="568"/>
      <c r="L57" s="568"/>
      <c r="M57" s="568"/>
      <c r="N57" s="835">
        <f>'Bieu so 01_Na Ri'!F59</f>
        <v>0</v>
      </c>
      <c r="O57" s="835">
        <f t="shared" si="10"/>
        <v>0</v>
      </c>
      <c r="P57" s="576">
        <f t="shared" si="4"/>
        <v>0</v>
      </c>
      <c r="Q57" s="568"/>
      <c r="R57" s="571"/>
      <c r="S57" s="571"/>
      <c r="T57" s="569">
        <f>'Bieu so 01_Na Ri'!G59</f>
        <v>0</v>
      </c>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571"/>
      <c r="BD57" s="571"/>
      <c r="BE57" s="571"/>
      <c r="BF57" s="571"/>
      <c r="BG57" s="571"/>
      <c r="BH57" s="571"/>
      <c r="BI57" s="571"/>
      <c r="BJ57" s="571"/>
      <c r="BK57" s="571"/>
      <c r="BL57" s="571"/>
      <c r="BM57" s="571"/>
      <c r="BN57" s="571"/>
      <c r="BO57" s="571"/>
      <c r="BP57" s="571"/>
      <c r="BQ57" s="571"/>
      <c r="BR57" s="571"/>
      <c r="BS57" s="571"/>
      <c r="BT57" s="571"/>
      <c r="BU57" s="571"/>
      <c r="BV57" s="571"/>
      <c r="BW57" s="571"/>
      <c r="BX57" s="571"/>
      <c r="BY57" s="571"/>
      <c r="BZ57" s="571"/>
      <c r="CA57" s="571"/>
      <c r="CB57" s="571"/>
      <c r="CC57" s="571"/>
      <c r="CD57" s="571"/>
      <c r="CE57" s="571"/>
      <c r="CF57" s="571"/>
      <c r="CG57" s="571"/>
      <c r="CH57" s="571"/>
      <c r="CI57" s="571"/>
      <c r="CJ57" s="571"/>
      <c r="CK57" s="571"/>
      <c r="CL57" s="571"/>
      <c r="CM57" s="571"/>
      <c r="CN57" s="571"/>
      <c r="CO57" s="571"/>
      <c r="CP57" s="571"/>
      <c r="CQ57" s="571"/>
      <c r="CR57" s="571"/>
      <c r="CS57" s="571"/>
      <c r="CT57" s="571"/>
      <c r="CU57" s="571"/>
      <c r="CV57" s="571"/>
      <c r="CW57" s="571"/>
      <c r="CX57" s="571"/>
      <c r="CY57" s="571"/>
      <c r="CZ57" s="571"/>
      <c r="DA57" s="571"/>
      <c r="DB57" s="571"/>
      <c r="DC57" s="571"/>
      <c r="DD57" s="571"/>
      <c r="DE57" s="571"/>
      <c r="DF57" s="571"/>
      <c r="DG57" s="571"/>
      <c r="DH57" s="571"/>
      <c r="DI57" s="571"/>
      <c r="DJ57" s="571"/>
      <c r="DK57" s="571"/>
      <c r="DL57" s="571"/>
      <c r="DM57" s="571"/>
      <c r="DN57" s="571"/>
      <c r="DO57" s="571"/>
      <c r="DP57" s="571"/>
      <c r="DQ57" s="571"/>
      <c r="DR57" s="571"/>
      <c r="DS57" s="571"/>
      <c r="DT57" s="571"/>
      <c r="DU57" s="571"/>
      <c r="DV57" s="571"/>
      <c r="DW57" s="571"/>
      <c r="DX57" s="571"/>
      <c r="DY57" s="571"/>
      <c r="DZ57" s="571"/>
      <c r="EA57" s="571"/>
      <c r="EB57" s="571"/>
      <c r="EC57" s="571"/>
      <c r="ED57" s="571"/>
      <c r="EE57" s="571"/>
      <c r="EF57" s="571"/>
      <c r="EG57" s="571"/>
      <c r="EH57" s="571"/>
      <c r="EI57" s="571"/>
      <c r="EJ57" s="571"/>
      <c r="EK57" s="571"/>
      <c r="EL57" s="571"/>
      <c r="EM57" s="571"/>
      <c r="EN57" s="571"/>
      <c r="EO57" s="571"/>
      <c r="EP57" s="571"/>
      <c r="EQ57" s="571"/>
      <c r="ER57" s="571"/>
      <c r="ES57" s="571"/>
      <c r="ET57" s="571"/>
      <c r="EU57" s="571"/>
      <c r="EV57" s="571"/>
      <c r="EW57" s="571"/>
      <c r="EX57" s="571"/>
      <c r="EY57" s="571"/>
      <c r="EZ57" s="571"/>
      <c r="FA57" s="571"/>
      <c r="FB57" s="571"/>
      <c r="FC57" s="571"/>
      <c r="FD57" s="571"/>
      <c r="FE57" s="571"/>
      <c r="FF57" s="571"/>
      <c r="FG57" s="571"/>
      <c r="FH57" s="571"/>
      <c r="FI57" s="571"/>
      <c r="FJ57" s="571"/>
      <c r="FK57" s="571"/>
      <c r="FL57" s="571"/>
      <c r="FM57" s="571"/>
      <c r="FN57" s="571"/>
      <c r="FO57" s="571"/>
      <c r="FP57" s="571"/>
      <c r="FQ57" s="571"/>
      <c r="FR57" s="571"/>
      <c r="FS57" s="571"/>
      <c r="FT57" s="571"/>
      <c r="FU57" s="571"/>
      <c r="FV57" s="571"/>
      <c r="FW57" s="571"/>
      <c r="FX57" s="571"/>
      <c r="FY57" s="571"/>
      <c r="FZ57" s="571"/>
      <c r="GA57" s="571"/>
      <c r="GB57" s="571"/>
      <c r="GC57" s="571"/>
      <c r="GD57" s="571"/>
      <c r="GE57" s="571"/>
      <c r="GF57" s="571"/>
      <c r="GG57" s="571"/>
      <c r="GH57" s="571"/>
      <c r="GI57" s="571"/>
      <c r="GJ57" s="571"/>
      <c r="GK57" s="571"/>
      <c r="GL57" s="571"/>
      <c r="GM57" s="571"/>
      <c r="GN57" s="571"/>
      <c r="GO57" s="571"/>
      <c r="GP57" s="571"/>
      <c r="GQ57" s="571"/>
      <c r="GR57" s="571"/>
      <c r="GS57" s="571"/>
      <c r="GT57" s="571"/>
      <c r="GU57" s="571"/>
      <c r="GV57" s="571"/>
      <c r="GW57" s="571"/>
      <c r="GX57" s="571"/>
      <c r="GY57" s="571"/>
      <c r="GZ57" s="571"/>
      <c r="HA57" s="571"/>
      <c r="HB57" s="571"/>
      <c r="HC57" s="571"/>
      <c r="HD57" s="571"/>
      <c r="HE57" s="571"/>
      <c r="HF57" s="571"/>
      <c r="HG57" s="571"/>
      <c r="HH57" s="571"/>
      <c r="HI57" s="571"/>
      <c r="HJ57" s="571"/>
      <c r="HK57" s="571"/>
      <c r="HL57" s="571"/>
      <c r="HM57" s="571"/>
      <c r="HN57" s="571"/>
      <c r="HO57" s="571"/>
      <c r="HP57" s="571"/>
      <c r="HQ57" s="571"/>
      <c r="HR57" s="571"/>
      <c r="HS57" s="571"/>
    </row>
    <row r="58" spans="1:227" s="584" customFormat="1" ht="30">
      <c r="A58" s="576" t="s">
        <v>95</v>
      </c>
      <c r="B58" s="566" t="s">
        <v>124</v>
      </c>
      <c r="C58" s="567" t="s">
        <v>125</v>
      </c>
      <c r="D58" s="576">
        <f>'01CH'!D59</f>
        <v>0</v>
      </c>
      <c r="E58" s="576">
        <v>1.6890000000000001</v>
      </c>
      <c r="F58" s="576">
        <f t="shared" si="1"/>
        <v>1.6890000000000001</v>
      </c>
      <c r="G58" s="576"/>
      <c r="H58" s="576">
        <f t="shared" si="2"/>
        <v>0</v>
      </c>
      <c r="I58" s="576"/>
      <c r="J58" s="576"/>
      <c r="K58" s="568"/>
      <c r="L58" s="568"/>
      <c r="M58" s="568"/>
      <c r="N58" s="835">
        <f>'Bieu so 01_Na Ri'!F60</f>
        <v>0</v>
      </c>
      <c r="O58" s="835">
        <f t="shared" si="10"/>
        <v>0</v>
      </c>
      <c r="P58" s="576">
        <f t="shared" si="4"/>
        <v>-1.6890000000000001</v>
      </c>
      <c r="Q58" s="568"/>
      <c r="R58" s="571"/>
      <c r="S58" s="571"/>
      <c r="T58" s="569">
        <f>'Bieu so 01_Na Ri'!G60</f>
        <v>0</v>
      </c>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row>
    <row r="59" spans="1:227" s="584" customFormat="1">
      <c r="A59" s="576" t="s">
        <v>95</v>
      </c>
      <c r="B59" s="566" t="s">
        <v>126</v>
      </c>
      <c r="C59" s="567" t="s">
        <v>127</v>
      </c>
      <c r="D59" s="576">
        <f>'01CH'!D60</f>
        <v>3.95</v>
      </c>
      <c r="E59" s="576">
        <v>17.728316000000003</v>
      </c>
      <c r="F59" s="576">
        <f t="shared" si="1"/>
        <v>13.778316000000004</v>
      </c>
      <c r="G59" s="576"/>
      <c r="H59" s="576"/>
      <c r="I59" s="576"/>
      <c r="J59" s="576"/>
      <c r="K59" s="568"/>
      <c r="L59" s="568"/>
      <c r="M59" s="568"/>
      <c r="N59" s="835">
        <f>'Bieu so 01_Na Ri'!F61</f>
        <v>11.51</v>
      </c>
      <c r="O59" s="835">
        <f t="shared" si="10"/>
        <v>7.56</v>
      </c>
      <c r="P59" s="576">
        <f t="shared" si="4"/>
        <v>-6.2183160000000033</v>
      </c>
      <c r="Q59" s="568"/>
      <c r="R59" s="571"/>
      <c r="S59" s="571"/>
      <c r="T59" s="569">
        <f>'Bieu so 01_Na Ri'!G61</f>
        <v>1.3479701735775692E-2</v>
      </c>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1"/>
      <c r="BN59" s="571"/>
      <c r="BO59" s="571"/>
      <c r="BP59" s="571"/>
      <c r="BQ59" s="571"/>
      <c r="BR59" s="571"/>
      <c r="BS59" s="571"/>
      <c r="BT59" s="571"/>
      <c r="BU59" s="571"/>
      <c r="BV59" s="571"/>
      <c r="BW59" s="571"/>
      <c r="BX59" s="571"/>
      <c r="BY59" s="571"/>
      <c r="BZ59" s="571"/>
      <c r="CA59" s="571"/>
      <c r="CB59" s="571"/>
      <c r="CC59" s="571"/>
      <c r="CD59" s="571"/>
      <c r="CE59" s="571"/>
      <c r="CF59" s="571"/>
      <c r="CG59" s="571"/>
      <c r="CH59" s="571"/>
      <c r="CI59" s="571"/>
      <c r="CJ59" s="571"/>
      <c r="CK59" s="571"/>
      <c r="CL59" s="571"/>
      <c r="CM59" s="571"/>
      <c r="CN59" s="571"/>
      <c r="CO59" s="571"/>
      <c r="CP59" s="571"/>
      <c r="CQ59" s="571"/>
      <c r="CR59" s="571"/>
      <c r="CS59" s="571"/>
      <c r="CT59" s="571"/>
      <c r="CU59" s="571"/>
      <c r="CV59" s="571"/>
      <c r="CW59" s="571"/>
      <c r="CX59" s="571"/>
      <c r="CY59" s="571"/>
      <c r="CZ59" s="571"/>
      <c r="DA59" s="571"/>
      <c r="DB59" s="571"/>
      <c r="DC59" s="571"/>
      <c r="DD59" s="571"/>
      <c r="DE59" s="571"/>
      <c r="DF59" s="571"/>
      <c r="DG59" s="571"/>
      <c r="DH59" s="571"/>
      <c r="DI59" s="571"/>
      <c r="DJ59" s="571"/>
      <c r="DK59" s="571"/>
      <c r="DL59" s="571"/>
      <c r="DM59" s="571"/>
      <c r="DN59" s="571"/>
      <c r="DO59" s="571"/>
      <c r="DP59" s="571"/>
      <c r="DQ59" s="571"/>
      <c r="DR59" s="571"/>
      <c r="DS59" s="571"/>
      <c r="DT59" s="571"/>
      <c r="DU59" s="571"/>
      <c r="DV59" s="571"/>
      <c r="DW59" s="571"/>
      <c r="DX59" s="571"/>
      <c r="DY59" s="571"/>
      <c r="DZ59" s="571"/>
      <c r="EA59" s="571"/>
      <c r="EB59" s="571"/>
      <c r="EC59" s="571"/>
      <c r="ED59" s="571"/>
      <c r="EE59" s="571"/>
      <c r="EF59" s="571"/>
      <c r="EG59" s="571"/>
      <c r="EH59" s="571"/>
      <c r="EI59" s="571"/>
      <c r="EJ59" s="571"/>
      <c r="EK59" s="571"/>
      <c r="EL59" s="571"/>
      <c r="EM59" s="571"/>
      <c r="EN59" s="571"/>
      <c r="EO59" s="571"/>
      <c r="EP59" s="571"/>
      <c r="EQ59" s="571"/>
      <c r="ER59" s="571"/>
      <c r="ES59" s="571"/>
      <c r="ET59" s="571"/>
      <c r="EU59" s="571"/>
      <c r="EV59" s="571"/>
      <c r="EW59" s="571"/>
      <c r="EX59" s="571"/>
      <c r="EY59" s="571"/>
      <c r="EZ59" s="571"/>
      <c r="FA59" s="571"/>
      <c r="FB59" s="571"/>
      <c r="FC59" s="571"/>
      <c r="FD59" s="571"/>
      <c r="FE59" s="571"/>
      <c r="FF59" s="571"/>
      <c r="FG59" s="571"/>
      <c r="FH59" s="571"/>
      <c r="FI59" s="571"/>
      <c r="FJ59" s="571"/>
      <c r="FK59" s="571"/>
      <c r="FL59" s="571"/>
      <c r="FM59" s="571"/>
      <c r="FN59" s="571"/>
      <c r="FO59" s="571"/>
      <c r="FP59" s="571"/>
      <c r="FQ59" s="571"/>
      <c r="FR59" s="571"/>
      <c r="FS59" s="571"/>
      <c r="FT59" s="571"/>
      <c r="FU59" s="571"/>
      <c r="FV59" s="571"/>
      <c r="FW59" s="571"/>
      <c r="FX59" s="571"/>
      <c r="FY59" s="571"/>
      <c r="FZ59" s="571"/>
      <c r="GA59" s="571"/>
      <c r="GB59" s="571"/>
      <c r="GC59" s="571"/>
      <c r="GD59" s="571"/>
      <c r="GE59" s="571"/>
      <c r="GF59" s="571"/>
      <c r="GG59" s="571"/>
      <c r="GH59" s="571"/>
      <c r="GI59" s="571"/>
      <c r="GJ59" s="571"/>
      <c r="GK59" s="571"/>
      <c r="GL59" s="571"/>
      <c r="GM59" s="571"/>
      <c r="GN59" s="571"/>
      <c r="GO59" s="571"/>
      <c r="GP59" s="571"/>
      <c r="GQ59" s="571"/>
      <c r="GR59" s="571"/>
      <c r="GS59" s="571"/>
      <c r="GT59" s="571"/>
      <c r="GU59" s="571"/>
      <c r="GV59" s="571"/>
      <c r="GW59" s="571"/>
      <c r="GX59" s="571"/>
      <c r="GY59" s="571"/>
      <c r="GZ59" s="571"/>
      <c r="HA59" s="571"/>
      <c r="HB59" s="571"/>
      <c r="HC59" s="571"/>
      <c r="HD59" s="571"/>
      <c r="HE59" s="571"/>
      <c r="HF59" s="571"/>
      <c r="HG59" s="571"/>
      <c r="HH59" s="571"/>
      <c r="HI59" s="571"/>
      <c r="HJ59" s="571"/>
      <c r="HK59" s="571"/>
      <c r="HL59" s="571"/>
      <c r="HM59" s="571"/>
      <c r="HN59" s="571"/>
      <c r="HO59" s="571"/>
      <c r="HP59" s="571"/>
      <c r="HQ59" s="571"/>
      <c r="HR59" s="571"/>
      <c r="HS59" s="571"/>
    </row>
    <row r="60" spans="1:227">
      <c r="A60" s="568" t="s">
        <v>128</v>
      </c>
      <c r="B60" s="574" t="s">
        <v>129</v>
      </c>
      <c r="C60" s="557" t="s">
        <v>130</v>
      </c>
      <c r="D60" s="568">
        <f>'01CH'!D61</f>
        <v>37.270000000000003</v>
      </c>
      <c r="E60" s="568"/>
      <c r="F60" s="568">
        <f t="shared" si="1"/>
        <v>-37.270000000000003</v>
      </c>
      <c r="G60" s="568"/>
      <c r="H60" s="568">
        <f t="shared" si="2"/>
        <v>-37.270000000000003</v>
      </c>
      <c r="I60" s="568">
        <f t="shared" si="3"/>
        <v>0</v>
      </c>
      <c r="J60" s="568"/>
      <c r="K60" s="568"/>
      <c r="L60" s="568"/>
      <c r="M60" s="568"/>
      <c r="N60" s="830">
        <f>'Bieu so 01_Na Ri'!F62</f>
        <v>111</v>
      </c>
      <c r="O60" s="830">
        <f t="shared" si="10"/>
        <v>73.72999999999999</v>
      </c>
      <c r="P60" s="568">
        <f t="shared" si="4"/>
        <v>111</v>
      </c>
      <c r="Q60" s="568"/>
      <c r="T60" s="570">
        <f>'Bieu so 01_Na Ri'!G62</f>
        <v>0.12999538598358834</v>
      </c>
    </row>
    <row r="61" spans="1:227">
      <c r="A61" s="568" t="s">
        <v>131</v>
      </c>
      <c r="B61" s="575" t="s">
        <v>132</v>
      </c>
      <c r="C61" s="557" t="s">
        <v>133</v>
      </c>
      <c r="D61" s="568">
        <f>'01CH'!D62</f>
        <v>0</v>
      </c>
      <c r="E61" s="568"/>
      <c r="F61" s="568">
        <f t="shared" si="1"/>
        <v>0</v>
      </c>
      <c r="G61" s="568"/>
      <c r="H61" s="568">
        <f t="shared" si="2"/>
        <v>0</v>
      </c>
      <c r="I61" s="568">
        <f t="shared" si="3"/>
        <v>0</v>
      </c>
      <c r="J61" s="568"/>
      <c r="K61" s="568"/>
      <c r="L61" s="568"/>
      <c r="M61" s="568"/>
      <c r="N61" s="830">
        <f>'Bieu so 01_Na Ri'!F63</f>
        <v>0</v>
      </c>
      <c r="O61" s="830">
        <f t="shared" si="10"/>
        <v>0</v>
      </c>
      <c r="P61" s="568">
        <f t="shared" si="4"/>
        <v>0</v>
      </c>
      <c r="Q61" s="568"/>
      <c r="T61" s="570">
        <f>'Bieu so 01_Na Ri'!G63</f>
        <v>0</v>
      </c>
    </row>
    <row r="62" spans="1:227">
      <c r="A62" s="568" t="s">
        <v>134</v>
      </c>
      <c r="B62" s="575" t="s">
        <v>135</v>
      </c>
      <c r="C62" s="557" t="s">
        <v>136</v>
      </c>
      <c r="D62" s="568">
        <f>'01CH'!D63</f>
        <v>0</v>
      </c>
      <c r="E62" s="568">
        <v>92.160357999999121</v>
      </c>
      <c r="F62" s="568">
        <f t="shared" si="1"/>
        <v>92.160357999999121</v>
      </c>
      <c r="G62" s="568"/>
      <c r="H62" s="568"/>
      <c r="I62" s="568"/>
      <c r="J62" s="568"/>
      <c r="K62" s="568"/>
      <c r="L62" s="568"/>
      <c r="M62" s="568"/>
      <c r="N62" s="830">
        <f>'Bieu so 01_Na Ri'!F64</f>
        <v>7.93</v>
      </c>
      <c r="O62" s="830">
        <f t="shared" si="10"/>
        <v>7.93</v>
      </c>
      <c r="P62" s="568">
        <f t="shared" si="4"/>
        <v>-84.230357999999114</v>
      </c>
      <c r="Q62" s="568"/>
      <c r="T62" s="570">
        <f>'Bieu so 01_Na Ri'!G64</f>
        <v>9.2870577554041035E-3</v>
      </c>
    </row>
    <row r="63" spans="1:227" s="769" customFormat="1">
      <c r="A63" s="733" t="s">
        <v>137</v>
      </c>
      <c r="B63" s="731" t="s">
        <v>138</v>
      </c>
      <c r="C63" s="732" t="s">
        <v>139</v>
      </c>
      <c r="D63" s="733">
        <f>'01CH'!D64</f>
        <v>300.96969999999999</v>
      </c>
      <c r="E63" s="733">
        <v>542.75934100000006</v>
      </c>
      <c r="F63" s="733">
        <f t="shared" si="1"/>
        <v>241.78964100000007</v>
      </c>
      <c r="G63" s="733">
        <v>585</v>
      </c>
      <c r="H63" s="733">
        <f t="shared" si="2"/>
        <v>284.03030000000001</v>
      </c>
      <c r="I63" s="733">
        <f t="shared" si="3"/>
        <v>42.240658999999937</v>
      </c>
      <c r="J63" s="836">
        <v>585</v>
      </c>
      <c r="K63" s="733">
        <f t="shared" si="6"/>
        <v>284.03030000000001</v>
      </c>
      <c r="L63" s="733">
        <f t="shared" si="7"/>
        <v>42.240658999999937</v>
      </c>
      <c r="M63" s="733">
        <f t="shared" si="8"/>
        <v>0</v>
      </c>
      <c r="N63" s="832">
        <f>'Bieu so 01_Na Ri'!F65</f>
        <v>565.00052999999991</v>
      </c>
      <c r="O63" s="832">
        <f t="shared" si="10"/>
        <v>264.03082999999992</v>
      </c>
      <c r="P63" s="733">
        <f t="shared" si="4"/>
        <v>22.241188999999849</v>
      </c>
      <c r="Q63" s="733">
        <f t="shared" si="9"/>
        <v>-19.999470000000088</v>
      </c>
      <c r="R63" s="737"/>
      <c r="S63" s="737"/>
      <c r="T63" s="735">
        <f>'Bieu so 01_Na Ri'!G65</f>
        <v>0.66168884665118899</v>
      </c>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37"/>
      <c r="BG63" s="737"/>
      <c r="BH63" s="737"/>
      <c r="BI63" s="737"/>
      <c r="BJ63" s="737"/>
      <c r="BK63" s="737"/>
      <c r="BL63" s="737"/>
      <c r="BM63" s="737"/>
      <c r="BN63" s="737"/>
      <c r="BO63" s="737"/>
      <c r="BP63" s="737"/>
      <c r="BQ63" s="737"/>
      <c r="BR63" s="737"/>
      <c r="BS63" s="737"/>
      <c r="BT63" s="737"/>
      <c r="BU63" s="737"/>
      <c r="BV63" s="737"/>
      <c r="BW63" s="737"/>
      <c r="BX63" s="737"/>
      <c r="BY63" s="737"/>
      <c r="BZ63" s="737"/>
      <c r="CA63" s="737"/>
      <c r="CB63" s="737"/>
      <c r="CC63" s="737"/>
      <c r="CD63" s="737"/>
      <c r="CE63" s="737"/>
      <c r="CF63" s="737"/>
      <c r="CG63" s="737"/>
      <c r="CH63" s="737"/>
      <c r="CI63" s="737"/>
      <c r="CJ63" s="737"/>
      <c r="CK63" s="737"/>
      <c r="CL63" s="737"/>
      <c r="CM63" s="737"/>
      <c r="CN63" s="737"/>
      <c r="CO63" s="737"/>
      <c r="CP63" s="737"/>
      <c r="CQ63" s="737"/>
      <c r="CR63" s="737"/>
      <c r="CS63" s="737"/>
      <c r="CT63" s="737"/>
      <c r="CU63" s="737"/>
      <c r="CV63" s="737"/>
      <c r="CW63" s="737"/>
      <c r="CX63" s="737"/>
      <c r="CY63" s="737"/>
      <c r="CZ63" s="737"/>
      <c r="DA63" s="737"/>
      <c r="DB63" s="737"/>
      <c r="DC63" s="737"/>
      <c r="DD63" s="737"/>
      <c r="DE63" s="737"/>
      <c r="DF63" s="737"/>
      <c r="DG63" s="737"/>
      <c r="DH63" s="737"/>
      <c r="DI63" s="737"/>
      <c r="DJ63" s="737"/>
      <c r="DK63" s="737"/>
      <c r="DL63" s="737"/>
      <c r="DM63" s="737"/>
      <c r="DN63" s="737"/>
      <c r="DO63" s="737"/>
      <c r="DP63" s="737"/>
      <c r="DQ63" s="737"/>
      <c r="DR63" s="737"/>
      <c r="DS63" s="737"/>
      <c r="DT63" s="737"/>
      <c r="DU63" s="737"/>
      <c r="DV63" s="737"/>
      <c r="DW63" s="737"/>
      <c r="DX63" s="737"/>
      <c r="DY63" s="737"/>
      <c r="DZ63" s="737"/>
      <c r="EA63" s="737"/>
      <c r="EB63" s="737"/>
      <c r="EC63" s="737"/>
      <c r="ED63" s="737"/>
      <c r="EE63" s="737"/>
      <c r="EF63" s="737"/>
      <c r="EG63" s="737"/>
      <c r="EH63" s="737"/>
      <c r="EI63" s="737"/>
      <c r="EJ63" s="737"/>
      <c r="EK63" s="737"/>
      <c r="EL63" s="737"/>
      <c r="EM63" s="737"/>
      <c r="EN63" s="737"/>
      <c r="EO63" s="737"/>
      <c r="EP63" s="737"/>
      <c r="EQ63" s="737"/>
      <c r="ER63" s="737"/>
      <c r="ES63" s="737"/>
      <c r="ET63" s="737"/>
      <c r="EU63" s="737"/>
      <c r="EV63" s="737"/>
      <c r="EW63" s="737"/>
      <c r="EX63" s="737"/>
      <c r="EY63" s="737"/>
      <c r="EZ63" s="737"/>
      <c r="FA63" s="737"/>
      <c r="FB63" s="737"/>
      <c r="FC63" s="737"/>
      <c r="FD63" s="737"/>
      <c r="FE63" s="737"/>
      <c r="FF63" s="737"/>
      <c r="FG63" s="737"/>
      <c r="FH63" s="737"/>
      <c r="FI63" s="737"/>
      <c r="FJ63" s="737"/>
      <c r="FK63" s="737"/>
      <c r="FL63" s="737"/>
      <c r="FM63" s="737"/>
      <c r="FN63" s="737"/>
      <c r="FO63" s="737"/>
      <c r="FP63" s="737"/>
      <c r="FQ63" s="737"/>
      <c r="FR63" s="737"/>
      <c r="FS63" s="737"/>
      <c r="FT63" s="737"/>
      <c r="FU63" s="737"/>
      <c r="FV63" s="737"/>
      <c r="FW63" s="737"/>
      <c r="FX63" s="737"/>
      <c r="FY63" s="737"/>
      <c r="FZ63" s="737"/>
      <c r="GA63" s="737"/>
      <c r="GB63" s="737"/>
      <c r="GC63" s="737"/>
      <c r="GD63" s="737"/>
      <c r="GE63" s="737"/>
      <c r="GF63" s="737"/>
      <c r="GG63" s="737"/>
      <c r="GH63" s="737"/>
      <c r="GI63" s="737"/>
      <c r="GJ63" s="737"/>
      <c r="GK63" s="737"/>
      <c r="GL63" s="737"/>
      <c r="GM63" s="737"/>
      <c r="GN63" s="737"/>
      <c r="GO63" s="737"/>
      <c r="GP63" s="737"/>
      <c r="GQ63" s="737"/>
      <c r="GR63" s="737"/>
      <c r="GS63" s="737"/>
      <c r="GT63" s="737"/>
      <c r="GU63" s="737"/>
      <c r="GV63" s="737"/>
      <c r="GW63" s="737"/>
      <c r="GX63" s="737"/>
      <c r="GY63" s="737"/>
      <c r="GZ63" s="737"/>
      <c r="HA63" s="737"/>
      <c r="HB63" s="737"/>
      <c r="HC63" s="737"/>
      <c r="HD63" s="737"/>
      <c r="HE63" s="737"/>
      <c r="HF63" s="737"/>
      <c r="HG63" s="737"/>
      <c r="HH63" s="737"/>
      <c r="HI63" s="737"/>
      <c r="HJ63" s="737"/>
      <c r="HK63" s="737"/>
      <c r="HL63" s="737"/>
      <c r="HM63" s="737"/>
      <c r="HN63" s="737"/>
      <c r="HO63" s="737"/>
      <c r="HP63" s="737"/>
      <c r="HQ63" s="737"/>
      <c r="HR63" s="737"/>
      <c r="HS63" s="737"/>
    </row>
    <row r="64" spans="1:227" s="769" customFormat="1">
      <c r="A64" s="733" t="s">
        <v>140</v>
      </c>
      <c r="B64" s="740" t="s">
        <v>141</v>
      </c>
      <c r="C64" s="732" t="s">
        <v>142</v>
      </c>
      <c r="D64" s="733">
        <f>'01CH'!D65</f>
        <v>28.708200000000001</v>
      </c>
      <c r="E64" s="733">
        <v>1200.09637</v>
      </c>
      <c r="F64" s="733">
        <f t="shared" si="1"/>
        <v>1171.3881699999999</v>
      </c>
      <c r="G64" s="733">
        <v>986</v>
      </c>
      <c r="H64" s="733">
        <f t="shared" si="2"/>
        <v>957.29179999999997</v>
      </c>
      <c r="I64" s="733">
        <f t="shared" si="3"/>
        <v>-214.09636999999998</v>
      </c>
      <c r="J64" s="836">
        <v>986</v>
      </c>
      <c r="K64" s="733">
        <f t="shared" si="6"/>
        <v>957.29179999999997</v>
      </c>
      <c r="L64" s="733">
        <f t="shared" si="7"/>
        <v>-214.09636999999998</v>
      </c>
      <c r="M64" s="733">
        <f t="shared" si="8"/>
        <v>0</v>
      </c>
      <c r="N64" s="832">
        <f>'Bieu so 01_Na Ri'!F66</f>
        <v>51.999899999999997</v>
      </c>
      <c r="O64" s="832">
        <f t="shared" si="10"/>
        <v>23.291699999999995</v>
      </c>
      <c r="P64" s="733">
        <f t="shared" si="4"/>
        <v>-1148.09647</v>
      </c>
      <c r="Q64" s="733">
        <f t="shared" si="9"/>
        <v>-934.00009999999997</v>
      </c>
      <c r="R64" s="737"/>
      <c r="S64" s="737"/>
      <c r="T64" s="735">
        <f>'Bieu so 01_Na Ri'!G66</f>
        <v>6.0898622266738686E-2</v>
      </c>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737"/>
      <c r="BI64" s="737"/>
      <c r="BJ64" s="737"/>
      <c r="BK64" s="737"/>
      <c r="BL64" s="737"/>
      <c r="BM64" s="737"/>
      <c r="BN64" s="737"/>
      <c r="BO64" s="737"/>
      <c r="BP64" s="737"/>
      <c r="BQ64" s="737"/>
      <c r="BR64" s="737"/>
      <c r="BS64" s="737"/>
      <c r="BT64" s="737"/>
      <c r="BU64" s="737"/>
      <c r="BV64" s="737"/>
      <c r="BW64" s="737"/>
      <c r="BX64" s="737"/>
      <c r="BY64" s="737"/>
      <c r="BZ64" s="737"/>
      <c r="CA64" s="737"/>
      <c r="CB64" s="737"/>
      <c r="CC64" s="737"/>
      <c r="CD64" s="737"/>
      <c r="CE64" s="737"/>
      <c r="CF64" s="737"/>
      <c r="CG64" s="737"/>
      <c r="CH64" s="737"/>
      <c r="CI64" s="737"/>
      <c r="CJ64" s="737"/>
      <c r="CK64" s="737"/>
      <c r="CL64" s="737"/>
      <c r="CM64" s="737"/>
      <c r="CN64" s="737"/>
      <c r="CO64" s="737"/>
      <c r="CP64" s="737"/>
      <c r="CQ64" s="737"/>
      <c r="CR64" s="737"/>
      <c r="CS64" s="737"/>
      <c r="CT64" s="737"/>
      <c r="CU64" s="737"/>
      <c r="CV64" s="737"/>
      <c r="CW64" s="737"/>
      <c r="CX64" s="737"/>
      <c r="CY64" s="737"/>
      <c r="CZ64" s="737"/>
      <c r="DA64" s="737"/>
      <c r="DB64" s="737"/>
      <c r="DC64" s="737"/>
      <c r="DD64" s="737"/>
      <c r="DE64" s="737"/>
      <c r="DF64" s="737"/>
      <c r="DG64" s="737"/>
      <c r="DH64" s="737"/>
      <c r="DI64" s="737"/>
      <c r="DJ64" s="737"/>
      <c r="DK64" s="737"/>
      <c r="DL64" s="737"/>
      <c r="DM64" s="737"/>
      <c r="DN64" s="737"/>
      <c r="DO64" s="737"/>
      <c r="DP64" s="737"/>
      <c r="DQ64" s="737"/>
      <c r="DR64" s="737"/>
      <c r="DS64" s="737"/>
      <c r="DT64" s="737"/>
      <c r="DU64" s="737"/>
      <c r="DV64" s="737"/>
      <c r="DW64" s="737"/>
      <c r="DX64" s="737"/>
      <c r="DY64" s="737"/>
      <c r="DZ64" s="737"/>
      <c r="EA64" s="737"/>
      <c r="EB64" s="737"/>
      <c r="EC64" s="737"/>
      <c r="ED64" s="737"/>
      <c r="EE64" s="737"/>
      <c r="EF64" s="737"/>
      <c r="EG64" s="737"/>
      <c r="EH64" s="737"/>
      <c r="EI64" s="737"/>
      <c r="EJ64" s="737"/>
      <c r="EK64" s="737"/>
      <c r="EL64" s="737"/>
      <c r="EM64" s="737"/>
      <c r="EN64" s="737"/>
      <c r="EO64" s="737"/>
      <c r="EP64" s="737"/>
      <c r="EQ64" s="737"/>
      <c r="ER64" s="737"/>
      <c r="ES64" s="737"/>
      <c r="ET64" s="737"/>
      <c r="EU64" s="737"/>
      <c r="EV64" s="737"/>
      <c r="EW64" s="737"/>
      <c r="EX64" s="737"/>
      <c r="EY64" s="737"/>
      <c r="EZ64" s="737"/>
      <c r="FA64" s="737"/>
      <c r="FB64" s="737"/>
      <c r="FC64" s="737"/>
      <c r="FD64" s="737"/>
      <c r="FE64" s="737"/>
      <c r="FF64" s="737"/>
      <c r="FG64" s="737"/>
      <c r="FH64" s="737"/>
      <c r="FI64" s="737"/>
      <c r="FJ64" s="737"/>
      <c r="FK64" s="737"/>
      <c r="FL64" s="737"/>
      <c r="FM64" s="737"/>
      <c r="FN64" s="737"/>
      <c r="FO64" s="737"/>
      <c r="FP64" s="737"/>
      <c r="FQ64" s="737"/>
      <c r="FR64" s="737"/>
      <c r="FS64" s="737"/>
      <c r="FT64" s="737"/>
      <c r="FU64" s="737"/>
      <c r="FV64" s="737"/>
      <c r="FW64" s="737"/>
      <c r="FX64" s="737"/>
      <c r="FY64" s="737"/>
      <c r="FZ64" s="737"/>
      <c r="GA64" s="737"/>
      <c r="GB64" s="737"/>
      <c r="GC64" s="737"/>
      <c r="GD64" s="737"/>
      <c r="GE64" s="737"/>
      <c r="GF64" s="737"/>
      <c r="GG64" s="737"/>
      <c r="GH64" s="737"/>
      <c r="GI64" s="737"/>
      <c r="GJ64" s="737"/>
      <c r="GK64" s="737"/>
      <c r="GL64" s="737"/>
      <c r="GM64" s="737"/>
      <c r="GN64" s="737"/>
      <c r="GO64" s="737"/>
      <c r="GP64" s="737"/>
      <c r="GQ64" s="737"/>
      <c r="GR64" s="737"/>
      <c r="GS64" s="737"/>
      <c r="GT64" s="737"/>
      <c r="GU64" s="737"/>
      <c r="GV64" s="737"/>
      <c r="GW64" s="737"/>
      <c r="GX64" s="737"/>
      <c r="GY64" s="737"/>
      <c r="GZ64" s="737"/>
      <c r="HA64" s="737"/>
      <c r="HB64" s="737"/>
      <c r="HC64" s="737"/>
      <c r="HD64" s="737"/>
      <c r="HE64" s="737"/>
      <c r="HF64" s="737"/>
      <c r="HG64" s="737"/>
      <c r="HH64" s="737"/>
      <c r="HI64" s="737"/>
      <c r="HJ64" s="737"/>
      <c r="HK64" s="737"/>
      <c r="HL64" s="737"/>
      <c r="HM64" s="737"/>
      <c r="HN64" s="737"/>
      <c r="HO64" s="737"/>
      <c r="HP64" s="737"/>
      <c r="HQ64" s="737"/>
      <c r="HR64" s="737"/>
      <c r="HS64" s="737"/>
    </row>
    <row r="65" spans="1:227">
      <c r="A65" s="568" t="s">
        <v>143</v>
      </c>
      <c r="B65" s="575" t="s">
        <v>144</v>
      </c>
      <c r="C65" s="557" t="s">
        <v>145</v>
      </c>
      <c r="D65" s="568">
        <f>'01CH'!D66</f>
        <v>13.709999999999999</v>
      </c>
      <c r="E65" s="568">
        <v>25.001048000000004</v>
      </c>
      <c r="F65" s="568">
        <f t="shared" si="1"/>
        <v>11.291048000000005</v>
      </c>
      <c r="G65" s="568"/>
      <c r="H65" s="568"/>
      <c r="I65" s="568"/>
      <c r="J65" s="568"/>
      <c r="K65" s="568"/>
      <c r="L65" s="568"/>
      <c r="M65" s="568"/>
      <c r="N65" s="830">
        <f>'Bieu so 01_Na Ri'!F67</f>
        <v>16.003229999999999</v>
      </c>
      <c r="O65" s="830">
        <f t="shared" si="10"/>
        <v>2.2932299999999994</v>
      </c>
      <c r="P65" s="568">
        <f t="shared" si="4"/>
        <v>-8.9978180000000059</v>
      </c>
      <c r="Q65" s="568"/>
      <c r="T65" s="570">
        <f>'Bieu so 01_Na Ri'!G67</f>
        <v>1.8741856403911173E-2</v>
      </c>
    </row>
    <row r="66" spans="1:227" ht="30">
      <c r="A66" s="568" t="s">
        <v>146</v>
      </c>
      <c r="B66" s="575" t="s">
        <v>147</v>
      </c>
      <c r="C66" s="557" t="s">
        <v>148</v>
      </c>
      <c r="D66" s="568">
        <f>'01CH'!D67</f>
        <v>0.95</v>
      </c>
      <c r="E66" s="568">
        <v>2.5619960000000002</v>
      </c>
      <c r="F66" s="568">
        <f t="shared" si="1"/>
        <v>1.6119960000000002</v>
      </c>
      <c r="G66" s="568"/>
      <c r="H66" s="568"/>
      <c r="I66" s="568"/>
      <c r="J66" s="568"/>
      <c r="K66" s="568"/>
      <c r="L66" s="568"/>
      <c r="M66" s="568"/>
      <c r="N66" s="830">
        <f>'Bieu so 01_Na Ri'!F68</f>
        <v>2</v>
      </c>
      <c r="O66" s="830">
        <f t="shared" si="10"/>
        <v>1.05</v>
      </c>
      <c r="P66" s="568">
        <f t="shared" si="4"/>
        <v>-0.56199600000000016</v>
      </c>
      <c r="Q66" s="568"/>
      <c r="T66" s="570">
        <f>'Bieu so 01_Na Ri'!G68</f>
        <v>2.3422592069115016E-3</v>
      </c>
    </row>
    <row r="67" spans="1:227">
      <c r="A67" s="568" t="s">
        <v>149</v>
      </c>
      <c r="B67" s="575" t="s">
        <v>150</v>
      </c>
      <c r="C67" s="557" t="s">
        <v>293</v>
      </c>
      <c r="D67" s="568">
        <f>'01CH'!D68</f>
        <v>0</v>
      </c>
      <c r="E67" s="568"/>
      <c r="F67" s="568">
        <f t="shared" si="1"/>
        <v>0</v>
      </c>
      <c r="G67" s="568"/>
      <c r="H67" s="568"/>
      <c r="I67" s="568"/>
      <c r="J67" s="568"/>
      <c r="K67" s="568"/>
      <c r="L67" s="568"/>
      <c r="M67" s="568"/>
      <c r="N67" s="830">
        <f>'Bieu so 01_Na Ri'!F69</f>
        <v>0</v>
      </c>
      <c r="O67" s="830">
        <f t="shared" si="10"/>
        <v>0</v>
      </c>
      <c r="P67" s="568">
        <f t="shared" si="4"/>
        <v>0</v>
      </c>
      <c r="Q67" s="568"/>
      <c r="T67" s="570">
        <f>'Bieu so 01_Na Ri'!G69</f>
        <v>0</v>
      </c>
    </row>
    <row r="68" spans="1:227">
      <c r="A68" s="568" t="s">
        <v>151</v>
      </c>
      <c r="B68" s="575" t="s">
        <v>152</v>
      </c>
      <c r="C68" s="557" t="s">
        <v>153</v>
      </c>
      <c r="D68" s="568">
        <f>'01CH'!D69</f>
        <v>0</v>
      </c>
      <c r="E68" s="568">
        <v>7.2926370000000009</v>
      </c>
      <c r="F68" s="568">
        <f t="shared" si="1"/>
        <v>7.2926370000000009</v>
      </c>
      <c r="G68" s="568"/>
      <c r="H68" s="568"/>
      <c r="I68" s="568"/>
      <c r="J68" s="568"/>
      <c r="K68" s="568"/>
      <c r="L68" s="568"/>
      <c r="M68" s="568"/>
      <c r="N68" s="830">
        <f>'Bieu so 01_Na Ri'!F70</f>
        <v>2</v>
      </c>
      <c r="O68" s="830">
        <f t="shared" si="10"/>
        <v>2</v>
      </c>
      <c r="P68" s="568">
        <f t="shared" si="4"/>
        <v>-5.2926370000000009</v>
      </c>
      <c r="Q68" s="568"/>
      <c r="T68" s="570">
        <f>'Bieu so 01_Na Ri'!G70</f>
        <v>2.3422592069115016E-3</v>
      </c>
    </row>
    <row r="69" spans="1:227">
      <c r="A69" s="568" t="s">
        <v>154</v>
      </c>
      <c r="B69" s="575" t="s">
        <v>155</v>
      </c>
      <c r="C69" s="557" t="s">
        <v>156</v>
      </c>
      <c r="D69" s="568">
        <f>'01CH'!D70</f>
        <v>855.55120000000011</v>
      </c>
      <c r="E69" s="568">
        <v>1061.7874300000001</v>
      </c>
      <c r="F69" s="568">
        <f t="shared" si="1"/>
        <v>206.23622999999998</v>
      </c>
      <c r="G69" s="568"/>
      <c r="H69" s="568"/>
      <c r="I69" s="568"/>
      <c r="J69" s="568"/>
      <c r="K69" s="568"/>
      <c r="L69" s="568"/>
      <c r="M69" s="568"/>
      <c r="N69" s="830">
        <f>'Bieu so 01_Na Ri'!F71</f>
        <v>746.95820000000003</v>
      </c>
      <c r="O69" s="830">
        <f t="shared" si="10"/>
        <v>-108.59300000000007</v>
      </c>
      <c r="P69" s="568">
        <f t="shared" si="4"/>
        <v>-314.82923000000005</v>
      </c>
      <c r="Q69" s="568"/>
      <c r="T69" s="570">
        <f>'Bieu so 01_Na Ri'!G71</f>
        <v>729.03819999999996</v>
      </c>
    </row>
    <row r="70" spans="1:227">
      <c r="A70" s="568" t="s">
        <v>157</v>
      </c>
      <c r="B70" s="575" t="s">
        <v>158</v>
      </c>
      <c r="C70" s="557" t="s">
        <v>159</v>
      </c>
      <c r="D70" s="568">
        <f>'01CH'!D71</f>
        <v>44.440000000000005</v>
      </c>
      <c r="E70" s="568">
        <v>44.209905999999997</v>
      </c>
      <c r="F70" s="568">
        <f t="shared" si="1"/>
        <v>-0.23009400000000824</v>
      </c>
      <c r="G70" s="568"/>
      <c r="H70" s="568"/>
      <c r="I70" s="568"/>
      <c r="J70" s="568"/>
      <c r="K70" s="568"/>
      <c r="L70" s="568"/>
      <c r="M70" s="568"/>
      <c r="N70" s="830">
        <f>'Bieu so 01_Na Ri'!F72</f>
        <v>44.440000000000005</v>
      </c>
      <c r="O70" s="830">
        <f t="shared" ref="O70:O74" si="11">N70-D70</f>
        <v>0</v>
      </c>
      <c r="P70" s="568">
        <f t="shared" si="4"/>
        <v>0.23009400000000824</v>
      </c>
      <c r="Q70" s="568"/>
      <c r="T70" s="570">
        <f>'Bieu so 01_Na Ri'!G72</f>
        <v>5.2044999577573574E-2</v>
      </c>
    </row>
    <row r="71" spans="1:227">
      <c r="A71" s="568" t="s">
        <v>160</v>
      </c>
      <c r="B71" s="575" t="s">
        <v>161</v>
      </c>
      <c r="C71" s="557" t="s">
        <v>162</v>
      </c>
      <c r="D71" s="568">
        <f>'01CH'!D72</f>
        <v>0</v>
      </c>
      <c r="E71" s="568">
        <v>3.060295</v>
      </c>
      <c r="F71" s="568">
        <f t="shared" ref="F71:F74" si="12">E71-D71</f>
        <v>3.060295</v>
      </c>
      <c r="G71" s="568"/>
      <c r="H71" s="568"/>
      <c r="I71" s="568"/>
      <c r="J71" s="568"/>
      <c r="K71" s="568"/>
      <c r="L71" s="568"/>
      <c r="M71" s="568"/>
      <c r="N71" s="830">
        <f>'Bieu so 01_Na Ri'!F73</f>
        <v>33.520000000000003</v>
      </c>
      <c r="O71" s="830">
        <f t="shared" si="11"/>
        <v>33.520000000000003</v>
      </c>
      <c r="P71" s="568">
        <f t="shared" ref="P71:P74" si="13">N71-E71</f>
        <v>30.459705000000003</v>
      </c>
      <c r="Q71" s="568"/>
      <c r="T71" s="570">
        <f>'Bieu so 01_Na Ri'!G73</f>
        <v>3.9256264307836769E-2</v>
      </c>
    </row>
    <row r="72" spans="1:227" ht="30">
      <c r="A72" s="568" t="s">
        <v>163</v>
      </c>
      <c r="B72" s="575" t="s">
        <v>164</v>
      </c>
      <c r="C72" s="557" t="s">
        <v>165</v>
      </c>
      <c r="D72" s="568">
        <f>'01CH'!D73</f>
        <v>0</v>
      </c>
      <c r="E72" s="568">
        <v>7.7065000000000001</v>
      </c>
      <c r="F72" s="568">
        <f t="shared" si="12"/>
        <v>7.7065000000000001</v>
      </c>
      <c r="G72" s="568"/>
      <c r="H72" s="568"/>
      <c r="I72" s="568"/>
      <c r="J72" s="568"/>
      <c r="K72" s="568"/>
      <c r="L72" s="568"/>
      <c r="M72" s="568"/>
      <c r="N72" s="830">
        <f>'Bieu so 01_Na Ri'!F74</f>
        <v>0</v>
      </c>
      <c r="O72" s="830">
        <f t="shared" si="11"/>
        <v>0</v>
      </c>
      <c r="P72" s="568">
        <f t="shared" si="13"/>
        <v>-7.7065000000000001</v>
      </c>
      <c r="Q72" s="568"/>
      <c r="T72" s="570">
        <f>'Bieu so 01_Na Ri'!G74</f>
        <v>0</v>
      </c>
    </row>
    <row r="73" spans="1:227">
      <c r="A73" s="568" t="s">
        <v>166</v>
      </c>
      <c r="B73" s="575" t="s">
        <v>167</v>
      </c>
      <c r="C73" s="557" t="s">
        <v>168</v>
      </c>
      <c r="D73" s="568">
        <f>'01CH'!D74</f>
        <v>0</v>
      </c>
      <c r="E73" s="568">
        <v>5.6966999999999997E-2</v>
      </c>
      <c r="F73" s="568">
        <f t="shared" si="12"/>
        <v>5.6966999999999997E-2</v>
      </c>
      <c r="G73" s="568"/>
      <c r="H73" s="568"/>
      <c r="I73" s="568"/>
      <c r="J73" s="568"/>
      <c r="K73" s="568"/>
      <c r="L73" s="568"/>
      <c r="M73" s="568"/>
      <c r="N73" s="830">
        <f>'Bieu so 01_Na Ri'!F75</f>
        <v>0</v>
      </c>
      <c r="O73" s="830">
        <f t="shared" si="11"/>
        <v>0</v>
      </c>
      <c r="P73" s="568">
        <f t="shared" si="13"/>
        <v>-5.6966999999999997E-2</v>
      </c>
      <c r="Q73" s="568"/>
      <c r="T73" s="570">
        <f>'Bieu so 01_Na Ri'!G75</f>
        <v>0</v>
      </c>
    </row>
    <row r="74" spans="1:227" s="768" customFormat="1" ht="14.25">
      <c r="A74" s="752">
        <v>3</v>
      </c>
      <c r="B74" s="767" t="s">
        <v>169</v>
      </c>
      <c r="C74" s="754" t="s">
        <v>170</v>
      </c>
      <c r="D74" s="755">
        <f>'01CH'!D75</f>
        <v>695.67079999999999</v>
      </c>
      <c r="E74" s="755">
        <v>21.941891000000002</v>
      </c>
      <c r="F74" s="755">
        <f t="shared" si="12"/>
        <v>-673.72890899999993</v>
      </c>
      <c r="G74" s="755">
        <v>0</v>
      </c>
      <c r="H74" s="755">
        <f t="shared" ref="H74" si="14">G74-D74</f>
        <v>-695.67079999999999</v>
      </c>
      <c r="I74" s="755">
        <f t="shared" ref="I74" si="15">G74-E74</f>
        <v>-21.941891000000002</v>
      </c>
      <c r="J74" s="755">
        <v>0</v>
      </c>
      <c r="K74" s="755">
        <f t="shared" ref="K74" si="16">J74-D74</f>
        <v>-695.67079999999999</v>
      </c>
      <c r="L74" s="755">
        <f t="shared" ref="L74" si="17">J74-E74</f>
        <v>-21.941891000000002</v>
      </c>
      <c r="M74" s="755">
        <f t="shared" ref="M74" si="18">J74-G74</f>
        <v>0</v>
      </c>
      <c r="N74" s="829">
        <f>'Bieu so 01_Na Ri'!F76</f>
        <v>583.0018</v>
      </c>
      <c r="O74" s="829">
        <f t="shared" si="11"/>
        <v>-112.66899999999998</v>
      </c>
      <c r="P74" s="755">
        <f t="shared" si="13"/>
        <v>561.05990899999995</v>
      </c>
      <c r="Q74" s="837">
        <f t="shared" ref="Q74" si="19">N74-J74</f>
        <v>583.0018</v>
      </c>
      <c r="R74" s="759"/>
      <c r="S74" s="759"/>
      <c r="T74" s="757">
        <f>'Bieu so 01_Na Ri'!G76</f>
        <v>0.68277066684798893</v>
      </c>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c r="CB74" s="759"/>
      <c r="CC74" s="759"/>
      <c r="CD74" s="759"/>
      <c r="CE74" s="759"/>
      <c r="CF74" s="759"/>
      <c r="CG74" s="759"/>
      <c r="CH74" s="759"/>
      <c r="CI74" s="759"/>
      <c r="CJ74" s="759"/>
      <c r="CK74" s="759"/>
      <c r="CL74" s="759"/>
      <c r="CM74" s="759"/>
      <c r="CN74" s="759"/>
      <c r="CO74" s="759"/>
      <c r="CP74" s="759"/>
      <c r="CQ74" s="759"/>
      <c r="CR74" s="759"/>
      <c r="CS74" s="759"/>
      <c r="CT74" s="759"/>
      <c r="CU74" s="759"/>
      <c r="CV74" s="759"/>
      <c r="CW74" s="759"/>
      <c r="CX74" s="759"/>
      <c r="CY74" s="759"/>
      <c r="CZ74" s="759"/>
      <c r="DA74" s="759"/>
      <c r="DB74" s="759"/>
      <c r="DC74" s="759"/>
      <c r="DD74" s="759"/>
      <c r="DE74" s="759"/>
      <c r="DF74" s="759"/>
      <c r="DG74" s="759"/>
      <c r="DH74" s="759"/>
      <c r="DI74" s="759"/>
      <c r="DJ74" s="759"/>
      <c r="DK74" s="759"/>
      <c r="DL74" s="759"/>
      <c r="DM74" s="759"/>
      <c r="DN74" s="759"/>
      <c r="DO74" s="759"/>
      <c r="DP74" s="759"/>
      <c r="DQ74" s="759"/>
      <c r="DR74" s="759"/>
      <c r="DS74" s="759"/>
      <c r="DT74" s="759"/>
      <c r="DU74" s="759"/>
      <c r="DV74" s="759"/>
      <c r="DW74" s="759"/>
      <c r="DX74" s="759"/>
      <c r="DY74" s="759"/>
      <c r="DZ74" s="759"/>
      <c r="EA74" s="759"/>
      <c r="EB74" s="759"/>
      <c r="EC74" s="759"/>
      <c r="ED74" s="759"/>
      <c r="EE74" s="759"/>
      <c r="EF74" s="759"/>
      <c r="EG74" s="759"/>
      <c r="EH74" s="759"/>
      <c r="EI74" s="759"/>
      <c r="EJ74" s="759"/>
      <c r="EK74" s="759"/>
      <c r="EL74" s="759"/>
      <c r="EM74" s="759"/>
      <c r="EN74" s="759"/>
      <c r="EO74" s="759"/>
      <c r="EP74" s="759"/>
      <c r="EQ74" s="759"/>
      <c r="ER74" s="759"/>
      <c r="ES74" s="759"/>
      <c r="ET74" s="759"/>
      <c r="EU74" s="759"/>
      <c r="EV74" s="759"/>
      <c r="EW74" s="759"/>
      <c r="EX74" s="759"/>
      <c r="EY74" s="759"/>
      <c r="EZ74" s="759"/>
      <c r="FA74" s="759"/>
      <c r="FB74" s="759"/>
      <c r="FC74" s="759"/>
      <c r="FD74" s="759"/>
      <c r="FE74" s="759"/>
      <c r="FF74" s="759"/>
      <c r="FG74" s="759"/>
      <c r="FH74" s="759"/>
      <c r="FI74" s="759"/>
      <c r="FJ74" s="759"/>
      <c r="FK74" s="759"/>
      <c r="FL74" s="759"/>
      <c r="FM74" s="759"/>
      <c r="FN74" s="759"/>
      <c r="FO74" s="759"/>
      <c r="FP74" s="759"/>
      <c r="FQ74" s="759"/>
      <c r="FR74" s="759"/>
      <c r="FS74" s="759"/>
      <c r="FT74" s="759"/>
      <c r="FU74" s="759"/>
      <c r="FV74" s="759"/>
      <c r="FW74" s="759"/>
      <c r="FX74" s="759"/>
      <c r="FY74" s="759"/>
      <c r="FZ74" s="759"/>
      <c r="GA74" s="759"/>
      <c r="GB74" s="759"/>
      <c r="GC74" s="759"/>
      <c r="GD74" s="759"/>
      <c r="GE74" s="759"/>
      <c r="GF74" s="759"/>
      <c r="GG74" s="759"/>
      <c r="GH74" s="759"/>
      <c r="GI74" s="759"/>
      <c r="GJ74" s="759"/>
      <c r="GK74" s="759"/>
      <c r="GL74" s="759"/>
      <c r="GM74" s="759"/>
      <c r="GN74" s="759"/>
      <c r="GO74" s="759"/>
      <c r="GP74" s="759"/>
      <c r="GQ74" s="759"/>
      <c r="GR74" s="759"/>
      <c r="GS74" s="759"/>
      <c r="GT74" s="759"/>
      <c r="GU74" s="759"/>
      <c r="GV74" s="759"/>
      <c r="GW74" s="759"/>
      <c r="GX74" s="759"/>
      <c r="GY74" s="759"/>
      <c r="GZ74" s="759"/>
      <c r="HA74" s="759"/>
      <c r="HB74" s="759"/>
      <c r="HC74" s="759"/>
      <c r="HD74" s="759"/>
      <c r="HE74" s="759"/>
      <c r="HF74" s="759"/>
      <c r="HG74" s="759"/>
      <c r="HH74" s="759"/>
      <c r="HI74" s="759"/>
      <c r="HJ74" s="759"/>
      <c r="HK74" s="759"/>
      <c r="HL74" s="759"/>
      <c r="HM74" s="759"/>
      <c r="HN74" s="759"/>
      <c r="HO74" s="759"/>
      <c r="HP74" s="759"/>
      <c r="HQ74" s="759"/>
      <c r="HR74" s="759"/>
      <c r="HS74" s="759"/>
    </row>
  </sheetData>
  <mergeCells count="12">
    <mergeCell ref="T3:T4"/>
    <mergeCell ref="E3:F3"/>
    <mergeCell ref="P3:Q3"/>
    <mergeCell ref="A1:O1"/>
    <mergeCell ref="A2:O2"/>
    <mergeCell ref="A3:A4"/>
    <mergeCell ref="B3:B4"/>
    <mergeCell ref="C3:C4"/>
    <mergeCell ref="D3:D4"/>
    <mergeCell ref="G3:I3"/>
    <mergeCell ref="N3:O3"/>
    <mergeCell ref="J3:M3"/>
  </mergeCells>
  <pageMargins left="0.75" right="0.45" top="0.65" bottom="0.46" header="0.25" footer="0.17"/>
  <pageSetup paperSize="8" orientation="landscape" r:id="rId1"/>
  <headerFooter>
    <oddFooter>&amp;C&amp;P</oddFooter>
  </headerFooter>
  <ignoredErrors>
    <ignoredError sqref="Q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4"/>
  <sheetViews>
    <sheetView showZeros="0" workbookViewId="0">
      <selection activeCell="L16" sqref="L16"/>
    </sheetView>
  </sheetViews>
  <sheetFormatPr defaultColWidth="6.85546875" defaultRowHeight="15"/>
  <cols>
    <col min="1" max="1" width="5.28515625" style="340" customWidth="1"/>
    <col min="2" max="2" width="53.140625" style="379" customWidth="1"/>
    <col min="3" max="3" width="12.7109375" style="339" customWidth="1"/>
    <col min="4" max="4" width="10.28515625" style="340" customWidth="1"/>
    <col min="5" max="9" width="9.140625" style="340" customWidth="1"/>
    <col min="10" max="10" width="9.140625" style="341" customWidth="1"/>
    <col min="11" max="11" width="8.7109375" style="340" customWidth="1"/>
    <col min="12" max="12" width="9.140625" style="340" customWidth="1"/>
    <col min="13" max="13" width="9.85546875" style="340" customWidth="1"/>
    <col min="14" max="14" width="7.28515625" style="340" customWidth="1"/>
    <col min="15" max="15" width="7.28515625" style="341" customWidth="1"/>
    <col min="16" max="16" width="7.28515625" style="340" customWidth="1"/>
    <col min="17" max="18" width="8.28515625" style="340" customWidth="1"/>
    <col min="19" max="21" width="7.28515625" style="340" customWidth="1"/>
    <col min="22" max="22" width="7.28515625" style="341" customWidth="1"/>
    <col min="23" max="25" width="7.28515625" style="340" customWidth="1"/>
    <col min="26" max="26" width="6.85546875" style="340"/>
    <col min="27" max="27" width="8.140625" style="340" customWidth="1"/>
    <col min="28" max="256" width="6.85546875" style="339"/>
    <col min="257" max="257" width="5.28515625" style="339" customWidth="1"/>
    <col min="258" max="258" width="33.28515625" style="339" customWidth="1"/>
    <col min="259" max="259" width="11.28515625" style="339" customWidth="1"/>
    <col min="260" max="260" width="8.85546875" style="339" customWidth="1"/>
    <col min="261" max="268" width="8.28515625" style="339" customWidth="1"/>
    <col min="269" max="512" width="6.85546875" style="339"/>
    <col min="513" max="513" width="5.28515625" style="339" customWidth="1"/>
    <col min="514" max="514" width="33.28515625" style="339" customWidth="1"/>
    <col min="515" max="515" width="11.28515625" style="339" customWidth="1"/>
    <col min="516" max="516" width="8.85546875" style="339" customWidth="1"/>
    <col min="517" max="524" width="8.28515625" style="339" customWidth="1"/>
    <col min="525" max="768" width="6.85546875" style="339"/>
    <col min="769" max="769" width="5.28515625" style="339" customWidth="1"/>
    <col min="770" max="770" width="33.28515625" style="339" customWidth="1"/>
    <col min="771" max="771" width="11.28515625" style="339" customWidth="1"/>
    <col min="772" max="772" width="8.85546875" style="339" customWidth="1"/>
    <col min="773" max="780" width="8.28515625" style="339" customWidth="1"/>
    <col min="781" max="1024" width="6.85546875" style="339"/>
    <col min="1025" max="1025" width="5.28515625" style="339" customWidth="1"/>
    <col min="1026" max="1026" width="33.28515625" style="339" customWidth="1"/>
    <col min="1027" max="1027" width="11.28515625" style="339" customWidth="1"/>
    <col min="1028" max="1028" width="8.85546875" style="339" customWidth="1"/>
    <col min="1029" max="1036" width="8.28515625" style="339" customWidth="1"/>
    <col min="1037" max="1280" width="6.85546875" style="339"/>
    <col min="1281" max="1281" width="5.28515625" style="339" customWidth="1"/>
    <col min="1282" max="1282" width="33.28515625" style="339" customWidth="1"/>
    <col min="1283" max="1283" width="11.28515625" style="339" customWidth="1"/>
    <col min="1284" max="1284" width="8.85546875" style="339" customWidth="1"/>
    <col min="1285" max="1292" width="8.28515625" style="339" customWidth="1"/>
    <col min="1293" max="1536" width="6.85546875" style="339"/>
    <col min="1537" max="1537" width="5.28515625" style="339" customWidth="1"/>
    <col min="1538" max="1538" width="33.28515625" style="339" customWidth="1"/>
    <col min="1539" max="1539" width="11.28515625" style="339" customWidth="1"/>
    <col min="1540" max="1540" width="8.85546875" style="339" customWidth="1"/>
    <col min="1541" max="1548" width="8.28515625" style="339" customWidth="1"/>
    <col min="1549" max="1792" width="6.85546875" style="339"/>
    <col min="1793" max="1793" width="5.28515625" style="339" customWidth="1"/>
    <col min="1794" max="1794" width="33.28515625" style="339" customWidth="1"/>
    <col min="1795" max="1795" width="11.28515625" style="339" customWidth="1"/>
    <col min="1796" max="1796" width="8.85546875" style="339" customWidth="1"/>
    <col min="1797" max="1804" width="8.28515625" style="339" customWidth="1"/>
    <col min="1805" max="2048" width="6.85546875" style="339"/>
    <col min="2049" max="2049" width="5.28515625" style="339" customWidth="1"/>
    <col min="2050" max="2050" width="33.28515625" style="339" customWidth="1"/>
    <col min="2051" max="2051" width="11.28515625" style="339" customWidth="1"/>
    <col min="2052" max="2052" width="8.85546875" style="339" customWidth="1"/>
    <col min="2053" max="2060" width="8.28515625" style="339" customWidth="1"/>
    <col min="2061" max="2304" width="6.85546875" style="339"/>
    <col min="2305" max="2305" width="5.28515625" style="339" customWidth="1"/>
    <col min="2306" max="2306" width="33.28515625" style="339" customWidth="1"/>
    <col min="2307" max="2307" width="11.28515625" style="339" customWidth="1"/>
    <col min="2308" max="2308" width="8.85546875" style="339" customWidth="1"/>
    <col min="2309" max="2316" width="8.28515625" style="339" customWidth="1"/>
    <col min="2317" max="2560" width="6.85546875" style="339"/>
    <col min="2561" max="2561" width="5.28515625" style="339" customWidth="1"/>
    <col min="2562" max="2562" width="33.28515625" style="339" customWidth="1"/>
    <col min="2563" max="2563" width="11.28515625" style="339" customWidth="1"/>
    <col min="2564" max="2564" width="8.85546875" style="339" customWidth="1"/>
    <col min="2565" max="2572" width="8.28515625" style="339" customWidth="1"/>
    <col min="2573" max="2816" width="6.85546875" style="339"/>
    <col min="2817" max="2817" width="5.28515625" style="339" customWidth="1"/>
    <col min="2818" max="2818" width="33.28515625" style="339" customWidth="1"/>
    <col min="2819" max="2819" width="11.28515625" style="339" customWidth="1"/>
    <col min="2820" max="2820" width="8.85546875" style="339" customWidth="1"/>
    <col min="2821" max="2828" width="8.28515625" style="339" customWidth="1"/>
    <col min="2829" max="3072" width="6.85546875" style="339"/>
    <col min="3073" max="3073" width="5.28515625" style="339" customWidth="1"/>
    <col min="3074" max="3074" width="33.28515625" style="339" customWidth="1"/>
    <col min="3075" max="3075" width="11.28515625" style="339" customWidth="1"/>
    <col min="3076" max="3076" width="8.85546875" style="339" customWidth="1"/>
    <col min="3077" max="3084" width="8.28515625" style="339" customWidth="1"/>
    <col min="3085" max="3328" width="6.85546875" style="339"/>
    <col min="3329" max="3329" width="5.28515625" style="339" customWidth="1"/>
    <col min="3330" max="3330" width="33.28515625" style="339" customWidth="1"/>
    <col min="3331" max="3331" width="11.28515625" style="339" customWidth="1"/>
    <col min="3332" max="3332" width="8.85546875" style="339" customWidth="1"/>
    <col min="3333" max="3340" width="8.28515625" style="339" customWidth="1"/>
    <col min="3341" max="3584" width="6.85546875" style="339"/>
    <col min="3585" max="3585" width="5.28515625" style="339" customWidth="1"/>
    <col min="3586" max="3586" width="33.28515625" style="339" customWidth="1"/>
    <col min="3587" max="3587" width="11.28515625" style="339" customWidth="1"/>
    <col min="3588" max="3588" width="8.85546875" style="339" customWidth="1"/>
    <col min="3589" max="3596" width="8.28515625" style="339" customWidth="1"/>
    <col min="3597" max="3840" width="6.85546875" style="339"/>
    <col min="3841" max="3841" width="5.28515625" style="339" customWidth="1"/>
    <col min="3842" max="3842" width="33.28515625" style="339" customWidth="1"/>
    <col min="3843" max="3843" width="11.28515625" style="339" customWidth="1"/>
    <col min="3844" max="3844" width="8.85546875" style="339" customWidth="1"/>
    <col min="3845" max="3852" width="8.28515625" style="339" customWidth="1"/>
    <col min="3853" max="4096" width="6.85546875" style="339"/>
    <col min="4097" max="4097" width="5.28515625" style="339" customWidth="1"/>
    <col min="4098" max="4098" width="33.28515625" style="339" customWidth="1"/>
    <col min="4099" max="4099" width="11.28515625" style="339" customWidth="1"/>
    <col min="4100" max="4100" width="8.85546875" style="339" customWidth="1"/>
    <col min="4101" max="4108" width="8.28515625" style="339" customWidth="1"/>
    <col min="4109" max="4352" width="6.85546875" style="339"/>
    <col min="4353" max="4353" width="5.28515625" style="339" customWidth="1"/>
    <col min="4354" max="4354" width="33.28515625" style="339" customWidth="1"/>
    <col min="4355" max="4355" width="11.28515625" style="339" customWidth="1"/>
    <col min="4356" max="4356" width="8.85546875" style="339" customWidth="1"/>
    <col min="4357" max="4364" width="8.28515625" style="339" customWidth="1"/>
    <col min="4365" max="4608" width="6.85546875" style="339"/>
    <col min="4609" max="4609" width="5.28515625" style="339" customWidth="1"/>
    <col min="4610" max="4610" width="33.28515625" style="339" customWidth="1"/>
    <col min="4611" max="4611" width="11.28515625" style="339" customWidth="1"/>
    <col min="4612" max="4612" width="8.85546875" style="339" customWidth="1"/>
    <col min="4613" max="4620" width="8.28515625" style="339" customWidth="1"/>
    <col min="4621" max="4864" width="6.85546875" style="339"/>
    <col min="4865" max="4865" width="5.28515625" style="339" customWidth="1"/>
    <col min="4866" max="4866" width="33.28515625" style="339" customWidth="1"/>
    <col min="4867" max="4867" width="11.28515625" style="339" customWidth="1"/>
    <col min="4868" max="4868" width="8.85546875" style="339" customWidth="1"/>
    <col min="4869" max="4876" width="8.28515625" style="339" customWidth="1"/>
    <col min="4877" max="5120" width="6.85546875" style="339"/>
    <col min="5121" max="5121" width="5.28515625" style="339" customWidth="1"/>
    <col min="5122" max="5122" width="33.28515625" style="339" customWidth="1"/>
    <col min="5123" max="5123" width="11.28515625" style="339" customWidth="1"/>
    <col min="5124" max="5124" width="8.85546875" style="339" customWidth="1"/>
    <col min="5125" max="5132" width="8.28515625" style="339" customWidth="1"/>
    <col min="5133" max="5376" width="6.85546875" style="339"/>
    <col min="5377" max="5377" width="5.28515625" style="339" customWidth="1"/>
    <col min="5378" max="5378" width="33.28515625" style="339" customWidth="1"/>
    <col min="5379" max="5379" width="11.28515625" style="339" customWidth="1"/>
    <col min="5380" max="5380" width="8.85546875" style="339" customWidth="1"/>
    <col min="5381" max="5388" width="8.28515625" style="339" customWidth="1"/>
    <col min="5389" max="5632" width="6.85546875" style="339"/>
    <col min="5633" max="5633" width="5.28515625" style="339" customWidth="1"/>
    <col min="5634" max="5634" width="33.28515625" style="339" customWidth="1"/>
    <col min="5635" max="5635" width="11.28515625" style="339" customWidth="1"/>
    <col min="5636" max="5636" width="8.85546875" style="339" customWidth="1"/>
    <col min="5637" max="5644" width="8.28515625" style="339" customWidth="1"/>
    <col min="5645" max="5888" width="6.85546875" style="339"/>
    <col min="5889" max="5889" width="5.28515625" style="339" customWidth="1"/>
    <col min="5890" max="5890" width="33.28515625" style="339" customWidth="1"/>
    <col min="5891" max="5891" width="11.28515625" style="339" customWidth="1"/>
    <col min="5892" max="5892" width="8.85546875" style="339" customWidth="1"/>
    <col min="5893" max="5900" width="8.28515625" style="339" customWidth="1"/>
    <col min="5901" max="6144" width="6.85546875" style="339"/>
    <col min="6145" max="6145" width="5.28515625" style="339" customWidth="1"/>
    <col min="6146" max="6146" width="33.28515625" style="339" customWidth="1"/>
    <col min="6147" max="6147" width="11.28515625" style="339" customWidth="1"/>
    <col min="6148" max="6148" width="8.85546875" style="339" customWidth="1"/>
    <col min="6149" max="6156" width="8.28515625" style="339" customWidth="1"/>
    <col min="6157" max="6400" width="6.85546875" style="339"/>
    <col min="6401" max="6401" width="5.28515625" style="339" customWidth="1"/>
    <col min="6402" max="6402" width="33.28515625" style="339" customWidth="1"/>
    <col min="6403" max="6403" width="11.28515625" style="339" customWidth="1"/>
    <col min="6404" max="6404" width="8.85546875" style="339" customWidth="1"/>
    <col min="6405" max="6412" width="8.28515625" style="339" customWidth="1"/>
    <col min="6413" max="6656" width="6.85546875" style="339"/>
    <col min="6657" max="6657" width="5.28515625" style="339" customWidth="1"/>
    <col min="6658" max="6658" width="33.28515625" style="339" customWidth="1"/>
    <col min="6659" max="6659" width="11.28515625" style="339" customWidth="1"/>
    <col min="6660" max="6660" width="8.85546875" style="339" customWidth="1"/>
    <col min="6661" max="6668" width="8.28515625" style="339" customWidth="1"/>
    <col min="6669" max="6912" width="6.85546875" style="339"/>
    <col min="6913" max="6913" width="5.28515625" style="339" customWidth="1"/>
    <col min="6914" max="6914" width="33.28515625" style="339" customWidth="1"/>
    <col min="6915" max="6915" width="11.28515625" style="339" customWidth="1"/>
    <col min="6916" max="6916" width="8.85546875" style="339" customWidth="1"/>
    <col min="6917" max="6924" width="8.28515625" style="339" customWidth="1"/>
    <col min="6925" max="7168" width="6.85546875" style="339"/>
    <col min="7169" max="7169" width="5.28515625" style="339" customWidth="1"/>
    <col min="7170" max="7170" width="33.28515625" style="339" customWidth="1"/>
    <col min="7171" max="7171" width="11.28515625" style="339" customWidth="1"/>
    <col min="7172" max="7172" width="8.85546875" style="339" customWidth="1"/>
    <col min="7173" max="7180" width="8.28515625" style="339" customWidth="1"/>
    <col min="7181" max="7424" width="6.85546875" style="339"/>
    <col min="7425" max="7425" width="5.28515625" style="339" customWidth="1"/>
    <col min="7426" max="7426" width="33.28515625" style="339" customWidth="1"/>
    <col min="7427" max="7427" width="11.28515625" style="339" customWidth="1"/>
    <col min="7428" max="7428" width="8.85546875" style="339" customWidth="1"/>
    <col min="7429" max="7436" width="8.28515625" style="339" customWidth="1"/>
    <col min="7437" max="7680" width="6.85546875" style="339"/>
    <col min="7681" max="7681" width="5.28515625" style="339" customWidth="1"/>
    <col min="7682" max="7682" width="33.28515625" style="339" customWidth="1"/>
    <col min="7683" max="7683" width="11.28515625" style="339" customWidth="1"/>
    <col min="7684" max="7684" width="8.85546875" style="339" customWidth="1"/>
    <col min="7685" max="7692" width="8.28515625" style="339" customWidth="1"/>
    <col min="7693" max="7936" width="6.85546875" style="339"/>
    <col min="7937" max="7937" width="5.28515625" style="339" customWidth="1"/>
    <col min="7938" max="7938" width="33.28515625" style="339" customWidth="1"/>
    <col min="7939" max="7939" width="11.28515625" style="339" customWidth="1"/>
    <col min="7940" max="7940" width="8.85546875" style="339" customWidth="1"/>
    <col min="7941" max="7948" width="8.28515625" style="339" customWidth="1"/>
    <col min="7949" max="8192" width="6.85546875" style="339"/>
    <col min="8193" max="8193" width="5.28515625" style="339" customWidth="1"/>
    <col min="8194" max="8194" width="33.28515625" style="339" customWidth="1"/>
    <col min="8195" max="8195" width="11.28515625" style="339" customWidth="1"/>
    <col min="8196" max="8196" width="8.85546875" style="339" customWidth="1"/>
    <col min="8197" max="8204" width="8.28515625" style="339" customWidth="1"/>
    <col min="8205" max="8448" width="6.85546875" style="339"/>
    <col min="8449" max="8449" width="5.28515625" style="339" customWidth="1"/>
    <col min="8450" max="8450" width="33.28515625" style="339" customWidth="1"/>
    <col min="8451" max="8451" width="11.28515625" style="339" customWidth="1"/>
    <col min="8452" max="8452" width="8.85546875" style="339" customWidth="1"/>
    <col min="8453" max="8460" width="8.28515625" style="339" customWidth="1"/>
    <col min="8461" max="8704" width="6.85546875" style="339"/>
    <col min="8705" max="8705" width="5.28515625" style="339" customWidth="1"/>
    <col min="8706" max="8706" width="33.28515625" style="339" customWidth="1"/>
    <col min="8707" max="8707" width="11.28515625" style="339" customWidth="1"/>
    <col min="8708" max="8708" width="8.85546875" style="339" customWidth="1"/>
    <col min="8709" max="8716" width="8.28515625" style="339" customWidth="1"/>
    <col min="8717" max="8960" width="6.85546875" style="339"/>
    <col min="8961" max="8961" width="5.28515625" style="339" customWidth="1"/>
    <col min="8962" max="8962" width="33.28515625" style="339" customWidth="1"/>
    <col min="8963" max="8963" width="11.28515625" style="339" customWidth="1"/>
    <col min="8964" max="8964" width="8.85546875" style="339" customWidth="1"/>
    <col min="8965" max="8972" width="8.28515625" style="339" customWidth="1"/>
    <col min="8973" max="9216" width="6.85546875" style="339"/>
    <col min="9217" max="9217" width="5.28515625" style="339" customWidth="1"/>
    <col min="9218" max="9218" width="33.28515625" style="339" customWidth="1"/>
    <col min="9219" max="9219" width="11.28515625" style="339" customWidth="1"/>
    <col min="9220" max="9220" width="8.85546875" style="339" customWidth="1"/>
    <col min="9221" max="9228" width="8.28515625" style="339" customWidth="1"/>
    <col min="9229" max="9472" width="6.85546875" style="339"/>
    <col min="9473" max="9473" width="5.28515625" style="339" customWidth="1"/>
    <col min="9474" max="9474" width="33.28515625" style="339" customWidth="1"/>
    <col min="9475" max="9475" width="11.28515625" style="339" customWidth="1"/>
    <col min="9476" max="9476" width="8.85546875" style="339" customWidth="1"/>
    <col min="9477" max="9484" width="8.28515625" style="339" customWidth="1"/>
    <col min="9485" max="9728" width="6.85546875" style="339"/>
    <col min="9729" max="9729" width="5.28515625" style="339" customWidth="1"/>
    <col min="9730" max="9730" width="33.28515625" style="339" customWidth="1"/>
    <col min="9731" max="9731" width="11.28515625" style="339" customWidth="1"/>
    <col min="9732" max="9732" width="8.85546875" style="339" customWidth="1"/>
    <col min="9733" max="9740" width="8.28515625" style="339" customWidth="1"/>
    <col min="9741" max="9984" width="6.85546875" style="339"/>
    <col min="9985" max="9985" width="5.28515625" style="339" customWidth="1"/>
    <col min="9986" max="9986" width="33.28515625" style="339" customWidth="1"/>
    <col min="9987" max="9987" width="11.28515625" style="339" customWidth="1"/>
    <col min="9988" max="9988" width="8.85546875" style="339" customWidth="1"/>
    <col min="9989" max="9996" width="8.28515625" style="339" customWidth="1"/>
    <col min="9997" max="10240" width="6.85546875" style="339"/>
    <col min="10241" max="10241" width="5.28515625" style="339" customWidth="1"/>
    <col min="10242" max="10242" width="33.28515625" style="339" customWidth="1"/>
    <col min="10243" max="10243" width="11.28515625" style="339" customWidth="1"/>
    <col min="10244" max="10244" width="8.85546875" style="339" customWidth="1"/>
    <col min="10245" max="10252" width="8.28515625" style="339" customWidth="1"/>
    <col min="10253" max="10496" width="6.85546875" style="339"/>
    <col min="10497" max="10497" width="5.28515625" style="339" customWidth="1"/>
    <col min="10498" max="10498" width="33.28515625" style="339" customWidth="1"/>
    <col min="10499" max="10499" width="11.28515625" style="339" customWidth="1"/>
    <col min="10500" max="10500" width="8.85546875" style="339" customWidth="1"/>
    <col min="10501" max="10508" width="8.28515625" style="339" customWidth="1"/>
    <col min="10509" max="10752" width="6.85546875" style="339"/>
    <col min="10753" max="10753" width="5.28515625" style="339" customWidth="1"/>
    <col min="10754" max="10754" width="33.28515625" style="339" customWidth="1"/>
    <col min="10755" max="10755" width="11.28515625" style="339" customWidth="1"/>
    <col min="10756" max="10756" width="8.85546875" style="339" customWidth="1"/>
    <col min="10757" max="10764" width="8.28515625" style="339" customWidth="1"/>
    <col min="10765" max="11008" width="6.85546875" style="339"/>
    <col min="11009" max="11009" width="5.28515625" style="339" customWidth="1"/>
    <col min="11010" max="11010" width="33.28515625" style="339" customWidth="1"/>
    <col min="11011" max="11011" width="11.28515625" style="339" customWidth="1"/>
    <col min="11012" max="11012" width="8.85546875" style="339" customWidth="1"/>
    <col min="11013" max="11020" width="8.28515625" style="339" customWidth="1"/>
    <col min="11021" max="11264" width="6.85546875" style="339"/>
    <col min="11265" max="11265" width="5.28515625" style="339" customWidth="1"/>
    <col min="11266" max="11266" width="33.28515625" style="339" customWidth="1"/>
    <col min="11267" max="11267" width="11.28515625" style="339" customWidth="1"/>
    <col min="11268" max="11268" width="8.85546875" style="339" customWidth="1"/>
    <col min="11269" max="11276" width="8.28515625" style="339" customWidth="1"/>
    <col min="11277" max="11520" width="6.85546875" style="339"/>
    <col min="11521" max="11521" width="5.28515625" style="339" customWidth="1"/>
    <col min="11522" max="11522" width="33.28515625" style="339" customWidth="1"/>
    <col min="11523" max="11523" width="11.28515625" style="339" customWidth="1"/>
    <col min="11524" max="11524" width="8.85546875" style="339" customWidth="1"/>
    <col min="11525" max="11532" width="8.28515625" style="339" customWidth="1"/>
    <col min="11533" max="11776" width="6.85546875" style="339"/>
    <col min="11777" max="11777" width="5.28515625" style="339" customWidth="1"/>
    <col min="11778" max="11778" width="33.28515625" style="339" customWidth="1"/>
    <col min="11779" max="11779" width="11.28515625" style="339" customWidth="1"/>
    <col min="11780" max="11780" width="8.85546875" style="339" customWidth="1"/>
    <col min="11781" max="11788" width="8.28515625" style="339" customWidth="1"/>
    <col min="11789" max="12032" width="6.85546875" style="339"/>
    <col min="12033" max="12033" width="5.28515625" style="339" customWidth="1"/>
    <col min="12034" max="12034" width="33.28515625" style="339" customWidth="1"/>
    <col min="12035" max="12035" width="11.28515625" style="339" customWidth="1"/>
    <col min="12036" max="12036" width="8.85546875" style="339" customWidth="1"/>
    <col min="12037" max="12044" width="8.28515625" style="339" customWidth="1"/>
    <col min="12045" max="12288" width="6.85546875" style="339"/>
    <col min="12289" max="12289" width="5.28515625" style="339" customWidth="1"/>
    <col min="12290" max="12290" width="33.28515625" style="339" customWidth="1"/>
    <col min="12291" max="12291" width="11.28515625" style="339" customWidth="1"/>
    <col min="12292" max="12292" width="8.85546875" style="339" customWidth="1"/>
    <col min="12293" max="12300" width="8.28515625" style="339" customWidth="1"/>
    <col min="12301" max="12544" width="6.85546875" style="339"/>
    <col min="12545" max="12545" width="5.28515625" style="339" customWidth="1"/>
    <col min="12546" max="12546" width="33.28515625" style="339" customWidth="1"/>
    <col min="12547" max="12547" width="11.28515625" style="339" customWidth="1"/>
    <col min="12548" max="12548" width="8.85546875" style="339" customWidth="1"/>
    <col min="12549" max="12556" width="8.28515625" style="339" customWidth="1"/>
    <col min="12557" max="12800" width="6.85546875" style="339"/>
    <col min="12801" max="12801" width="5.28515625" style="339" customWidth="1"/>
    <col min="12802" max="12802" width="33.28515625" style="339" customWidth="1"/>
    <col min="12803" max="12803" width="11.28515625" style="339" customWidth="1"/>
    <col min="12804" max="12804" width="8.85546875" style="339" customWidth="1"/>
    <col min="12805" max="12812" width="8.28515625" style="339" customWidth="1"/>
    <col min="12813" max="13056" width="6.85546875" style="339"/>
    <col min="13057" max="13057" width="5.28515625" style="339" customWidth="1"/>
    <col min="13058" max="13058" width="33.28515625" style="339" customWidth="1"/>
    <col min="13059" max="13059" width="11.28515625" style="339" customWidth="1"/>
    <col min="13060" max="13060" width="8.85546875" style="339" customWidth="1"/>
    <col min="13061" max="13068" width="8.28515625" style="339" customWidth="1"/>
    <col min="13069" max="13312" width="6.85546875" style="339"/>
    <col min="13313" max="13313" width="5.28515625" style="339" customWidth="1"/>
    <col min="13314" max="13314" width="33.28515625" style="339" customWidth="1"/>
    <col min="13315" max="13315" width="11.28515625" style="339" customWidth="1"/>
    <col min="13316" max="13316" width="8.85546875" style="339" customWidth="1"/>
    <col min="13317" max="13324" width="8.28515625" style="339" customWidth="1"/>
    <col min="13325" max="13568" width="6.85546875" style="339"/>
    <col min="13569" max="13569" width="5.28515625" style="339" customWidth="1"/>
    <col min="13570" max="13570" width="33.28515625" style="339" customWidth="1"/>
    <col min="13571" max="13571" width="11.28515625" style="339" customWidth="1"/>
    <col min="13572" max="13572" width="8.85546875" style="339" customWidth="1"/>
    <col min="13573" max="13580" width="8.28515625" style="339" customWidth="1"/>
    <col min="13581" max="13824" width="6.85546875" style="339"/>
    <col min="13825" max="13825" width="5.28515625" style="339" customWidth="1"/>
    <col min="13826" max="13826" width="33.28515625" style="339" customWidth="1"/>
    <col min="13827" max="13827" width="11.28515625" style="339" customWidth="1"/>
    <col min="13828" max="13828" width="8.85546875" style="339" customWidth="1"/>
    <col min="13829" max="13836" width="8.28515625" style="339" customWidth="1"/>
    <col min="13837" max="14080" width="6.85546875" style="339"/>
    <col min="14081" max="14081" width="5.28515625" style="339" customWidth="1"/>
    <col min="14082" max="14082" width="33.28515625" style="339" customWidth="1"/>
    <col min="14083" max="14083" width="11.28515625" style="339" customWidth="1"/>
    <col min="14084" max="14084" width="8.85546875" style="339" customWidth="1"/>
    <col min="14085" max="14092" width="8.28515625" style="339" customWidth="1"/>
    <col min="14093" max="14336" width="6.85546875" style="339"/>
    <col min="14337" max="14337" width="5.28515625" style="339" customWidth="1"/>
    <col min="14338" max="14338" width="33.28515625" style="339" customWidth="1"/>
    <col min="14339" max="14339" width="11.28515625" style="339" customWidth="1"/>
    <col min="14340" max="14340" width="8.85546875" style="339" customWidth="1"/>
    <col min="14341" max="14348" width="8.28515625" style="339" customWidth="1"/>
    <col min="14349" max="14592" width="6.85546875" style="339"/>
    <col min="14593" max="14593" width="5.28515625" style="339" customWidth="1"/>
    <col min="14594" max="14594" width="33.28515625" style="339" customWidth="1"/>
    <col min="14595" max="14595" width="11.28515625" style="339" customWidth="1"/>
    <col min="14596" max="14596" width="8.85546875" style="339" customWidth="1"/>
    <col min="14597" max="14604" width="8.28515625" style="339" customWidth="1"/>
    <col min="14605" max="14848" width="6.85546875" style="339"/>
    <col min="14849" max="14849" width="5.28515625" style="339" customWidth="1"/>
    <col min="14850" max="14850" width="33.28515625" style="339" customWidth="1"/>
    <col min="14851" max="14851" width="11.28515625" style="339" customWidth="1"/>
    <col min="14852" max="14852" width="8.85546875" style="339" customWidth="1"/>
    <col min="14853" max="14860" width="8.28515625" style="339" customWidth="1"/>
    <col min="14861" max="15104" width="6.85546875" style="339"/>
    <col min="15105" max="15105" width="5.28515625" style="339" customWidth="1"/>
    <col min="15106" max="15106" width="33.28515625" style="339" customWidth="1"/>
    <col min="15107" max="15107" width="11.28515625" style="339" customWidth="1"/>
    <col min="15108" max="15108" width="8.85546875" style="339" customWidth="1"/>
    <col min="15109" max="15116" width="8.28515625" style="339" customWidth="1"/>
    <col min="15117" max="15360" width="6.85546875" style="339"/>
    <col min="15361" max="15361" width="5.28515625" style="339" customWidth="1"/>
    <col min="15362" max="15362" width="33.28515625" style="339" customWidth="1"/>
    <col min="15363" max="15363" width="11.28515625" style="339" customWidth="1"/>
    <col min="15364" max="15364" width="8.85546875" style="339" customWidth="1"/>
    <col min="15365" max="15372" width="8.28515625" style="339" customWidth="1"/>
    <col min="15373" max="15616" width="6.85546875" style="339"/>
    <col min="15617" max="15617" width="5.28515625" style="339" customWidth="1"/>
    <col min="15618" max="15618" width="33.28515625" style="339" customWidth="1"/>
    <col min="15619" max="15619" width="11.28515625" style="339" customWidth="1"/>
    <col min="15620" max="15620" width="8.85546875" style="339" customWidth="1"/>
    <col min="15621" max="15628" width="8.28515625" style="339" customWidth="1"/>
    <col min="15629" max="15872" width="6.85546875" style="339"/>
    <col min="15873" max="15873" width="5.28515625" style="339" customWidth="1"/>
    <col min="15874" max="15874" width="33.28515625" style="339" customWidth="1"/>
    <col min="15875" max="15875" width="11.28515625" style="339" customWidth="1"/>
    <col min="15876" max="15876" width="8.85546875" style="339" customWidth="1"/>
    <col min="15877" max="15884" width="8.28515625" style="339" customWidth="1"/>
    <col min="15885" max="16128" width="6.85546875" style="339"/>
    <col min="16129" max="16129" width="5.28515625" style="339" customWidth="1"/>
    <col min="16130" max="16130" width="33.28515625" style="339" customWidth="1"/>
    <col min="16131" max="16131" width="11.28515625" style="339" customWidth="1"/>
    <col min="16132" max="16132" width="8.85546875" style="339" customWidth="1"/>
    <col min="16133" max="16140" width="8.28515625" style="339" customWidth="1"/>
    <col min="16141" max="16384" width="6.85546875" style="339"/>
  </cols>
  <sheetData>
    <row r="1" spans="1:27">
      <c r="A1" s="337" t="s">
        <v>173</v>
      </c>
      <c r="B1" s="338"/>
    </row>
    <row r="2" spans="1:27" ht="15" customHeight="1">
      <c r="A2" s="1607" t="s">
        <v>377</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row>
    <row r="3" spans="1:27">
      <c r="B3" s="342"/>
      <c r="C3" s="342"/>
      <c r="D3" s="343"/>
      <c r="J3" s="363"/>
      <c r="K3" s="363"/>
      <c r="L3" s="363"/>
      <c r="Y3" s="1609" t="s">
        <v>1</v>
      </c>
      <c r="Z3" s="1609"/>
      <c r="AA3" s="1609"/>
    </row>
    <row r="4" spans="1:27" ht="15" customHeight="1">
      <c r="A4" s="1610" t="s">
        <v>2</v>
      </c>
      <c r="B4" s="1612" t="s">
        <v>178</v>
      </c>
      <c r="C4" s="1610" t="s">
        <v>3</v>
      </c>
      <c r="D4" s="1608" t="s">
        <v>4</v>
      </c>
      <c r="E4" s="1608" t="s">
        <v>5</v>
      </c>
      <c r="F4" s="1608"/>
      <c r="G4" s="1608"/>
      <c r="H4" s="1608"/>
      <c r="I4" s="1608"/>
      <c r="J4" s="1608"/>
      <c r="K4" s="1608"/>
      <c r="L4" s="1608"/>
      <c r="M4" s="1608"/>
      <c r="N4" s="1608"/>
      <c r="O4" s="1608"/>
      <c r="P4" s="1608"/>
      <c r="Q4" s="1608"/>
      <c r="R4" s="1608"/>
      <c r="S4" s="1608"/>
      <c r="T4" s="1608"/>
      <c r="U4" s="1608"/>
      <c r="V4" s="1608"/>
      <c r="W4" s="1608"/>
      <c r="X4" s="1608"/>
      <c r="Y4" s="1608"/>
      <c r="Z4" s="1608"/>
      <c r="AA4" s="1608"/>
    </row>
    <row r="5" spans="1:27" ht="60">
      <c r="A5" s="1611"/>
      <c r="B5" s="1613"/>
      <c r="C5" s="1611"/>
      <c r="D5" s="1608"/>
      <c r="E5" s="335" t="s">
        <v>308</v>
      </c>
      <c r="F5" s="335" t="s">
        <v>309</v>
      </c>
      <c r="G5" s="335" t="s">
        <v>310</v>
      </c>
      <c r="H5" s="335" t="s">
        <v>311</v>
      </c>
      <c r="I5" s="335" t="s">
        <v>312</v>
      </c>
      <c r="J5" s="336" t="s">
        <v>313</v>
      </c>
      <c r="K5" s="335" t="s">
        <v>314</v>
      </c>
      <c r="L5" s="335" t="s">
        <v>315</v>
      </c>
      <c r="M5" s="335" t="s">
        <v>316</v>
      </c>
      <c r="N5" s="335" t="s">
        <v>317</v>
      </c>
      <c r="O5" s="336" t="s">
        <v>318</v>
      </c>
      <c r="P5" s="335" t="s">
        <v>319</v>
      </c>
      <c r="Q5" s="335" t="s">
        <v>320</v>
      </c>
      <c r="R5" s="335" t="s">
        <v>321</v>
      </c>
      <c r="S5" s="335" t="s">
        <v>322</v>
      </c>
      <c r="T5" s="335" t="s">
        <v>348</v>
      </c>
      <c r="U5" s="335" t="s">
        <v>323</v>
      </c>
      <c r="V5" s="336" t="s">
        <v>324</v>
      </c>
      <c r="W5" s="335" t="s">
        <v>325</v>
      </c>
      <c r="X5" s="335" t="s">
        <v>326</v>
      </c>
      <c r="Y5" s="335" t="s">
        <v>327</v>
      </c>
      <c r="Z5" s="335" t="s">
        <v>328</v>
      </c>
      <c r="AA5" s="335" t="s">
        <v>329</v>
      </c>
    </row>
    <row r="6" spans="1:27">
      <c r="A6" s="344" t="s">
        <v>183</v>
      </c>
      <c r="B6" s="344">
        <v>-2</v>
      </c>
      <c r="C6" s="344" t="s">
        <v>192</v>
      </c>
      <c r="D6" s="344" t="s">
        <v>224</v>
      </c>
      <c r="E6" s="344">
        <v>-5</v>
      </c>
      <c r="F6" s="344">
        <v>-6</v>
      </c>
      <c r="G6" s="344">
        <v>-7</v>
      </c>
      <c r="H6" s="344">
        <v>-8</v>
      </c>
      <c r="I6" s="344">
        <v>-9</v>
      </c>
      <c r="J6" s="345">
        <v>-10</v>
      </c>
      <c r="K6" s="344">
        <v>-11</v>
      </c>
      <c r="L6" s="344">
        <v>-12</v>
      </c>
      <c r="M6" s="346">
        <v>-13</v>
      </c>
      <c r="N6" s="346">
        <v>-14</v>
      </c>
      <c r="O6" s="347">
        <v>-15</v>
      </c>
      <c r="P6" s="346">
        <v>-16</v>
      </c>
      <c r="Q6" s="346">
        <v>-17</v>
      </c>
      <c r="R6" s="346">
        <v>-18</v>
      </c>
      <c r="S6" s="346">
        <v>-19</v>
      </c>
      <c r="T6" s="346">
        <v>-20</v>
      </c>
      <c r="U6" s="346">
        <v>-21</v>
      </c>
      <c r="V6" s="347">
        <v>-22</v>
      </c>
      <c r="W6" s="346">
        <v>-23</v>
      </c>
      <c r="X6" s="346">
        <v>-24</v>
      </c>
      <c r="Y6" s="346">
        <v>-25</v>
      </c>
      <c r="Z6" s="346">
        <v>-26</v>
      </c>
      <c r="AA6" s="346">
        <v>-27</v>
      </c>
    </row>
    <row r="7" spans="1:27">
      <c r="A7" s="348">
        <v>1</v>
      </c>
      <c r="B7" s="349" t="s">
        <v>225</v>
      </c>
      <c r="C7" s="350" t="s">
        <v>226</v>
      </c>
      <c r="D7" s="350">
        <f t="shared" ref="D7:AA7" si="0">D9+D11+D12+D13+D14+D15+D17+D18+D19</f>
        <v>0</v>
      </c>
      <c r="E7" s="350">
        <f t="shared" si="0"/>
        <v>0</v>
      </c>
      <c r="F7" s="350">
        <f t="shared" si="0"/>
        <v>0</v>
      </c>
      <c r="G7" s="350">
        <f t="shared" si="0"/>
        <v>0</v>
      </c>
      <c r="H7" s="350">
        <f t="shared" si="0"/>
        <v>0</v>
      </c>
      <c r="I7" s="350">
        <f t="shared" si="0"/>
        <v>0</v>
      </c>
      <c r="J7" s="351">
        <f t="shared" si="0"/>
        <v>0</v>
      </c>
      <c r="K7" s="350">
        <f t="shared" si="0"/>
        <v>0</v>
      </c>
      <c r="L7" s="350">
        <f t="shared" si="0"/>
        <v>0</v>
      </c>
      <c r="M7" s="350">
        <f t="shared" si="0"/>
        <v>0</v>
      </c>
      <c r="N7" s="350">
        <f t="shared" si="0"/>
        <v>0</v>
      </c>
      <c r="O7" s="351">
        <f t="shared" si="0"/>
        <v>0</v>
      </c>
      <c r="P7" s="350">
        <f t="shared" si="0"/>
        <v>0</v>
      </c>
      <c r="Q7" s="350">
        <f t="shared" si="0"/>
        <v>0</v>
      </c>
      <c r="R7" s="350">
        <f t="shared" si="0"/>
        <v>0</v>
      </c>
      <c r="S7" s="350">
        <f t="shared" si="0"/>
        <v>0</v>
      </c>
      <c r="T7" s="350">
        <f t="shared" si="0"/>
        <v>0</v>
      </c>
      <c r="U7" s="350">
        <f t="shared" si="0"/>
        <v>0</v>
      </c>
      <c r="V7" s="351">
        <f t="shared" si="0"/>
        <v>0</v>
      </c>
      <c r="W7" s="350">
        <f t="shared" si="0"/>
        <v>0</v>
      </c>
      <c r="X7" s="350">
        <f t="shared" si="0"/>
        <v>0</v>
      </c>
      <c r="Y7" s="350">
        <f t="shared" si="0"/>
        <v>0</v>
      </c>
      <c r="Z7" s="350">
        <f t="shared" si="0"/>
        <v>0</v>
      </c>
      <c r="AA7" s="350">
        <f t="shared" si="0"/>
        <v>0</v>
      </c>
    </row>
    <row r="8" spans="1:27">
      <c r="A8" s="348"/>
      <c r="B8" s="352" t="s">
        <v>65</v>
      </c>
      <c r="C8" s="350"/>
      <c r="D8" s="350"/>
      <c r="E8" s="350"/>
      <c r="F8" s="350"/>
      <c r="G8" s="350"/>
      <c r="H8" s="350"/>
      <c r="I8" s="350"/>
      <c r="J8" s="351"/>
      <c r="K8" s="350"/>
      <c r="L8" s="350"/>
      <c r="M8" s="350"/>
      <c r="N8" s="350"/>
      <c r="O8" s="351"/>
      <c r="P8" s="350"/>
      <c r="Q8" s="350"/>
      <c r="R8" s="350"/>
      <c r="S8" s="350"/>
      <c r="T8" s="350"/>
      <c r="U8" s="350"/>
      <c r="V8" s="351"/>
      <c r="W8" s="350"/>
      <c r="X8" s="350"/>
      <c r="Y8" s="350"/>
      <c r="Z8" s="350"/>
      <c r="AA8" s="350"/>
    </row>
    <row r="9" spans="1:27">
      <c r="A9" s="353" t="s">
        <v>11</v>
      </c>
      <c r="B9" s="354" t="s">
        <v>12</v>
      </c>
      <c r="C9" s="355" t="s">
        <v>227</v>
      </c>
      <c r="D9" s="353">
        <f t="shared" ref="D9:D19" si="1">SUM(E9:AA9)</f>
        <v>0</v>
      </c>
      <c r="E9" s="355">
        <v>0</v>
      </c>
      <c r="F9" s="355">
        <v>0</v>
      </c>
      <c r="G9" s="355">
        <v>0</v>
      </c>
      <c r="H9" s="355">
        <v>0</v>
      </c>
      <c r="I9" s="355">
        <v>0</v>
      </c>
      <c r="J9" s="356">
        <v>0</v>
      </c>
      <c r="K9" s="355">
        <v>0</v>
      </c>
      <c r="L9" s="355">
        <v>0</v>
      </c>
      <c r="M9" s="355">
        <v>0</v>
      </c>
      <c r="N9" s="355">
        <v>0</v>
      </c>
      <c r="O9" s="356">
        <v>0</v>
      </c>
      <c r="P9" s="355">
        <v>0</v>
      </c>
      <c r="Q9" s="355">
        <v>0</v>
      </c>
      <c r="R9" s="355">
        <v>0</v>
      </c>
      <c r="S9" s="355">
        <v>0</v>
      </c>
      <c r="T9" s="355">
        <v>0</v>
      </c>
      <c r="U9" s="355">
        <v>0</v>
      </c>
      <c r="V9" s="356">
        <v>0</v>
      </c>
      <c r="W9" s="355">
        <v>0</v>
      </c>
      <c r="X9" s="355">
        <v>0</v>
      </c>
      <c r="Y9" s="355">
        <v>0</v>
      </c>
      <c r="Z9" s="355">
        <v>0</v>
      </c>
      <c r="AA9" s="355">
        <v>0</v>
      </c>
    </row>
    <row r="10" spans="1:27">
      <c r="A10" s="357"/>
      <c r="B10" s="358" t="s">
        <v>14</v>
      </c>
      <c r="C10" s="359" t="s">
        <v>228</v>
      </c>
      <c r="D10" s="357">
        <f t="shared" si="1"/>
        <v>0</v>
      </c>
      <c r="E10" s="355">
        <v>0</v>
      </c>
      <c r="F10" s="359">
        <v>0</v>
      </c>
      <c r="G10" s="359">
        <v>0</v>
      </c>
      <c r="H10" s="359">
        <v>0</v>
      </c>
      <c r="I10" s="359">
        <v>0</v>
      </c>
      <c r="J10" s="360">
        <v>0</v>
      </c>
      <c r="K10" s="359">
        <v>0</v>
      </c>
      <c r="L10" s="359">
        <v>0</v>
      </c>
      <c r="M10" s="359">
        <v>0</v>
      </c>
      <c r="N10" s="359">
        <v>0</v>
      </c>
      <c r="O10" s="360">
        <v>0</v>
      </c>
      <c r="P10" s="359">
        <v>0</v>
      </c>
      <c r="Q10" s="359">
        <v>0</v>
      </c>
      <c r="R10" s="359">
        <v>0</v>
      </c>
      <c r="S10" s="359">
        <v>0</v>
      </c>
      <c r="T10" s="359">
        <v>0</v>
      </c>
      <c r="U10" s="359">
        <v>0</v>
      </c>
      <c r="V10" s="360">
        <v>0</v>
      </c>
      <c r="W10" s="359">
        <v>0</v>
      </c>
      <c r="X10" s="359">
        <v>0</v>
      </c>
      <c r="Y10" s="359">
        <v>0</v>
      </c>
      <c r="Z10" s="359">
        <v>0</v>
      </c>
      <c r="AA10" s="359">
        <v>0</v>
      </c>
    </row>
    <row r="11" spans="1:27">
      <c r="A11" s="353" t="s">
        <v>20</v>
      </c>
      <c r="B11" s="361" t="s">
        <v>21</v>
      </c>
      <c r="C11" s="355" t="s">
        <v>229</v>
      </c>
      <c r="D11" s="353">
        <f t="shared" si="1"/>
        <v>0</v>
      </c>
      <c r="E11" s="355">
        <v>0</v>
      </c>
      <c r="F11" s="355">
        <v>0</v>
      </c>
      <c r="G11" s="355">
        <v>0</v>
      </c>
      <c r="H11" s="355">
        <v>0</v>
      </c>
      <c r="I11" s="355">
        <v>0</v>
      </c>
      <c r="J11" s="356">
        <v>0</v>
      </c>
      <c r="K11" s="355">
        <v>0</v>
      </c>
      <c r="L11" s="355">
        <v>0</v>
      </c>
      <c r="M11" s="355">
        <v>0</v>
      </c>
      <c r="N11" s="355">
        <v>0</v>
      </c>
      <c r="O11" s="356">
        <v>0</v>
      </c>
      <c r="P11" s="355">
        <v>0</v>
      </c>
      <c r="Q11" s="355">
        <v>0</v>
      </c>
      <c r="R11" s="355">
        <v>0</v>
      </c>
      <c r="S11" s="355">
        <v>0</v>
      </c>
      <c r="T11" s="355">
        <v>0</v>
      </c>
      <c r="U11" s="355">
        <v>0</v>
      </c>
      <c r="V11" s="356">
        <v>0</v>
      </c>
      <c r="W11" s="355">
        <v>0</v>
      </c>
      <c r="X11" s="355">
        <v>0</v>
      </c>
      <c r="Y11" s="355">
        <v>0</v>
      </c>
      <c r="Z11" s="355">
        <v>0</v>
      </c>
      <c r="AA11" s="355">
        <v>0</v>
      </c>
    </row>
    <row r="12" spans="1:27">
      <c r="A12" s="353" t="s">
        <v>23</v>
      </c>
      <c r="B12" s="362" t="s">
        <v>24</v>
      </c>
      <c r="C12" s="355" t="s">
        <v>230</v>
      </c>
      <c r="D12" s="353">
        <f t="shared" si="1"/>
        <v>0</v>
      </c>
      <c r="E12" s="355">
        <v>0</v>
      </c>
      <c r="F12" s="355">
        <v>0</v>
      </c>
      <c r="G12" s="355">
        <v>0</v>
      </c>
      <c r="H12" s="355">
        <v>0</v>
      </c>
      <c r="I12" s="355">
        <v>0</v>
      </c>
      <c r="J12" s="356">
        <v>0</v>
      </c>
      <c r="K12" s="355">
        <v>0</v>
      </c>
      <c r="L12" s="355">
        <v>0</v>
      </c>
      <c r="M12" s="355">
        <v>0</v>
      </c>
      <c r="N12" s="355">
        <v>0</v>
      </c>
      <c r="O12" s="356">
        <v>0</v>
      </c>
      <c r="P12" s="355">
        <v>0</v>
      </c>
      <c r="Q12" s="355">
        <v>0</v>
      </c>
      <c r="R12" s="355">
        <v>0</v>
      </c>
      <c r="S12" s="355">
        <v>0</v>
      </c>
      <c r="T12" s="355">
        <v>0</v>
      </c>
      <c r="U12" s="355">
        <v>0</v>
      </c>
      <c r="V12" s="356">
        <v>0</v>
      </c>
      <c r="W12" s="355">
        <v>0</v>
      </c>
      <c r="X12" s="355">
        <v>0</v>
      </c>
      <c r="Y12" s="355">
        <v>0</v>
      </c>
      <c r="Z12" s="355">
        <v>0</v>
      </c>
      <c r="AA12" s="355">
        <v>0</v>
      </c>
    </row>
    <row r="13" spans="1:27">
      <c r="A13" s="353" t="s">
        <v>26</v>
      </c>
      <c r="B13" s="354" t="s">
        <v>27</v>
      </c>
      <c r="C13" s="355" t="s">
        <v>231</v>
      </c>
      <c r="D13" s="353">
        <f t="shared" si="1"/>
        <v>0</v>
      </c>
      <c r="E13" s="355">
        <v>0</v>
      </c>
      <c r="F13" s="355">
        <v>0</v>
      </c>
      <c r="G13" s="355">
        <v>0</v>
      </c>
      <c r="H13" s="355">
        <v>0</v>
      </c>
      <c r="I13" s="355">
        <v>0</v>
      </c>
      <c r="J13" s="356">
        <v>0</v>
      </c>
      <c r="K13" s="355">
        <v>0</v>
      </c>
      <c r="L13" s="355">
        <v>0</v>
      </c>
      <c r="M13" s="355">
        <v>0</v>
      </c>
      <c r="N13" s="355">
        <v>0</v>
      </c>
      <c r="O13" s="356">
        <v>0</v>
      </c>
      <c r="P13" s="355">
        <v>0</v>
      </c>
      <c r="Q13" s="355">
        <v>0</v>
      </c>
      <c r="R13" s="355">
        <v>0</v>
      </c>
      <c r="S13" s="355">
        <v>0</v>
      </c>
      <c r="T13" s="355">
        <v>0</v>
      </c>
      <c r="U13" s="355">
        <v>0</v>
      </c>
      <c r="V13" s="356">
        <v>0</v>
      </c>
      <c r="W13" s="355">
        <v>0</v>
      </c>
      <c r="X13" s="355">
        <v>0</v>
      </c>
      <c r="Y13" s="355">
        <v>0</v>
      </c>
      <c r="Z13" s="355">
        <v>0</v>
      </c>
      <c r="AA13" s="355">
        <v>0</v>
      </c>
    </row>
    <row r="14" spans="1:27">
      <c r="A14" s="353" t="s">
        <v>35</v>
      </c>
      <c r="B14" s="354" t="s">
        <v>36</v>
      </c>
      <c r="C14" s="355" t="s">
        <v>232</v>
      </c>
      <c r="D14" s="353">
        <f t="shared" si="1"/>
        <v>0</v>
      </c>
      <c r="E14" s="355">
        <v>0</v>
      </c>
      <c r="F14" s="355">
        <v>0</v>
      </c>
      <c r="G14" s="355">
        <v>0</v>
      </c>
      <c r="H14" s="355">
        <v>0</v>
      </c>
      <c r="I14" s="355">
        <v>0</v>
      </c>
      <c r="J14" s="356">
        <v>0</v>
      </c>
      <c r="K14" s="355">
        <v>0</v>
      </c>
      <c r="L14" s="355">
        <v>0</v>
      </c>
      <c r="M14" s="355">
        <v>0</v>
      </c>
      <c r="N14" s="355">
        <v>0</v>
      </c>
      <c r="O14" s="356">
        <v>0</v>
      </c>
      <c r="P14" s="355">
        <v>0</v>
      </c>
      <c r="Q14" s="355">
        <v>0</v>
      </c>
      <c r="R14" s="355">
        <v>0</v>
      </c>
      <c r="S14" s="355">
        <v>0</v>
      </c>
      <c r="T14" s="355">
        <v>0</v>
      </c>
      <c r="U14" s="355">
        <v>0</v>
      </c>
      <c r="V14" s="356">
        <v>0</v>
      </c>
      <c r="W14" s="355">
        <v>0</v>
      </c>
      <c r="X14" s="355">
        <v>0</v>
      </c>
      <c r="Y14" s="355">
        <v>0</v>
      </c>
      <c r="Z14" s="355">
        <v>0</v>
      </c>
      <c r="AA14" s="355">
        <v>0</v>
      </c>
    </row>
    <row r="15" spans="1:27">
      <c r="A15" s="353" t="s">
        <v>44</v>
      </c>
      <c r="B15" s="354" t="s">
        <v>45</v>
      </c>
      <c r="C15" s="355" t="s">
        <v>233</v>
      </c>
      <c r="D15" s="353">
        <f t="shared" si="1"/>
        <v>0</v>
      </c>
      <c r="E15" s="355">
        <v>0</v>
      </c>
      <c r="F15" s="355">
        <v>0</v>
      </c>
      <c r="G15" s="355">
        <v>0</v>
      </c>
      <c r="H15" s="355">
        <v>0</v>
      </c>
      <c r="I15" s="355">
        <v>0</v>
      </c>
      <c r="J15" s="356">
        <v>0</v>
      </c>
      <c r="K15" s="355">
        <v>0</v>
      </c>
      <c r="L15" s="355">
        <v>0</v>
      </c>
      <c r="M15" s="355">
        <v>0</v>
      </c>
      <c r="N15" s="355">
        <v>0</v>
      </c>
      <c r="O15" s="356">
        <v>0</v>
      </c>
      <c r="P15" s="355">
        <v>0</v>
      </c>
      <c r="Q15" s="355">
        <v>0</v>
      </c>
      <c r="R15" s="355">
        <v>0</v>
      </c>
      <c r="S15" s="355">
        <v>0</v>
      </c>
      <c r="T15" s="355">
        <v>0</v>
      </c>
      <c r="U15" s="355">
        <v>0</v>
      </c>
      <c r="V15" s="356">
        <v>0</v>
      </c>
      <c r="W15" s="355">
        <v>0</v>
      </c>
      <c r="X15" s="355">
        <v>0</v>
      </c>
      <c r="Y15" s="355">
        <v>0</v>
      </c>
      <c r="Z15" s="355">
        <v>0</v>
      </c>
      <c r="AA15" s="355">
        <v>0</v>
      </c>
    </row>
    <row r="16" spans="1:27" s="363" customFormat="1">
      <c r="A16" s="357"/>
      <c r="B16" s="358" t="s">
        <v>234</v>
      </c>
      <c r="C16" s="359" t="s">
        <v>235</v>
      </c>
      <c r="D16" s="357">
        <f t="shared" si="1"/>
        <v>0</v>
      </c>
      <c r="E16" s="359">
        <v>0</v>
      </c>
      <c r="F16" s="359">
        <v>0</v>
      </c>
      <c r="G16" s="359">
        <v>0</v>
      </c>
      <c r="H16" s="359">
        <v>0</v>
      </c>
      <c r="I16" s="359">
        <v>0</v>
      </c>
      <c r="J16" s="360">
        <v>0</v>
      </c>
      <c r="K16" s="359">
        <v>0</v>
      </c>
      <c r="L16" s="359">
        <v>0</v>
      </c>
      <c r="M16" s="359">
        <v>0</v>
      </c>
      <c r="N16" s="359">
        <v>0</v>
      </c>
      <c r="O16" s="360">
        <v>0</v>
      </c>
      <c r="P16" s="359">
        <v>0</v>
      </c>
      <c r="Q16" s="359">
        <v>0</v>
      </c>
      <c r="R16" s="359">
        <v>0</v>
      </c>
      <c r="S16" s="359">
        <v>0</v>
      </c>
      <c r="T16" s="359">
        <v>0</v>
      </c>
      <c r="U16" s="359">
        <v>0</v>
      </c>
      <c r="V16" s="360">
        <v>0</v>
      </c>
      <c r="W16" s="359">
        <v>0</v>
      </c>
      <c r="X16" s="359">
        <v>0</v>
      </c>
      <c r="Y16" s="359">
        <v>0</v>
      </c>
      <c r="Z16" s="359">
        <v>0</v>
      </c>
      <c r="AA16" s="359">
        <v>0</v>
      </c>
    </row>
    <row r="17" spans="1:27">
      <c r="A17" s="353" t="s">
        <v>53</v>
      </c>
      <c r="B17" s="354" t="s">
        <v>54</v>
      </c>
      <c r="C17" s="355" t="s">
        <v>236</v>
      </c>
      <c r="D17" s="353">
        <f t="shared" si="1"/>
        <v>0</v>
      </c>
      <c r="E17" s="355">
        <v>0</v>
      </c>
      <c r="F17" s="355">
        <v>0</v>
      </c>
      <c r="G17" s="355">
        <v>0</v>
      </c>
      <c r="H17" s="355">
        <v>0</v>
      </c>
      <c r="I17" s="355">
        <v>0</v>
      </c>
      <c r="J17" s="356">
        <v>0</v>
      </c>
      <c r="K17" s="355">
        <v>0</v>
      </c>
      <c r="L17" s="355">
        <v>0</v>
      </c>
      <c r="M17" s="355">
        <v>0</v>
      </c>
      <c r="N17" s="355">
        <v>0</v>
      </c>
      <c r="O17" s="356">
        <v>0</v>
      </c>
      <c r="P17" s="355">
        <v>0</v>
      </c>
      <c r="Q17" s="355">
        <v>0</v>
      </c>
      <c r="R17" s="355">
        <v>0</v>
      </c>
      <c r="S17" s="355">
        <v>0</v>
      </c>
      <c r="T17" s="355">
        <v>0</v>
      </c>
      <c r="U17" s="355">
        <v>0</v>
      </c>
      <c r="V17" s="356">
        <v>0</v>
      </c>
      <c r="W17" s="355">
        <v>0</v>
      </c>
      <c r="X17" s="355">
        <v>0</v>
      </c>
      <c r="Y17" s="355">
        <v>0</v>
      </c>
      <c r="Z17" s="355">
        <v>0</v>
      </c>
      <c r="AA17" s="355">
        <v>0</v>
      </c>
    </row>
    <row r="18" spans="1:27">
      <c r="A18" s="353" t="s">
        <v>56</v>
      </c>
      <c r="B18" s="354" t="s">
        <v>57</v>
      </c>
      <c r="C18" s="355" t="s">
        <v>237</v>
      </c>
      <c r="D18" s="353">
        <f t="shared" si="1"/>
        <v>0</v>
      </c>
      <c r="E18" s="355">
        <v>0</v>
      </c>
      <c r="F18" s="355"/>
      <c r="G18" s="355"/>
      <c r="H18" s="355"/>
      <c r="I18" s="355"/>
      <c r="J18" s="356"/>
      <c r="K18" s="355"/>
      <c r="L18" s="355"/>
      <c r="M18" s="355"/>
      <c r="N18" s="355"/>
      <c r="O18" s="356"/>
      <c r="P18" s="355"/>
      <c r="Q18" s="355"/>
      <c r="R18" s="355"/>
      <c r="S18" s="355"/>
      <c r="T18" s="355"/>
      <c r="U18" s="355"/>
      <c r="V18" s="356"/>
      <c r="W18" s="355"/>
      <c r="X18" s="355"/>
      <c r="Y18" s="355"/>
      <c r="Z18" s="355"/>
      <c r="AA18" s="355"/>
    </row>
    <row r="19" spans="1:27">
      <c r="A19" s="353" t="s">
        <v>59</v>
      </c>
      <c r="B19" s="354" t="s">
        <v>60</v>
      </c>
      <c r="C19" s="355" t="s">
        <v>238</v>
      </c>
      <c r="D19" s="353">
        <f t="shared" si="1"/>
        <v>0</v>
      </c>
      <c r="E19" s="355">
        <v>0</v>
      </c>
      <c r="F19" s="355">
        <v>0</v>
      </c>
      <c r="G19" s="355">
        <v>0</v>
      </c>
      <c r="H19" s="355">
        <v>0</v>
      </c>
      <c r="I19" s="355">
        <v>0</v>
      </c>
      <c r="J19" s="356">
        <v>0</v>
      </c>
      <c r="K19" s="355">
        <v>0</v>
      </c>
      <c r="L19" s="355">
        <v>0</v>
      </c>
      <c r="M19" s="355">
        <v>0</v>
      </c>
      <c r="N19" s="355">
        <v>0</v>
      </c>
      <c r="O19" s="356">
        <v>0</v>
      </c>
      <c r="P19" s="355">
        <v>0</v>
      </c>
      <c r="Q19" s="355">
        <v>0</v>
      </c>
      <c r="R19" s="355">
        <v>0</v>
      </c>
      <c r="S19" s="355">
        <v>0</v>
      </c>
      <c r="T19" s="355">
        <v>0</v>
      </c>
      <c r="U19" s="355">
        <v>0</v>
      </c>
      <c r="V19" s="356">
        <v>0</v>
      </c>
      <c r="W19" s="355">
        <v>0</v>
      </c>
      <c r="X19" s="355">
        <v>0</v>
      </c>
      <c r="Y19" s="355">
        <v>0</v>
      </c>
      <c r="Z19" s="355">
        <v>0</v>
      </c>
      <c r="AA19" s="355">
        <v>0</v>
      </c>
    </row>
    <row r="20" spans="1:27" ht="28.5">
      <c r="A20" s="364">
        <v>2</v>
      </c>
      <c r="B20" s="349" t="s">
        <v>239</v>
      </c>
      <c r="C20" s="350"/>
      <c r="D20" s="365">
        <f>SUM(D22:D30)</f>
        <v>0</v>
      </c>
      <c r="E20" s="365">
        <f t="shared" ref="E20:AA20" si="2">SUM(E22:E30)</f>
        <v>0</v>
      </c>
      <c r="F20" s="365">
        <f t="shared" si="2"/>
        <v>0</v>
      </c>
      <c r="G20" s="365">
        <f t="shared" si="2"/>
        <v>0</v>
      </c>
      <c r="H20" s="365">
        <f t="shared" si="2"/>
        <v>0</v>
      </c>
      <c r="I20" s="365">
        <f t="shared" si="2"/>
        <v>0</v>
      </c>
      <c r="J20" s="366">
        <f t="shared" si="2"/>
        <v>0</v>
      </c>
      <c r="K20" s="365">
        <f t="shared" si="2"/>
        <v>0</v>
      </c>
      <c r="L20" s="365">
        <f t="shared" si="2"/>
        <v>0</v>
      </c>
      <c r="M20" s="365">
        <f t="shared" si="2"/>
        <v>0</v>
      </c>
      <c r="N20" s="365">
        <f t="shared" si="2"/>
        <v>0</v>
      </c>
      <c r="O20" s="366">
        <f t="shared" si="2"/>
        <v>0</v>
      </c>
      <c r="P20" s="365">
        <f t="shared" si="2"/>
        <v>0</v>
      </c>
      <c r="Q20" s="365">
        <f t="shared" si="2"/>
        <v>0</v>
      </c>
      <c r="R20" s="365">
        <f t="shared" si="2"/>
        <v>0</v>
      </c>
      <c r="S20" s="365">
        <f t="shared" si="2"/>
        <v>0</v>
      </c>
      <c r="T20" s="365">
        <f t="shared" si="2"/>
        <v>0</v>
      </c>
      <c r="U20" s="365">
        <f t="shared" si="2"/>
        <v>0</v>
      </c>
      <c r="V20" s="366">
        <f t="shared" si="2"/>
        <v>0</v>
      </c>
      <c r="W20" s="365">
        <f t="shared" si="2"/>
        <v>0</v>
      </c>
      <c r="X20" s="365">
        <f t="shared" si="2"/>
        <v>0</v>
      </c>
      <c r="Y20" s="365">
        <f t="shared" si="2"/>
        <v>0</v>
      </c>
      <c r="Z20" s="365">
        <f t="shared" si="2"/>
        <v>0</v>
      </c>
      <c r="AA20" s="365">
        <f t="shared" si="2"/>
        <v>0</v>
      </c>
    </row>
    <row r="21" spans="1:27" s="363" customFormat="1">
      <c r="A21" s="367"/>
      <c r="B21" s="352" t="s">
        <v>65</v>
      </c>
      <c r="C21" s="359"/>
      <c r="D21" s="357"/>
      <c r="E21" s="357"/>
      <c r="F21" s="357"/>
      <c r="G21" s="357"/>
      <c r="H21" s="357"/>
      <c r="I21" s="357"/>
      <c r="J21" s="368"/>
      <c r="K21" s="357"/>
      <c r="L21" s="357"/>
      <c r="M21" s="357"/>
      <c r="N21" s="357"/>
      <c r="O21" s="368"/>
      <c r="P21" s="357"/>
      <c r="Q21" s="357"/>
      <c r="R21" s="357"/>
      <c r="S21" s="357"/>
      <c r="T21" s="357"/>
      <c r="U21" s="357"/>
      <c r="V21" s="368"/>
      <c r="W21" s="357"/>
      <c r="X21" s="357"/>
      <c r="Y21" s="357"/>
      <c r="Z21" s="357"/>
      <c r="AA21" s="357"/>
    </row>
    <row r="22" spans="1:27">
      <c r="A22" s="369" t="s">
        <v>66</v>
      </c>
      <c r="B22" s="354" t="s">
        <v>240</v>
      </c>
      <c r="C22" s="355" t="s">
        <v>241</v>
      </c>
      <c r="D22" s="353">
        <f t="shared" ref="D22:D32" si="3">SUM(E22:AA22)</f>
        <v>0</v>
      </c>
      <c r="E22" s="353">
        <v>0</v>
      </c>
      <c r="F22" s="353">
        <v>0</v>
      </c>
      <c r="G22" s="353">
        <v>0</v>
      </c>
      <c r="H22" s="353">
        <v>0</v>
      </c>
      <c r="I22" s="353">
        <v>0</v>
      </c>
      <c r="J22" s="370">
        <v>0</v>
      </c>
      <c r="K22" s="353">
        <v>0</v>
      </c>
      <c r="L22" s="353">
        <v>0</v>
      </c>
      <c r="M22" s="353">
        <v>0</v>
      </c>
      <c r="N22" s="353">
        <v>0</v>
      </c>
      <c r="O22" s="370">
        <v>0</v>
      </c>
      <c r="P22" s="353">
        <v>0</v>
      </c>
      <c r="Q22" s="353">
        <v>0</v>
      </c>
      <c r="R22" s="353">
        <v>0</v>
      </c>
      <c r="S22" s="353">
        <v>0</v>
      </c>
      <c r="T22" s="353">
        <v>0</v>
      </c>
      <c r="U22" s="353">
        <v>0</v>
      </c>
      <c r="V22" s="370">
        <v>0</v>
      </c>
      <c r="W22" s="353">
        <v>0</v>
      </c>
      <c r="X22" s="353">
        <v>0</v>
      </c>
      <c r="Y22" s="353">
        <v>0</v>
      </c>
      <c r="Z22" s="353">
        <v>0</v>
      </c>
      <c r="AA22" s="353">
        <v>0</v>
      </c>
    </row>
    <row r="23" spans="1:27">
      <c r="A23" s="369" t="s">
        <v>69</v>
      </c>
      <c r="B23" s="354" t="s">
        <v>242</v>
      </c>
      <c r="C23" s="353" t="s">
        <v>243</v>
      </c>
      <c r="D23" s="353">
        <f t="shared" si="3"/>
        <v>0</v>
      </c>
      <c r="E23" s="353">
        <v>0</v>
      </c>
      <c r="F23" s="353">
        <v>0</v>
      </c>
      <c r="G23" s="353">
        <v>0</v>
      </c>
      <c r="H23" s="353">
        <v>0</v>
      </c>
      <c r="I23" s="353">
        <v>0</v>
      </c>
      <c r="J23" s="370">
        <v>0</v>
      </c>
      <c r="K23" s="353">
        <v>0</v>
      </c>
      <c r="L23" s="353">
        <v>0</v>
      </c>
      <c r="M23" s="353">
        <v>0</v>
      </c>
      <c r="N23" s="353">
        <v>0</v>
      </c>
      <c r="O23" s="370">
        <v>0</v>
      </c>
      <c r="P23" s="353">
        <v>0</v>
      </c>
      <c r="Q23" s="353">
        <v>0</v>
      </c>
      <c r="R23" s="353">
        <v>0</v>
      </c>
      <c r="S23" s="353">
        <v>0</v>
      </c>
      <c r="T23" s="353">
        <v>0</v>
      </c>
      <c r="U23" s="353">
        <v>0</v>
      </c>
      <c r="V23" s="370">
        <v>0</v>
      </c>
      <c r="W23" s="353">
        <v>0</v>
      </c>
      <c r="X23" s="353">
        <v>0</v>
      </c>
      <c r="Y23" s="353">
        <v>0</v>
      </c>
      <c r="Z23" s="353">
        <v>0</v>
      </c>
      <c r="AA23" s="353">
        <v>0</v>
      </c>
    </row>
    <row r="24" spans="1:27">
      <c r="A24" s="369" t="s">
        <v>72</v>
      </c>
      <c r="B24" s="354" t="s">
        <v>244</v>
      </c>
      <c r="C24" s="355" t="s">
        <v>245</v>
      </c>
      <c r="D24" s="353">
        <f t="shared" si="3"/>
        <v>0</v>
      </c>
      <c r="E24" s="353">
        <v>0</v>
      </c>
      <c r="F24" s="353">
        <v>0</v>
      </c>
      <c r="G24" s="353">
        <v>0</v>
      </c>
      <c r="H24" s="353">
        <v>0</v>
      </c>
      <c r="I24" s="353">
        <v>0</v>
      </c>
      <c r="J24" s="370">
        <v>0</v>
      </c>
      <c r="K24" s="353">
        <v>0</v>
      </c>
      <c r="L24" s="353">
        <v>0</v>
      </c>
      <c r="M24" s="353">
        <v>0</v>
      </c>
      <c r="N24" s="353">
        <v>0</v>
      </c>
      <c r="O24" s="370">
        <v>0</v>
      </c>
      <c r="P24" s="353">
        <v>0</v>
      </c>
      <c r="Q24" s="353">
        <v>0</v>
      </c>
      <c r="R24" s="353">
        <v>0</v>
      </c>
      <c r="S24" s="353">
        <v>0</v>
      </c>
      <c r="T24" s="353">
        <v>0</v>
      </c>
      <c r="U24" s="353">
        <v>0</v>
      </c>
      <c r="V24" s="370">
        <v>0</v>
      </c>
      <c r="W24" s="353">
        <v>0</v>
      </c>
      <c r="X24" s="353">
        <v>0</v>
      </c>
      <c r="Y24" s="353">
        <v>0</v>
      </c>
      <c r="Z24" s="353">
        <v>0</v>
      </c>
      <c r="AA24" s="353">
        <v>0</v>
      </c>
    </row>
    <row r="25" spans="1:27">
      <c r="A25" s="369" t="s">
        <v>75</v>
      </c>
      <c r="B25" s="354" t="s">
        <v>246</v>
      </c>
      <c r="C25" s="355" t="s">
        <v>247</v>
      </c>
      <c r="D25" s="353">
        <f t="shared" si="3"/>
        <v>0</v>
      </c>
      <c r="E25" s="353">
        <v>0</v>
      </c>
      <c r="F25" s="353">
        <v>0</v>
      </c>
      <c r="G25" s="353">
        <v>0</v>
      </c>
      <c r="H25" s="353">
        <v>0</v>
      </c>
      <c r="I25" s="353">
        <v>0</v>
      </c>
      <c r="J25" s="370">
        <v>0</v>
      </c>
      <c r="K25" s="353">
        <v>0</v>
      </c>
      <c r="L25" s="353">
        <v>0</v>
      </c>
      <c r="M25" s="353">
        <v>0</v>
      </c>
      <c r="N25" s="353">
        <v>0</v>
      </c>
      <c r="O25" s="370">
        <v>0</v>
      </c>
      <c r="P25" s="353">
        <v>0</v>
      </c>
      <c r="Q25" s="353">
        <v>0</v>
      </c>
      <c r="R25" s="353">
        <v>0</v>
      </c>
      <c r="S25" s="353">
        <v>0</v>
      </c>
      <c r="T25" s="353">
        <v>0</v>
      </c>
      <c r="U25" s="353">
        <v>0</v>
      </c>
      <c r="V25" s="370">
        <v>0</v>
      </c>
      <c r="W25" s="353">
        <v>0</v>
      </c>
      <c r="X25" s="353">
        <v>0</v>
      </c>
      <c r="Y25" s="353">
        <v>0</v>
      </c>
      <c r="Z25" s="353">
        <v>0</v>
      </c>
      <c r="AA25" s="353">
        <v>0</v>
      </c>
    </row>
    <row r="26" spans="1:27" ht="30">
      <c r="A26" s="369" t="s">
        <v>80</v>
      </c>
      <c r="B26" s="354" t="s">
        <v>248</v>
      </c>
      <c r="C26" s="355" t="s">
        <v>249</v>
      </c>
      <c r="D26" s="353">
        <f t="shared" si="3"/>
        <v>0</v>
      </c>
      <c r="E26" s="353">
        <v>0</v>
      </c>
      <c r="F26" s="353">
        <v>0</v>
      </c>
      <c r="G26" s="353">
        <v>0</v>
      </c>
      <c r="H26" s="353">
        <v>0</v>
      </c>
      <c r="I26" s="353">
        <v>0</v>
      </c>
      <c r="J26" s="370">
        <v>0</v>
      </c>
      <c r="K26" s="353">
        <v>0</v>
      </c>
      <c r="L26" s="353">
        <v>0</v>
      </c>
      <c r="M26" s="353">
        <v>0</v>
      </c>
      <c r="N26" s="353">
        <v>0</v>
      </c>
      <c r="O26" s="370">
        <v>0</v>
      </c>
      <c r="P26" s="353">
        <v>0</v>
      </c>
      <c r="Q26" s="353">
        <v>0</v>
      </c>
      <c r="R26" s="353">
        <v>0</v>
      </c>
      <c r="S26" s="353">
        <v>0</v>
      </c>
      <c r="T26" s="353">
        <v>0</v>
      </c>
      <c r="U26" s="353">
        <v>0</v>
      </c>
      <c r="V26" s="370">
        <v>0</v>
      </c>
      <c r="W26" s="353">
        <v>0</v>
      </c>
      <c r="X26" s="353">
        <v>0</v>
      </c>
      <c r="Y26" s="353">
        <v>0</v>
      </c>
      <c r="Z26" s="353">
        <v>0</v>
      </c>
      <c r="AA26" s="353">
        <v>0</v>
      </c>
    </row>
    <row r="27" spans="1:27">
      <c r="A27" s="369" t="s">
        <v>83</v>
      </c>
      <c r="B27" s="354" t="s">
        <v>250</v>
      </c>
      <c r="C27" s="355" t="s">
        <v>251</v>
      </c>
      <c r="D27" s="353">
        <f t="shared" si="3"/>
        <v>0</v>
      </c>
      <c r="E27" s="353">
        <v>0</v>
      </c>
      <c r="F27" s="353">
        <v>0</v>
      </c>
      <c r="G27" s="353">
        <v>0</v>
      </c>
      <c r="H27" s="353">
        <v>0</v>
      </c>
      <c r="I27" s="353">
        <v>0</v>
      </c>
      <c r="J27" s="370">
        <v>0</v>
      </c>
      <c r="K27" s="353">
        <v>0</v>
      </c>
      <c r="L27" s="353">
        <v>0</v>
      </c>
      <c r="M27" s="353">
        <v>0</v>
      </c>
      <c r="N27" s="353">
        <v>0</v>
      </c>
      <c r="O27" s="370">
        <v>0</v>
      </c>
      <c r="P27" s="353">
        <v>0</v>
      </c>
      <c r="Q27" s="353">
        <v>0</v>
      </c>
      <c r="R27" s="353">
        <v>0</v>
      </c>
      <c r="S27" s="353">
        <v>0</v>
      </c>
      <c r="T27" s="353">
        <v>0</v>
      </c>
      <c r="U27" s="353">
        <v>0</v>
      </c>
      <c r="V27" s="370">
        <v>0</v>
      </c>
      <c r="W27" s="353">
        <v>0</v>
      </c>
      <c r="X27" s="353">
        <v>0</v>
      </c>
      <c r="Y27" s="353">
        <v>0</v>
      </c>
      <c r="Z27" s="353">
        <v>0</v>
      </c>
      <c r="AA27" s="353">
        <v>0</v>
      </c>
    </row>
    <row r="28" spans="1:27" ht="30">
      <c r="A28" s="369" t="s">
        <v>86</v>
      </c>
      <c r="B28" s="354" t="s">
        <v>252</v>
      </c>
      <c r="C28" s="355" t="s">
        <v>349</v>
      </c>
      <c r="D28" s="353">
        <f t="shared" si="3"/>
        <v>0</v>
      </c>
      <c r="E28" s="353">
        <v>0</v>
      </c>
      <c r="F28" s="353">
        <v>0</v>
      </c>
      <c r="G28" s="353">
        <v>0</v>
      </c>
      <c r="H28" s="353">
        <v>0</v>
      </c>
      <c r="I28" s="353">
        <v>0</v>
      </c>
      <c r="J28" s="370">
        <v>0</v>
      </c>
      <c r="K28" s="353">
        <v>0</v>
      </c>
      <c r="L28" s="353">
        <v>0</v>
      </c>
      <c r="M28" s="353">
        <v>0</v>
      </c>
      <c r="N28" s="353">
        <v>0</v>
      </c>
      <c r="O28" s="370">
        <v>0</v>
      </c>
      <c r="P28" s="353">
        <v>0</v>
      </c>
      <c r="Q28" s="353">
        <v>0</v>
      </c>
      <c r="R28" s="353">
        <v>0</v>
      </c>
      <c r="S28" s="353">
        <v>0</v>
      </c>
      <c r="T28" s="353">
        <v>0</v>
      </c>
      <c r="U28" s="353">
        <v>0</v>
      </c>
      <c r="V28" s="370">
        <v>0</v>
      </c>
      <c r="W28" s="353">
        <v>0</v>
      </c>
      <c r="X28" s="353">
        <v>0</v>
      </c>
      <c r="Y28" s="353">
        <v>0</v>
      </c>
      <c r="Z28" s="353">
        <v>0</v>
      </c>
      <c r="AA28" s="353">
        <v>0</v>
      </c>
    </row>
    <row r="29" spans="1:27" ht="30">
      <c r="A29" s="369" t="s">
        <v>89</v>
      </c>
      <c r="B29" s="354" t="s">
        <v>253</v>
      </c>
      <c r="C29" s="355" t="s">
        <v>350</v>
      </c>
      <c r="D29" s="353">
        <f t="shared" si="3"/>
        <v>0</v>
      </c>
      <c r="E29" s="353">
        <v>0</v>
      </c>
      <c r="F29" s="353">
        <v>0</v>
      </c>
      <c r="G29" s="353">
        <v>0</v>
      </c>
      <c r="H29" s="353">
        <v>0</v>
      </c>
      <c r="I29" s="353">
        <v>0</v>
      </c>
      <c r="J29" s="370">
        <v>0</v>
      </c>
      <c r="K29" s="353">
        <v>0</v>
      </c>
      <c r="L29" s="353">
        <v>0</v>
      </c>
      <c r="M29" s="353">
        <v>0</v>
      </c>
      <c r="N29" s="353">
        <v>0</v>
      </c>
      <c r="O29" s="370">
        <v>0</v>
      </c>
      <c r="P29" s="353">
        <v>0</v>
      </c>
      <c r="Q29" s="353">
        <v>0</v>
      </c>
      <c r="R29" s="353">
        <v>0</v>
      </c>
      <c r="S29" s="353">
        <v>0</v>
      </c>
      <c r="T29" s="353">
        <v>0</v>
      </c>
      <c r="U29" s="353">
        <v>0</v>
      </c>
      <c r="V29" s="370">
        <v>0</v>
      </c>
      <c r="W29" s="353">
        <v>0</v>
      </c>
      <c r="X29" s="353">
        <v>0</v>
      </c>
      <c r="Y29" s="353">
        <v>0</v>
      </c>
      <c r="Z29" s="353">
        <v>0</v>
      </c>
      <c r="AA29" s="353">
        <v>0</v>
      </c>
    </row>
    <row r="30" spans="1:27" ht="30">
      <c r="A30" s="369" t="s">
        <v>92</v>
      </c>
      <c r="B30" s="354" t="s">
        <v>254</v>
      </c>
      <c r="C30" s="355" t="s">
        <v>351</v>
      </c>
      <c r="D30" s="353">
        <f t="shared" si="3"/>
        <v>0</v>
      </c>
      <c r="E30" s="353">
        <v>0</v>
      </c>
      <c r="F30" s="353">
        <v>0</v>
      </c>
      <c r="G30" s="353">
        <v>0</v>
      </c>
      <c r="H30" s="353">
        <v>0</v>
      </c>
      <c r="I30" s="353">
        <v>0</v>
      </c>
      <c r="J30" s="370">
        <v>0</v>
      </c>
      <c r="K30" s="353">
        <v>0</v>
      </c>
      <c r="L30" s="353">
        <v>0</v>
      </c>
      <c r="M30" s="353">
        <v>0</v>
      </c>
      <c r="N30" s="353">
        <v>0</v>
      </c>
      <c r="O30" s="370">
        <v>0</v>
      </c>
      <c r="P30" s="353">
        <v>0</v>
      </c>
      <c r="Q30" s="353">
        <v>0</v>
      </c>
      <c r="R30" s="353">
        <v>0</v>
      </c>
      <c r="S30" s="353">
        <v>0</v>
      </c>
      <c r="T30" s="353">
        <v>0</v>
      </c>
      <c r="U30" s="353">
        <v>0</v>
      </c>
      <c r="V30" s="370">
        <v>0</v>
      </c>
      <c r="W30" s="353">
        <v>0</v>
      </c>
      <c r="X30" s="353">
        <v>0</v>
      </c>
      <c r="Y30" s="353">
        <v>0</v>
      </c>
      <c r="Z30" s="353">
        <v>0</v>
      </c>
      <c r="AA30" s="353">
        <v>0</v>
      </c>
    </row>
    <row r="31" spans="1:27" ht="18">
      <c r="A31" s="369"/>
      <c r="B31" s="358" t="s">
        <v>234</v>
      </c>
      <c r="C31" s="359" t="s">
        <v>352</v>
      </c>
      <c r="D31" s="353">
        <f t="shared" si="3"/>
        <v>0</v>
      </c>
      <c r="E31" s="353">
        <v>0</v>
      </c>
      <c r="F31" s="353">
        <v>0</v>
      </c>
      <c r="G31" s="353">
        <v>0</v>
      </c>
      <c r="H31" s="353">
        <v>0</v>
      </c>
      <c r="I31" s="353">
        <v>0</v>
      </c>
      <c r="J31" s="370">
        <v>0</v>
      </c>
      <c r="K31" s="353">
        <v>0</v>
      </c>
      <c r="L31" s="353">
        <v>0</v>
      </c>
      <c r="M31" s="353">
        <v>0</v>
      </c>
      <c r="N31" s="353">
        <v>0</v>
      </c>
      <c r="O31" s="370">
        <v>0</v>
      </c>
      <c r="P31" s="353">
        <v>0</v>
      </c>
      <c r="Q31" s="353">
        <v>0</v>
      </c>
      <c r="R31" s="353">
        <v>0</v>
      </c>
      <c r="S31" s="353">
        <v>0</v>
      </c>
      <c r="T31" s="353">
        <v>0</v>
      </c>
      <c r="U31" s="353">
        <v>0</v>
      </c>
      <c r="V31" s="370">
        <v>0</v>
      </c>
      <c r="W31" s="353">
        <v>0</v>
      </c>
      <c r="X31" s="353">
        <v>0</v>
      </c>
      <c r="Y31" s="353">
        <v>0</v>
      </c>
      <c r="Z31" s="353">
        <v>0</v>
      </c>
      <c r="AA31" s="353">
        <v>0</v>
      </c>
    </row>
    <row r="32" spans="1:27" ht="28.5">
      <c r="A32" s="371">
        <v>3</v>
      </c>
      <c r="B32" s="372" t="s">
        <v>255</v>
      </c>
      <c r="C32" s="350" t="s">
        <v>256</v>
      </c>
      <c r="D32" s="365">
        <f t="shared" si="3"/>
        <v>0</v>
      </c>
      <c r="E32" s="350">
        <v>0</v>
      </c>
      <c r="F32" s="350">
        <v>0</v>
      </c>
      <c r="G32" s="350">
        <v>0</v>
      </c>
      <c r="H32" s="350">
        <v>0</v>
      </c>
      <c r="I32" s="350">
        <v>0</v>
      </c>
      <c r="J32" s="351">
        <v>0</v>
      </c>
      <c r="K32" s="350">
        <v>0</v>
      </c>
      <c r="L32" s="350">
        <v>0</v>
      </c>
      <c r="M32" s="350">
        <v>0</v>
      </c>
      <c r="N32" s="350">
        <v>0</v>
      </c>
      <c r="O32" s="351">
        <v>0</v>
      </c>
      <c r="P32" s="350">
        <v>0</v>
      </c>
      <c r="Q32" s="350">
        <v>0</v>
      </c>
      <c r="R32" s="350">
        <v>0</v>
      </c>
      <c r="S32" s="350">
        <v>0</v>
      </c>
      <c r="T32" s="350">
        <v>0</v>
      </c>
      <c r="U32" s="350">
        <v>0</v>
      </c>
      <c r="V32" s="351">
        <v>0</v>
      </c>
      <c r="W32" s="350">
        <v>0</v>
      </c>
      <c r="X32" s="350">
        <v>0</v>
      </c>
      <c r="Y32" s="350">
        <v>0</v>
      </c>
      <c r="Z32" s="350">
        <v>0</v>
      </c>
      <c r="AA32" s="350">
        <v>0</v>
      </c>
    </row>
    <row r="33" spans="1:4">
      <c r="A33" s="373" t="s">
        <v>257</v>
      </c>
      <c r="B33" s="374"/>
      <c r="C33" s="375"/>
      <c r="D33" s="376"/>
    </row>
    <row r="34" spans="1:4" ht="18">
      <c r="A34" s="377"/>
      <c r="B34" s="363"/>
      <c r="C34" s="377"/>
      <c r="D34" s="378"/>
    </row>
  </sheetData>
  <mergeCells count="7">
    <mergeCell ref="A2:Z2"/>
    <mergeCell ref="E4:AA4"/>
    <mergeCell ref="Y3:AA3"/>
    <mergeCell ref="A4:A5"/>
    <mergeCell ref="B4:B5"/>
    <mergeCell ref="C4:C5"/>
    <mergeCell ref="D4:D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71"/>
  <sheetViews>
    <sheetView showZeros="0" workbookViewId="0">
      <selection activeCell="M44" sqref="M44"/>
    </sheetView>
  </sheetViews>
  <sheetFormatPr defaultColWidth="6.85546875" defaultRowHeight="15"/>
  <cols>
    <col min="1" max="1" width="6.7109375" style="381" customWidth="1"/>
    <col min="2" max="2" width="40" style="339" customWidth="1"/>
    <col min="3" max="3" width="7" style="339" customWidth="1"/>
    <col min="4" max="4" width="12" style="339" customWidth="1"/>
    <col min="5" max="5" width="9.140625" style="339" customWidth="1"/>
    <col min="6" max="9" width="8.7109375" style="339" customWidth="1"/>
    <col min="10" max="10" width="9.28515625" style="380" customWidth="1"/>
    <col min="11" max="11" width="9" style="339" customWidth="1"/>
    <col min="12" max="12" width="9.140625" style="339" customWidth="1"/>
    <col min="13" max="13" width="6.85546875" style="339"/>
    <col min="14" max="14" width="8.28515625" style="339" customWidth="1"/>
    <col min="15" max="15" width="9.140625" style="380" customWidth="1"/>
    <col min="16" max="16" width="7.7109375" style="339" customWidth="1"/>
    <col min="17" max="20" width="8.7109375" style="339" customWidth="1"/>
    <col min="21" max="21" width="6.85546875" style="339"/>
    <col min="22" max="22" width="6.85546875" style="380"/>
    <col min="23" max="24" width="6.85546875" style="339"/>
    <col min="25" max="25" width="8.85546875" style="339" customWidth="1"/>
    <col min="26" max="26" width="7.7109375" style="339" customWidth="1"/>
    <col min="27" max="27" width="8" style="339" customWidth="1"/>
    <col min="28" max="202" width="6.85546875" style="339"/>
    <col min="203" max="203" width="5.28515625" style="339" customWidth="1"/>
    <col min="204" max="204" width="42" style="339" customWidth="1"/>
    <col min="205" max="205" width="6.28515625" style="339" customWidth="1"/>
    <col min="206" max="206" width="9.85546875" style="339" customWidth="1"/>
    <col min="207" max="207" width="8.28515625" style="339" customWidth="1"/>
    <col min="208" max="213" width="7.85546875" style="339" customWidth="1"/>
    <col min="214" max="214" width="8" style="339" customWidth="1"/>
    <col min="215" max="267" width="0" style="339" hidden="1" customWidth="1"/>
    <col min="268" max="458" width="6.85546875" style="339"/>
    <col min="459" max="459" width="5.28515625" style="339" customWidth="1"/>
    <col min="460" max="460" width="42" style="339" customWidth="1"/>
    <col min="461" max="461" width="6.28515625" style="339" customWidth="1"/>
    <col min="462" max="462" width="9.85546875" style="339" customWidth="1"/>
    <col min="463" max="463" width="8.28515625" style="339" customWidth="1"/>
    <col min="464" max="469" width="7.85546875" style="339" customWidth="1"/>
    <col min="470" max="470" width="8" style="339" customWidth="1"/>
    <col min="471" max="523" width="0" style="339" hidden="1" customWidth="1"/>
    <col min="524" max="714" width="6.85546875" style="339"/>
    <col min="715" max="715" width="5.28515625" style="339" customWidth="1"/>
    <col min="716" max="716" width="42" style="339" customWidth="1"/>
    <col min="717" max="717" width="6.28515625" style="339" customWidth="1"/>
    <col min="718" max="718" width="9.85546875" style="339" customWidth="1"/>
    <col min="719" max="719" width="8.28515625" style="339" customWidth="1"/>
    <col min="720" max="725" width="7.85546875" style="339" customWidth="1"/>
    <col min="726" max="726" width="8" style="339" customWidth="1"/>
    <col min="727" max="779" width="0" style="339" hidden="1" customWidth="1"/>
    <col min="780" max="970" width="6.85546875" style="339"/>
    <col min="971" max="971" width="5.28515625" style="339" customWidth="1"/>
    <col min="972" max="972" width="42" style="339" customWidth="1"/>
    <col min="973" max="973" width="6.28515625" style="339" customWidth="1"/>
    <col min="974" max="974" width="9.85546875" style="339" customWidth="1"/>
    <col min="975" max="975" width="8.28515625" style="339" customWidth="1"/>
    <col min="976" max="981" width="7.85546875" style="339" customWidth="1"/>
    <col min="982" max="982" width="8" style="339" customWidth="1"/>
    <col min="983" max="1035" width="0" style="339" hidden="1" customWidth="1"/>
    <col min="1036" max="1226" width="6.85546875" style="339"/>
    <col min="1227" max="1227" width="5.28515625" style="339" customWidth="1"/>
    <col min="1228" max="1228" width="42" style="339" customWidth="1"/>
    <col min="1229" max="1229" width="6.28515625" style="339" customWidth="1"/>
    <col min="1230" max="1230" width="9.85546875" style="339" customWidth="1"/>
    <col min="1231" max="1231" width="8.28515625" style="339" customWidth="1"/>
    <col min="1232" max="1237" width="7.85546875" style="339" customWidth="1"/>
    <col min="1238" max="1238" width="8" style="339" customWidth="1"/>
    <col min="1239" max="1291" width="0" style="339" hidden="1" customWidth="1"/>
    <col min="1292" max="1482" width="6.85546875" style="339"/>
    <col min="1483" max="1483" width="5.28515625" style="339" customWidth="1"/>
    <col min="1484" max="1484" width="42" style="339" customWidth="1"/>
    <col min="1485" max="1485" width="6.28515625" style="339" customWidth="1"/>
    <col min="1486" max="1486" width="9.85546875" style="339" customWidth="1"/>
    <col min="1487" max="1487" width="8.28515625" style="339" customWidth="1"/>
    <col min="1488" max="1493" width="7.85546875" style="339" customWidth="1"/>
    <col min="1494" max="1494" width="8" style="339" customWidth="1"/>
    <col min="1495" max="1547" width="0" style="339" hidden="1" customWidth="1"/>
    <col min="1548" max="1738" width="6.85546875" style="339"/>
    <col min="1739" max="1739" width="5.28515625" style="339" customWidth="1"/>
    <col min="1740" max="1740" width="42" style="339" customWidth="1"/>
    <col min="1741" max="1741" width="6.28515625" style="339" customWidth="1"/>
    <col min="1742" max="1742" width="9.85546875" style="339" customWidth="1"/>
    <col min="1743" max="1743" width="8.28515625" style="339" customWidth="1"/>
    <col min="1744" max="1749" width="7.85546875" style="339" customWidth="1"/>
    <col min="1750" max="1750" width="8" style="339" customWidth="1"/>
    <col min="1751" max="1803" width="0" style="339" hidden="1" customWidth="1"/>
    <col min="1804" max="1994" width="6.85546875" style="339"/>
    <col min="1995" max="1995" width="5.28515625" style="339" customWidth="1"/>
    <col min="1996" max="1996" width="42" style="339" customWidth="1"/>
    <col min="1997" max="1997" width="6.28515625" style="339" customWidth="1"/>
    <col min="1998" max="1998" width="9.85546875" style="339" customWidth="1"/>
    <col min="1999" max="1999" width="8.28515625" style="339" customWidth="1"/>
    <col min="2000" max="2005" width="7.85546875" style="339" customWidth="1"/>
    <col min="2006" max="2006" width="8" style="339" customWidth="1"/>
    <col min="2007" max="2059" width="0" style="339" hidden="1" customWidth="1"/>
    <col min="2060" max="2250" width="6.85546875" style="339"/>
    <col min="2251" max="2251" width="5.28515625" style="339" customWidth="1"/>
    <col min="2252" max="2252" width="42" style="339" customWidth="1"/>
    <col min="2253" max="2253" width="6.28515625" style="339" customWidth="1"/>
    <col min="2254" max="2254" width="9.85546875" style="339" customWidth="1"/>
    <col min="2255" max="2255" width="8.28515625" style="339" customWidth="1"/>
    <col min="2256" max="2261" width="7.85546875" style="339" customWidth="1"/>
    <col min="2262" max="2262" width="8" style="339" customWidth="1"/>
    <col min="2263" max="2315" width="0" style="339" hidden="1" customWidth="1"/>
    <col min="2316" max="2506" width="6.85546875" style="339"/>
    <col min="2507" max="2507" width="5.28515625" style="339" customWidth="1"/>
    <col min="2508" max="2508" width="42" style="339" customWidth="1"/>
    <col min="2509" max="2509" width="6.28515625" style="339" customWidth="1"/>
    <col min="2510" max="2510" width="9.85546875" style="339" customWidth="1"/>
    <col min="2511" max="2511" width="8.28515625" style="339" customWidth="1"/>
    <col min="2512" max="2517" width="7.85546875" style="339" customWidth="1"/>
    <col min="2518" max="2518" width="8" style="339" customWidth="1"/>
    <col min="2519" max="2571" width="0" style="339" hidden="1" customWidth="1"/>
    <col min="2572" max="2762" width="6.85546875" style="339"/>
    <col min="2763" max="2763" width="5.28515625" style="339" customWidth="1"/>
    <col min="2764" max="2764" width="42" style="339" customWidth="1"/>
    <col min="2765" max="2765" width="6.28515625" style="339" customWidth="1"/>
    <col min="2766" max="2766" width="9.85546875" style="339" customWidth="1"/>
    <col min="2767" max="2767" width="8.28515625" style="339" customWidth="1"/>
    <col min="2768" max="2773" width="7.85546875" style="339" customWidth="1"/>
    <col min="2774" max="2774" width="8" style="339" customWidth="1"/>
    <col min="2775" max="2827" width="0" style="339" hidden="1" customWidth="1"/>
    <col min="2828" max="3018" width="6.85546875" style="339"/>
    <col min="3019" max="3019" width="5.28515625" style="339" customWidth="1"/>
    <col min="3020" max="3020" width="42" style="339" customWidth="1"/>
    <col min="3021" max="3021" width="6.28515625" style="339" customWidth="1"/>
    <col min="3022" max="3022" width="9.85546875" style="339" customWidth="1"/>
    <col min="3023" max="3023" width="8.28515625" style="339" customWidth="1"/>
    <col min="3024" max="3029" width="7.85546875" style="339" customWidth="1"/>
    <col min="3030" max="3030" width="8" style="339" customWidth="1"/>
    <col min="3031" max="3083" width="0" style="339" hidden="1" customWidth="1"/>
    <col min="3084" max="3274" width="6.85546875" style="339"/>
    <col min="3275" max="3275" width="5.28515625" style="339" customWidth="1"/>
    <col min="3276" max="3276" width="42" style="339" customWidth="1"/>
    <col min="3277" max="3277" width="6.28515625" style="339" customWidth="1"/>
    <col min="3278" max="3278" width="9.85546875" style="339" customWidth="1"/>
    <col min="3279" max="3279" width="8.28515625" style="339" customWidth="1"/>
    <col min="3280" max="3285" width="7.85546875" style="339" customWidth="1"/>
    <col min="3286" max="3286" width="8" style="339" customWidth="1"/>
    <col min="3287" max="3339" width="0" style="339" hidden="1" customWidth="1"/>
    <col min="3340" max="3530" width="6.85546875" style="339"/>
    <col min="3531" max="3531" width="5.28515625" style="339" customWidth="1"/>
    <col min="3532" max="3532" width="42" style="339" customWidth="1"/>
    <col min="3533" max="3533" width="6.28515625" style="339" customWidth="1"/>
    <col min="3534" max="3534" width="9.85546875" style="339" customWidth="1"/>
    <col min="3535" max="3535" width="8.28515625" style="339" customWidth="1"/>
    <col min="3536" max="3541" width="7.85546875" style="339" customWidth="1"/>
    <col min="3542" max="3542" width="8" style="339" customWidth="1"/>
    <col min="3543" max="3595" width="0" style="339" hidden="1" customWidth="1"/>
    <col min="3596" max="3786" width="6.85546875" style="339"/>
    <col min="3787" max="3787" width="5.28515625" style="339" customWidth="1"/>
    <col min="3788" max="3788" width="42" style="339" customWidth="1"/>
    <col min="3789" max="3789" width="6.28515625" style="339" customWidth="1"/>
    <col min="3790" max="3790" width="9.85546875" style="339" customWidth="1"/>
    <col min="3791" max="3791" width="8.28515625" style="339" customWidth="1"/>
    <col min="3792" max="3797" width="7.85546875" style="339" customWidth="1"/>
    <col min="3798" max="3798" width="8" style="339" customWidth="1"/>
    <col min="3799" max="3851" width="0" style="339" hidden="1" customWidth="1"/>
    <col min="3852" max="4042" width="6.85546875" style="339"/>
    <col min="4043" max="4043" width="5.28515625" style="339" customWidth="1"/>
    <col min="4044" max="4044" width="42" style="339" customWidth="1"/>
    <col min="4045" max="4045" width="6.28515625" style="339" customWidth="1"/>
    <col min="4046" max="4046" width="9.85546875" style="339" customWidth="1"/>
    <col min="4047" max="4047" width="8.28515625" style="339" customWidth="1"/>
    <col min="4048" max="4053" width="7.85546875" style="339" customWidth="1"/>
    <col min="4054" max="4054" width="8" style="339" customWidth="1"/>
    <col min="4055" max="4107" width="0" style="339" hidden="1" customWidth="1"/>
    <col min="4108" max="4298" width="6.85546875" style="339"/>
    <col min="4299" max="4299" width="5.28515625" style="339" customWidth="1"/>
    <col min="4300" max="4300" width="42" style="339" customWidth="1"/>
    <col min="4301" max="4301" width="6.28515625" style="339" customWidth="1"/>
    <col min="4302" max="4302" width="9.85546875" style="339" customWidth="1"/>
    <col min="4303" max="4303" width="8.28515625" style="339" customWidth="1"/>
    <col min="4304" max="4309" width="7.85546875" style="339" customWidth="1"/>
    <col min="4310" max="4310" width="8" style="339" customWidth="1"/>
    <col min="4311" max="4363" width="0" style="339" hidden="1" customWidth="1"/>
    <col min="4364" max="4554" width="6.85546875" style="339"/>
    <col min="4555" max="4555" width="5.28515625" style="339" customWidth="1"/>
    <col min="4556" max="4556" width="42" style="339" customWidth="1"/>
    <col min="4557" max="4557" width="6.28515625" style="339" customWidth="1"/>
    <col min="4558" max="4558" width="9.85546875" style="339" customWidth="1"/>
    <col min="4559" max="4559" width="8.28515625" style="339" customWidth="1"/>
    <col min="4560" max="4565" width="7.85546875" style="339" customWidth="1"/>
    <col min="4566" max="4566" width="8" style="339" customWidth="1"/>
    <col min="4567" max="4619" width="0" style="339" hidden="1" customWidth="1"/>
    <col min="4620" max="4810" width="6.85546875" style="339"/>
    <col min="4811" max="4811" width="5.28515625" style="339" customWidth="1"/>
    <col min="4812" max="4812" width="42" style="339" customWidth="1"/>
    <col min="4813" max="4813" width="6.28515625" style="339" customWidth="1"/>
    <col min="4814" max="4814" width="9.85546875" style="339" customWidth="1"/>
    <col min="4815" max="4815" width="8.28515625" style="339" customWidth="1"/>
    <col min="4816" max="4821" width="7.85546875" style="339" customWidth="1"/>
    <col min="4822" max="4822" width="8" style="339" customWidth="1"/>
    <col min="4823" max="4875" width="0" style="339" hidden="1" customWidth="1"/>
    <col min="4876" max="5066" width="6.85546875" style="339"/>
    <col min="5067" max="5067" width="5.28515625" style="339" customWidth="1"/>
    <col min="5068" max="5068" width="42" style="339" customWidth="1"/>
    <col min="5069" max="5069" width="6.28515625" style="339" customWidth="1"/>
    <col min="5070" max="5070" width="9.85546875" style="339" customWidth="1"/>
    <col min="5071" max="5071" width="8.28515625" style="339" customWidth="1"/>
    <col min="5072" max="5077" width="7.85546875" style="339" customWidth="1"/>
    <col min="5078" max="5078" width="8" style="339" customWidth="1"/>
    <col min="5079" max="5131" width="0" style="339" hidden="1" customWidth="1"/>
    <col min="5132" max="5322" width="6.85546875" style="339"/>
    <col min="5323" max="5323" width="5.28515625" style="339" customWidth="1"/>
    <col min="5324" max="5324" width="42" style="339" customWidth="1"/>
    <col min="5325" max="5325" width="6.28515625" style="339" customWidth="1"/>
    <col min="5326" max="5326" width="9.85546875" style="339" customWidth="1"/>
    <col min="5327" max="5327" width="8.28515625" style="339" customWidth="1"/>
    <col min="5328" max="5333" width="7.85546875" style="339" customWidth="1"/>
    <col min="5334" max="5334" width="8" style="339" customWidth="1"/>
    <col min="5335" max="5387" width="0" style="339" hidden="1" customWidth="1"/>
    <col min="5388" max="5578" width="6.85546875" style="339"/>
    <col min="5579" max="5579" width="5.28515625" style="339" customWidth="1"/>
    <col min="5580" max="5580" width="42" style="339" customWidth="1"/>
    <col min="5581" max="5581" width="6.28515625" style="339" customWidth="1"/>
    <col min="5582" max="5582" width="9.85546875" style="339" customWidth="1"/>
    <col min="5583" max="5583" width="8.28515625" style="339" customWidth="1"/>
    <col min="5584" max="5589" width="7.85546875" style="339" customWidth="1"/>
    <col min="5590" max="5590" width="8" style="339" customWidth="1"/>
    <col min="5591" max="5643" width="0" style="339" hidden="1" customWidth="1"/>
    <col min="5644" max="5834" width="6.85546875" style="339"/>
    <col min="5835" max="5835" width="5.28515625" style="339" customWidth="1"/>
    <col min="5836" max="5836" width="42" style="339" customWidth="1"/>
    <col min="5837" max="5837" width="6.28515625" style="339" customWidth="1"/>
    <col min="5838" max="5838" width="9.85546875" style="339" customWidth="1"/>
    <col min="5839" max="5839" width="8.28515625" style="339" customWidth="1"/>
    <col min="5840" max="5845" width="7.85546875" style="339" customWidth="1"/>
    <col min="5846" max="5846" width="8" style="339" customWidth="1"/>
    <col min="5847" max="5899" width="0" style="339" hidden="1" customWidth="1"/>
    <col min="5900" max="6090" width="6.85546875" style="339"/>
    <col min="6091" max="6091" width="5.28515625" style="339" customWidth="1"/>
    <col min="6092" max="6092" width="42" style="339" customWidth="1"/>
    <col min="6093" max="6093" width="6.28515625" style="339" customWidth="1"/>
    <col min="6094" max="6094" width="9.85546875" style="339" customWidth="1"/>
    <col min="6095" max="6095" width="8.28515625" style="339" customWidth="1"/>
    <col min="6096" max="6101" width="7.85546875" style="339" customWidth="1"/>
    <col min="6102" max="6102" width="8" style="339" customWidth="1"/>
    <col min="6103" max="6155" width="0" style="339" hidden="1" customWidth="1"/>
    <col min="6156" max="6346" width="6.85546875" style="339"/>
    <col min="6347" max="6347" width="5.28515625" style="339" customWidth="1"/>
    <col min="6348" max="6348" width="42" style="339" customWidth="1"/>
    <col min="6349" max="6349" width="6.28515625" style="339" customWidth="1"/>
    <col min="6350" max="6350" width="9.85546875" style="339" customWidth="1"/>
    <col min="6351" max="6351" width="8.28515625" style="339" customWidth="1"/>
    <col min="6352" max="6357" width="7.85546875" style="339" customWidth="1"/>
    <col min="6358" max="6358" width="8" style="339" customWidth="1"/>
    <col min="6359" max="6411" width="0" style="339" hidden="1" customWidth="1"/>
    <col min="6412" max="6602" width="6.85546875" style="339"/>
    <col min="6603" max="6603" width="5.28515625" style="339" customWidth="1"/>
    <col min="6604" max="6604" width="42" style="339" customWidth="1"/>
    <col min="6605" max="6605" width="6.28515625" style="339" customWidth="1"/>
    <col min="6606" max="6606" width="9.85546875" style="339" customWidth="1"/>
    <col min="6607" max="6607" width="8.28515625" style="339" customWidth="1"/>
    <col min="6608" max="6613" width="7.85546875" style="339" customWidth="1"/>
    <col min="6614" max="6614" width="8" style="339" customWidth="1"/>
    <col min="6615" max="6667" width="0" style="339" hidden="1" customWidth="1"/>
    <col min="6668" max="6858" width="6.85546875" style="339"/>
    <col min="6859" max="6859" width="5.28515625" style="339" customWidth="1"/>
    <col min="6860" max="6860" width="42" style="339" customWidth="1"/>
    <col min="6861" max="6861" width="6.28515625" style="339" customWidth="1"/>
    <col min="6862" max="6862" width="9.85546875" style="339" customWidth="1"/>
    <col min="6863" max="6863" width="8.28515625" style="339" customWidth="1"/>
    <col min="6864" max="6869" width="7.85546875" style="339" customWidth="1"/>
    <col min="6870" max="6870" width="8" style="339" customWidth="1"/>
    <col min="6871" max="6923" width="0" style="339" hidden="1" customWidth="1"/>
    <col min="6924" max="7114" width="6.85546875" style="339"/>
    <col min="7115" max="7115" width="5.28515625" style="339" customWidth="1"/>
    <col min="7116" max="7116" width="42" style="339" customWidth="1"/>
    <col min="7117" max="7117" width="6.28515625" style="339" customWidth="1"/>
    <col min="7118" max="7118" width="9.85546875" style="339" customWidth="1"/>
    <col min="7119" max="7119" width="8.28515625" style="339" customWidth="1"/>
    <col min="7120" max="7125" width="7.85546875" style="339" customWidth="1"/>
    <col min="7126" max="7126" width="8" style="339" customWidth="1"/>
    <col min="7127" max="7179" width="0" style="339" hidden="1" customWidth="1"/>
    <col min="7180" max="7370" width="6.85546875" style="339"/>
    <col min="7371" max="7371" width="5.28515625" style="339" customWidth="1"/>
    <col min="7372" max="7372" width="42" style="339" customWidth="1"/>
    <col min="7373" max="7373" width="6.28515625" style="339" customWidth="1"/>
    <col min="7374" max="7374" width="9.85546875" style="339" customWidth="1"/>
    <col min="7375" max="7375" width="8.28515625" style="339" customWidth="1"/>
    <col min="7376" max="7381" width="7.85546875" style="339" customWidth="1"/>
    <col min="7382" max="7382" width="8" style="339" customWidth="1"/>
    <col min="7383" max="7435" width="0" style="339" hidden="1" customWidth="1"/>
    <col min="7436" max="7626" width="6.85546875" style="339"/>
    <col min="7627" max="7627" width="5.28515625" style="339" customWidth="1"/>
    <col min="7628" max="7628" width="42" style="339" customWidth="1"/>
    <col min="7629" max="7629" width="6.28515625" style="339" customWidth="1"/>
    <col min="7630" max="7630" width="9.85546875" style="339" customWidth="1"/>
    <col min="7631" max="7631" width="8.28515625" style="339" customWidth="1"/>
    <col min="7632" max="7637" width="7.85546875" style="339" customWidth="1"/>
    <col min="7638" max="7638" width="8" style="339" customWidth="1"/>
    <col min="7639" max="7691" width="0" style="339" hidden="1" customWidth="1"/>
    <col min="7692" max="7882" width="6.85546875" style="339"/>
    <col min="7883" max="7883" width="5.28515625" style="339" customWidth="1"/>
    <col min="7884" max="7884" width="42" style="339" customWidth="1"/>
    <col min="7885" max="7885" width="6.28515625" style="339" customWidth="1"/>
    <col min="7886" max="7886" width="9.85546875" style="339" customWidth="1"/>
    <col min="7887" max="7887" width="8.28515625" style="339" customWidth="1"/>
    <col min="7888" max="7893" width="7.85546875" style="339" customWidth="1"/>
    <col min="7894" max="7894" width="8" style="339" customWidth="1"/>
    <col min="7895" max="7947" width="0" style="339" hidden="1" customWidth="1"/>
    <col min="7948" max="8138" width="6.85546875" style="339"/>
    <col min="8139" max="8139" width="5.28515625" style="339" customWidth="1"/>
    <col min="8140" max="8140" width="42" style="339" customWidth="1"/>
    <col min="8141" max="8141" width="6.28515625" style="339" customWidth="1"/>
    <col min="8142" max="8142" width="9.85546875" style="339" customWidth="1"/>
    <col min="8143" max="8143" width="8.28515625" style="339" customWidth="1"/>
    <col min="8144" max="8149" width="7.85546875" style="339" customWidth="1"/>
    <col min="8150" max="8150" width="8" style="339" customWidth="1"/>
    <col min="8151" max="8203" width="0" style="339" hidden="1" customWidth="1"/>
    <col min="8204" max="8394" width="6.85546875" style="339"/>
    <col min="8395" max="8395" width="5.28515625" style="339" customWidth="1"/>
    <col min="8396" max="8396" width="42" style="339" customWidth="1"/>
    <col min="8397" max="8397" width="6.28515625" style="339" customWidth="1"/>
    <col min="8398" max="8398" width="9.85546875" style="339" customWidth="1"/>
    <col min="8399" max="8399" width="8.28515625" style="339" customWidth="1"/>
    <col min="8400" max="8405" width="7.85546875" style="339" customWidth="1"/>
    <col min="8406" max="8406" width="8" style="339" customWidth="1"/>
    <col min="8407" max="8459" width="0" style="339" hidden="1" customWidth="1"/>
    <col min="8460" max="8650" width="6.85546875" style="339"/>
    <col min="8651" max="8651" width="5.28515625" style="339" customWidth="1"/>
    <col min="8652" max="8652" width="42" style="339" customWidth="1"/>
    <col min="8653" max="8653" width="6.28515625" style="339" customWidth="1"/>
    <col min="8654" max="8654" width="9.85546875" style="339" customWidth="1"/>
    <col min="8655" max="8655" width="8.28515625" style="339" customWidth="1"/>
    <col min="8656" max="8661" width="7.85546875" style="339" customWidth="1"/>
    <col min="8662" max="8662" width="8" style="339" customWidth="1"/>
    <col min="8663" max="8715" width="0" style="339" hidden="1" customWidth="1"/>
    <col min="8716" max="8906" width="6.85546875" style="339"/>
    <col min="8907" max="8907" width="5.28515625" style="339" customWidth="1"/>
    <col min="8908" max="8908" width="42" style="339" customWidth="1"/>
    <col min="8909" max="8909" width="6.28515625" style="339" customWidth="1"/>
    <col min="8910" max="8910" width="9.85546875" style="339" customWidth="1"/>
    <col min="8911" max="8911" width="8.28515625" style="339" customWidth="1"/>
    <col min="8912" max="8917" width="7.85546875" style="339" customWidth="1"/>
    <col min="8918" max="8918" width="8" style="339" customWidth="1"/>
    <col min="8919" max="8971" width="0" style="339" hidden="1" customWidth="1"/>
    <col min="8972" max="9162" width="6.85546875" style="339"/>
    <col min="9163" max="9163" width="5.28515625" style="339" customWidth="1"/>
    <col min="9164" max="9164" width="42" style="339" customWidth="1"/>
    <col min="9165" max="9165" width="6.28515625" style="339" customWidth="1"/>
    <col min="9166" max="9166" width="9.85546875" style="339" customWidth="1"/>
    <col min="9167" max="9167" width="8.28515625" style="339" customWidth="1"/>
    <col min="9168" max="9173" width="7.85546875" style="339" customWidth="1"/>
    <col min="9174" max="9174" width="8" style="339" customWidth="1"/>
    <col min="9175" max="9227" width="0" style="339" hidden="1" customWidth="1"/>
    <col min="9228" max="9418" width="6.85546875" style="339"/>
    <col min="9419" max="9419" width="5.28515625" style="339" customWidth="1"/>
    <col min="9420" max="9420" width="42" style="339" customWidth="1"/>
    <col min="9421" max="9421" width="6.28515625" style="339" customWidth="1"/>
    <col min="9422" max="9422" width="9.85546875" style="339" customWidth="1"/>
    <col min="9423" max="9423" width="8.28515625" style="339" customWidth="1"/>
    <col min="9424" max="9429" width="7.85546875" style="339" customWidth="1"/>
    <col min="9430" max="9430" width="8" style="339" customWidth="1"/>
    <col min="9431" max="9483" width="0" style="339" hidden="1" customWidth="1"/>
    <col min="9484" max="9674" width="6.85546875" style="339"/>
    <col min="9675" max="9675" width="5.28515625" style="339" customWidth="1"/>
    <col min="9676" max="9676" width="42" style="339" customWidth="1"/>
    <col min="9677" max="9677" width="6.28515625" style="339" customWidth="1"/>
    <col min="9678" max="9678" width="9.85546875" style="339" customWidth="1"/>
    <col min="9679" max="9679" width="8.28515625" style="339" customWidth="1"/>
    <col min="9680" max="9685" width="7.85546875" style="339" customWidth="1"/>
    <col min="9686" max="9686" width="8" style="339" customWidth="1"/>
    <col min="9687" max="9739" width="0" style="339" hidden="1" customWidth="1"/>
    <col min="9740" max="9930" width="6.85546875" style="339"/>
    <col min="9931" max="9931" width="5.28515625" style="339" customWidth="1"/>
    <col min="9932" max="9932" width="42" style="339" customWidth="1"/>
    <col min="9933" max="9933" width="6.28515625" style="339" customWidth="1"/>
    <col min="9934" max="9934" width="9.85546875" style="339" customWidth="1"/>
    <col min="9935" max="9935" width="8.28515625" style="339" customWidth="1"/>
    <col min="9936" max="9941" width="7.85546875" style="339" customWidth="1"/>
    <col min="9942" max="9942" width="8" style="339" customWidth="1"/>
    <col min="9943" max="9995" width="0" style="339" hidden="1" customWidth="1"/>
    <col min="9996" max="10186" width="6.85546875" style="339"/>
    <col min="10187" max="10187" width="5.28515625" style="339" customWidth="1"/>
    <col min="10188" max="10188" width="42" style="339" customWidth="1"/>
    <col min="10189" max="10189" width="6.28515625" style="339" customWidth="1"/>
    <col min="10190" max="10190" width="9.85546875" style="339" customWidth="1"/>
    <col min="10191" max="10191" width="8.28515625" style="339" customWidth="1"/>
    <col min="10192" max="10197" width="7.85546875" style="339" customWidth="1"/>
    <col min="10198" max="10198" width="8" style="339" customWidth="1"/>
    <col min="10199" max="10251" width="0" style="339" hidden="1" customWidth="1"/>
    <col min="10252" max="10442" width="6.85546875" style="339"/>
    <col min="10443" max="10443" width="5.28515625" style="339" customWidth="1"/>
    <col min="10444" max="10444" width="42" style="339" customWidth="1"/>
    <col min="10445" max="10445" width="6.28515625" style="339" customWidth="1"/>
    <col min="10446" max="10446" width="9.85546875" style="339" customWidth="1"/>
    <col min="10447" max="10447" width="8.28515625" style="339" customWidth="1"/>
    <col min="10448" max="10453" width="7.85546875" style="339" customWidth="1"/>
    <col min="10454" max="10454" width="8" style="339" customWidth="1"/>
    <col min="10455" max="10507" width="0" style="339" hidden="1" customWidth="1"/>
    <col min="10508" max="10698" width="6.85546875" style="339"/>
    <col min="10699" max="10699" width="5.28515625" style="339" customWidth="1"/>
    <col min="10700" max="10700" width="42" style="339" customWidth="1"/>
    <col min="10701" max="10701" width="6.28515625" style="339" customWidth="1"/>
    <col min="10702" max="10702" width="9.85546875" style="339" customWidth="1"/>
    <col min="10703" max="10703" width="8.28515625" style="339" customWidth="1"/>
    <col min="10704" max="10709" width="7.85546875" style="339" customWidth="1"/>
    <col min="10710" max="10710" width="8" style="339" customWidth="1"/>
    <col min="10711" max="10763" width="0" style="339" hidden="1" customWidth="1"/>
    <col min="10764" max="10954" width="6.85546875" style="339"/>
    <col min="10955" max="10955" width="5.28515625" style="339" customWidth="1"/>
    <col min="10956" max="10956" width="42" style="339" customWidth="1"/>
    <col min="10957" max="10957" width="6.28515625" style="339" customWidth="1"/>
    <col min="10958" max="10958" width="9.85546875" style="339" customWidth="1"/>
    <col min="10959" max="10959" width="8.28515625" style="339" customWidth="1"/>
    <col min="10960" max="10965" width="7.85546875" style="339" customWidth="1"/>
    <col min="10966" max="10966" width="8" style="339" customWidth="1"/>
    <col min="10967" max="11019" width="0" style="339" hidden="1" customWidth="1"/>
    <col min="11020" max="11210" width="6.85546875" style="339"/>
    <col min="11211" max="11211" width="5.28515625" style="339" customWidth="1"/>
    <col min="11212" max="11212" width="42" style="339" customWidth="1"/>
    <col min="11213" max="11213" width="6.28515625" style="339" customWidth="1"/>
    <col min="11214" max="11214" width="9.85546875" style="339" customWidth="1"/>
    <col min="11215" max="11215" width="8.28515625" style="339" customWidth="1"/>
    <col min="11216" max="11221" width="7.85546875" style="339" customWidth="1"/>
    <col min="11222" max="11222" width="8" style="339" customWidth="1"/>
    <col min="11223" max="11275" width="0" style="339" hidden="1" customWidth="1"/>
    <col min="11276" max="11466" width="6.85546875" style="339"/>
    <col min="11467" max="11467" width="5.28515625" style="339" customWidth="1"/>
    <col min="11468" max="11468" width="42" style="339" customWidth="1"/>
    <col min="11469" max="11469" width="6.28515625" style="339" customWidth="1"/>
    <col min="11470" max="11470" width="9.85546875" style="339" customWidth="1"/>
    <col min="11471" max="11471" width="8.28515625" style="339" customWidth="1"/>
    <col min="11472" max="11477" width="7.85546875" style="339" customWidth="1"/>
    <col min="11478" max="11478" width="8" style="339" customWidth="1"/>
    <col min="11479" max="11531" width="0" style="339" hidden="1" customWidth="1"/>
    <col min="11532" max="11722" width="6.85546875" style="339"/>
    <col min="11723" max="11723" width="5.28515625" style="339" customWidth="1"/>
    <col min="11724" max="11724" width="42" style="339" customWidth="1"/>
    <col min="11725" max="11725" width="6.28515625" style="339" customWidth="1"/>
    <col min="11726" max="11726" width="9.85546875" style="339" customWidth="1"/>
    <col min="11727" max="11727" width="8.28515625" style="339" customWidth="1"/>
    <col min="11728" max="11733" width="7.85546875" style="339" customWidth="1"/>
    <col min="11734" max="11734" width="8" style="339" customWidth="1"/>
    <col min="11735" max="11787" width="0" style="339" hidden="1" customWidth="1"/>
    <col min="11788" max="11978" width="6.85546875" style="339"/>
    <col min="11979" max="11979" width="5.28515625" style="339" customWidth="1"/>
    <col min="11980" max="11980" width="42" style="339" customWidth="1"/>
    <col min="11981" max="11981" width="6.28515625" style="339" customWidth="1"/>
    <col min="11982" max="11982" width="9.85546875" style="339" customWidth="1"/>
    <col min="11983" max="11983" width="8.28515625" style="339" customWidth="1"/>
    <col min="11984" max="11989" width="7.85546875" style="339" customWidth="1"/>
    <col min="11990" max="11990" width="8" style="339" customWidth="1"/>
    <col min="11991" max="12043" width="0" style="339" hidden="1" customWidth="1"/>
    <col min="12044" max="12234" width="6.85546875" style="339"/>
    <col min="12235" max="12235" width="5.28515625" style="339" customWidth="1"/>
    <col min="12236" max="12236" width="42" style="339" customWidth="1"/>
    <col min="12237" max="12237" width="6.28515625" style="339" customWidth="1"/>
    <col min="12238" max="12238" width="9.85546875" style="339" customWidth="1"/>
    <col min="12239" max="12239" width="8.28515625" style="339" customWidth="1"/>
    <col min="12240" max="12245" width="7.85546875" style="339" customWidth="1"/>
    <col min="12246" max="12246" width="8" style="339" customWidth="1"/>
    <col min="12247" max="12299" width="0" style="339" hidden="1" customWidth="1"/>
    <col min="12300" max="12490" width="6.85546875" style="339"/>
    <col min="12491" max="12491" width="5.28515625" style="339" customWidth="1"/>
    <col min="12492" max="12492" width="42" style="339" customWidth="1"/>
    <col min="12493" max="12493" width="6.28515625" style="339" customWidth="1"/>
    <col min="12494" max="12494" width="9.85546875" style="339" customWidth="1"/>
    <col min="12495" max="12495" width="8.28515625" style="339" customWidth="1"/>
    <col min="12496" max="12501" width="7.85546875" style="339" customWidth="1"/>
    <col min="12502" max="12502" width="8" style="339" customWidth="1"/>
    <col min="12503" max="12555" width="0" style="339" hidden="1" customWidth="1"/>
    <col min="12556" max="12746" width="6.85546875" style="339"/>
    <col min="12747" max="12747" width="5.28515625" style="339" customWidth="1"/>
    <col min="12748" max="12748" width="42" style="339" customWidth="1"/>
    <col min="12749" max="12749" width="6.28515625" style="339" customWidth="1"/>
    <col min="12750" max="12750" width="9.85546875" style="339" customWidth="1"/>
    <col min="12751" max="12751" width="8.28515625" style="339" customWidth="1"/>
    <col min="12752" max="12757" width="7.85546875" style="339" customWidth="1"/>
    <col min="12758" max="12758" width="8" style="339" customWidth="1"/>
    <col min="12759" max="12811" width="0" style="339" hidden="1" customWidth="1"/>
    <col min="12812" max="13002" width="6.85546875" style="339"/>
    <col min="13003" max="13003" width="5.28515625" style="339" customWidth="1"/>
    <col min="13004" max="13004" width="42" style="339" customWidth="1"/>
    <col min="13005" max="13005" width="6.28515625" style="339" customWidth="1"/>
    <col min="13006" max="13006" width="9.85546875" style="339" customWidth="1"/>
    <col min="13007" max="13007" width="8.28515625" style="339" customWidth="1"/>
    <col min="13008" max="13013" width="7.85546875" style="339" customWidth="1"/>
    <col min="13014" max="13014" width="8" style="339" customWidth="1"/>
    <col min="13015" max="13067" width="0" style="339" hidden="1" customWidth="1"/>
    <col min="13068" max="13258" width="6.85546875" style="339"/>
    <col min="13259" max="13259" width="5.28515625" style="339" customWidth="1"/>
    <col min="13260" max="13260" width="42" style="339" customWidth="1"/>
    <col min="13261" max="13261" width="6.28515625" style="339" customWidth="1"/>
    <col min="13262" max="13262" width="9.85546875" style="339" customWidth="1"/>
    <col min="13263" max="13263" width="8.28515625" style="339" customWidth="1"/>
    <col min="13264" max="13269" width="7.85546875" style="339" customWidth="1"/>
    <col min="13270" max="13270" width="8" style="339" customWidth="1"/>
    <col min="13271" max="13323" width="0" style="339" hidden="1" customWidth="1"/>
    <col min="13324" max="13514" width="6.85546875" style="339"/>
    <col min="13515" max="13515" width="5.28515625" style="339" customWidth="1"/>
    <col min="13516" max="13516" width="42" style="339" customWidth="1"/>
    <col min="13517" max="13517" width="6.28515625" style="339" customWidth="1"/>
    <col min="13518" max="13518" width="9.85546875" style="339" customWidth="1"/>
    <col min="13519" max="13519" width="8.28515625" style="339" customWidth="1"/>
    <col min="13520" max="13525" width="7.85546875" style="339" customWidth="1"/>
    <col min="13526" max="13526" width="8" style="339" customWidth="1"/>
    <col min="13527" max="13579" width="0" style="339" hidden="1" customWidth="1"/>
    <col min="13580" max="13770" width="6.85546875" style="339"/>
    <col min="13771" max="13771" width="5.28515625" style="339" customWidth="1"/>
    <col min="13772" max="13772" width="42" style="339" customWidth="1"/>
    <col min="13773" max="13773" width="6.28515625" style="339" customWidth="1"/>
    <col min="13774" max="13774" width="9.85546875" style="339" customWidth="1"/>
    <col min="13775" max="13775" width="8.28515625" style="339" customWidth="1"/>
    <col min="13776" max="13781" width="7.85546875" style="339" customWidth="1"/>
    <col min="13782" max="13782" width="8" style="339" customWidth="1"/>
    <col min="13783" max="13835" width="0" style="339" hidden="1" customWidth="1"/>
    <col min="13836" max="14026" width="6.85546875" style="339"/>
    <col min="14027" max="14027" width="5.28515625" style="339" customWidth="1"/>
    <col min="14028" max="14028" width="42" style="339" customWidth="1"/>
    <col min="14029" max="14029" width="6.28515625" style="339" customWidth="1"/>
    <col min="14030" max="14030" width="9.85546875" style="339" customWidth="1"/>
    <col min="14031" max="14031" width="8.28515625" style="339" customWidth="1"/>
    <col min="14032" max="14037" width="7.85546875" style="339" customWidth="1"/>
    <col min="14038" max="14038" width="8" style="339" customWidth="1"/>
    <col min="14039" max="14091" width="0" style="339" hidden="1" customWidth="1"/>
    <col min="14092" max="14282" width="6.85546875" style="339"/>
    <col min="14283" max="14283" width="5.28515625" style="339" customWidth="1"/>
    <col min="14284" max="14284" width="42" style="339" customWidth="1"/>
    <col min="14285" max="14285" width="6.28515625" style="339" customWidth="1"/>
    <col min="14286" max="14286" width="9.85546875" style="339" customWidth="1"/>
    <col min="14287" max="14287" width="8.28515625" style="339" customWidth="1"/>
    <col min="14288" max="14293" width="7.85546875" style="339" customWidth="1"/>
    <col min="14294" max="14294" width="8" style="339" customWidth="1"/>
    <col min="14295" max="14347" width="0" style="339" hidden="1" customWidth="1"/>
    <col min="14348" max="14538" width="6.85546875" style="339"/>
    <col min="14539" max="14539" width="5.28515625" style="339" customWidth="1"/>
    <col min="14540" max="14540" width="42" style="339" customWidth="1"/>
    <col min="14541" max="14541" width="6.28515625" style="339" customWidth="1"/>
    <col min="14542" max="14542" width="9.85546875" style="339" customWidth="1"/>
    <col min="14543" max="14543" width="8.28515625" style="339" customWidth="1"/>
    <col min="14544" max="14549" width="7.85546875" style="339" customWidth="1"/>
    <col min="14550" max="14550" width="8" style="339" customWidth="1"/>
    <col min="14551" max="14603" width="0" style="339" hidden="1" customWidth="1"/>
    <col min="14604" max="14794" width="6.85546875" style="339"/>
    <col min="14795" max="14795" width="5.28515625" style="339" customWidth="1"/>
    <col min="14796" max="14796" width="42" style="339" customWidth="1"/>
    <col min="14797" max="14797" width="6.28515625" style="339" customWidth="1"/>
    <col min="14798" max="14798" width="9.85546875" style="339" customWidth="1"/>
    <col min="14799" max="14799" width="8.28515625" style="339" customWidth="1"/>
    <col min="14800" max="14805" width="7.85546875" style="339" customWidth="1"/>
    <col min="14806" max="14806" width="8" style="339" customWidth="1"/>
    <col min="14807" max="14859" width="0" style="339" hidden="1" customWidth="1"/>
    <col min="14860" max="15050" width="6.85546875" style="339"/>
    <col min="15051" max="15051" width="5.28515625" style="339" customWidth="1"/>
    <col min="15052" max="15052" width="42" style="339" customWidth="1"/>
    <col min="15053" max="15053" width="6.28515625" style="339" customWidth="1"/>
    <col min="15054" max="15054" width="9.85546875" style="339" customWidth="1"/>
    <col min="15055" max="15055" width="8.28515625" style="339" customWidth="1"/>
    <col min="15056" max="15061" width="7.85546875" style="339" customWidth="1"/>
    <col min="15062" max="15062" width="8" style="339" customWidth="1"/>
    <col min="15063" max="15115" width="0" style="339" hidden="1" customWidth="1"/>
    <col min="15116" max="15306" width="6.85546875" style="339"/>
    <col min="15307" max="15307" width="5.28515625" style="339" customWidth="1"/>
    <col min="15308" max="15308" width="42" style="339" customWidth="1"/>
    <col min="15309" max="15309" width="6.28515625" style="339" customWidth="1"/>
    <col min="15310" max="15310" width="9.85546875" style="339" customWidth="1"/>
    <col min="15311" max="15311" width="8.28515625" style="339" customWidth="1"/>
    <col min="15312" max="15317" width="7.85546875" style="339" customWidth="1"/>
    <col min="15318" max="15318" width="8" style="339" customWidth="1"/>
    <col min="15319" max="15371" width="0" style="339" hidden="1" customWidth="1"/>
    <col min="15372" max="15562" width="6.85546875" style="339"/>
    <col min="15563" max="15563" width="5.28515625" style="339" customWidth="1"/>
    <col min="15564" max="15564" width="42" style="339" customWidth="1"/>
    <col min="15565" max="15565" width="6.28515625" style="339" customWidth="1"/>
    <col min="15566" max="15566" width="9.85546875" style="339" customWidth="1"/>
    <col min="15567" max="15567" width="8.28515625" style="339" customWidth="1"/>
    <col min="15568" max="15573" width="7.85546875" style="339" customWidth="1"/>
    <col min="15574" max="15574" width="8" style="339" customWidth="1"/>
    <col min="15575" max="15627" width="0" style="339" hidden="1" customWidth="1"/>
    <col min="15628" max="15818" width="6.85546875" style="339"/>
    <col min="15819" max="15819" width="5.28515625" style="339" customWidth="1"/>
    <col min="15820" max="15820" width="42" style="339" customWidth="1"/>
    <col min="15821" max="15821" width="6.28515625" style="339" customWidth="1"/>
    <col min="15822" max="15822" width="9.85546875" style="339" customWidth="1"/>
    <col min="15823" max="15823" width="8.28515625" style="339" customWidth="1"/>
    <col min="15824" max="15829" width="7.85546875" style="339" customWidth="1"/>
    <col min="15830" max="15830" width="8" style="339" customWidth="1"/>
    <col min="15831" max="15883" width="0" style="339" hidden="1" customWidth="1"/>
    <col min="15884" max="16074" width="6.85546875" style="339"/>
    <col min="16075" max="16075" width="5.28515625" style="339" customWidth="1"/>
    <col min="16076" max="16076" width="42" style="339" customWidth="1"/>
    <col min="16077" max="16077" width="6.28515625" style="339" customWidth="1"/>
    <col min="16078" max="16078" width="9.85546875" style="339" customWidth="1"/>
    <col min="16079" max="16079" width="8.28515625" style="339" customWidth="1"/>
    <col min="16080" max="16085" width="7.85546875" style="339" customWidth="1"/>
    <col min="16086" max="16086" width="8" style="339" customWidth="1"/>
    <col min="16087" max="16139" width="0" style="339" hidden="1" customWidth="1"/>
    <col min="16140" max="16384" width="6.85546875" style="339"/>
  </cols>
  <sheetData>
    <row r="1" spans="1:32" ht="17.100000000000001" customHeight="1">
      <c r="A1" s="1614" t="s">
        <v>174</v>
      </c>
      <c r="B1" s="1614"/>
      <c r="C1" s="340"/>
      <c r="D1" s="340"/>
    </row>
    <row r="2" spans="1:32" ht="17.100000000000001" customHeight="1">
      <c r="A2" s="1607" t="s">
        <v>378</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row>
    <row r="3" spans="1:32" ht="17.100000000000001" customHeight="1">
      <c r="B3" s="342"/>
      <c r="C3" s="343"/>
      <c r="D3" s="382"/>
      <c r="I3" s="1615" t="s">
        <v>1</v>
      </c>
      <c r="J3" s="1615"/>
      <c r="K3" s="1615"/>
      <c r="L3" s="1615"/>
    </row>
    <row r="4" spans="1:32" ht="19.5" customHeight="1">
      <c r="A4" s="1616" t="s">
        <v>2</v>
      </c>
      <c r="B4" s="1617" t="s">
        <v>178</v>
      </c>
      <c r="C4" s="1617" t="s">
        <v>3</v>
      </c>
      <c r="D4" s="1617" t="s">
        <v>258</v>
      </c>
      <c r="E4" s="1617" t="s">
        <v>5</v>
      </c>
      <c r="F4" s="1617"/>
      <c r="G4" s="1617"/>
      <c r="H4" s="1617"/>
      <c r="I4" s="1617"/>
      <c r="J4" s="1617"/>
      <c r="K4" s="1617"/>
      <c r="L4" s="1617"/>
      <c r="M4" s="1617"/>
      <c r="N4" s="1617"/>
      <c r="O4" s="1617"/>
      <c r="P4" s="1617"/>
      <c r="Q4" s="1617"/>
      <c r="R4" s="1617"/>
      <c r="S4" s="1617"/>
      <c r="T4" s="1617"/>
      <c r="U4" s="1617"/>
      <c r="V4" s="1617"/>
      <c r="W4" s="1617"/>
      <c r="X4" s="1617"/>
      <c r="Y4" s="1617"/>
      <c r="Z4" s="1617"/>
      <c r="AA4" s="1617"/>
    </row>
    <row r="5" spans="1:32" ht="36" customHeight="1">
      <c r="A5" s="1616"/>
      <c r="B5" s="1617"/>
      <c r="C5" s="1617"/>
      <c r="D5" s="1617"/>
      <c r="E5" s="335" t="s">
        <v>308</v>
      </c>
      <c r="F5" s="335" t="s">
        <v>309</v>
      </c>
      <c r="G5" s="335" t="s">
        <v>310</v>
      </c>
      <c r="H5" s="335" t="s">
        <v>311</v>
      </c>
      <c r="I5" s="335" t="s">
        <v>312</v>
      </c>
      <c r="J5" s="336" t="s">
        <v>313</v>
      </c>
      <c r="K5" s="335" t="s">
        <v>314</v>
      </c>
      <c r="L5" s="335" t="s">
        <v>315</v>
      </c>
      <c r="M5" s="335" t="s">
        <v>316</v>
      </c>
      <c r="N5" s="335" t="s">
        <v>317</v>
      </c>
      <c r="O5" s="336" t="s">
        <v>318</v>
      </c>
      <c r="P5" s="335" t="s">
        <v>319</v>
      </c>
      <c r="Q5" s="335" t="s">
        <v>320</v>
      </c>
      <c r="R5" s="335" t="s">
        <v>321</v>
      </c>
      <c r="S5" s="335" t="s">
        <v>322</v>
      </c>
      <c r="T5" s="335" t="s">
        <v>348</v>
      </c>
      <c r="U5" s="335" t="s">
        <v>323</v>
      </c>
      <c r="V5" s="336" t="s">
        <v>324</v>
      </c>
      <c r="W5" s="335" t="s">
        <v>325</v>
      </c>
      <c r="X5" s="335" t="s">
        <v>326</v>
      </c>
      <c r="Y5" s="335" t="s">
        <v>327</v>
      </c>
      <c r="Z5" s="335" t="s">
        <v>328</v>
      </c>
      <c r="AA5" s="335" t="s">
        <v>329</v>
      </c>
    </row>
    <row r="6" spans="1:32" s="385" customFormat="1" ht="17.100000000000001" customHeight="1">
      <c r="A6" s="383" t="s">
        <v>183</v>
      </c>
      <c r="B6" s="383">
        <v>-2</v>
      </c>
      <c r="C6" s="383" t="s">
        <v>192</v>
      </c>
      <c r="D6" s="383" t="s">
        <v>6</v>
      </c>
      <c r="E6" s="383" t="s">
        <v>259</v>
      </c>
      <c r="F6" s="383" t="s">
        <v>260</v>
      </c>
      <c r="G6" s="383" t="s">
        <v>261</v>
      </c>
      <c r="H6" s="383" t="s">
        <v>262</v>
      </c>
      <c r="I6" s="383" t="s">
        <v>263</v>
      </c>
      <c r="J6" s="384" t="s">
        <v>264</v>
      </c>
      <c r="K6" s="383" t="s">
        <v>265</v>
      </c>
      <c r="L6" s="383" t="s">
        <v>266</v>
      </c>
      <c r="M6" s="346">
        <v>-13</v>
      </c>
      <c r="N6" s="346">
        <v>-14</v>
      </c>
      <c r="O6" s="347">
        <v>-15</v>
      </c>
      <c r="P6" s="346">
        <v>-16</v>
      </c>
      <c r="Q6" s="346">
        <v>-17</v>
      </c>
      <c r="R6" s="346">
        <v>-18</v>
      </c>
      <c r="S6" s="346">
        <v>-19</v>
      </c>
      <c r="T6" s="346">
        <v>-20</v>
      </c>
      <c r="U6" s="346">
        <v>-21</v>
      </c>
      <c r="V6" s="347">
        <v>-22</v>
      </c>
      <c r="W6" s="346">
        <v>-23</v>
      </c>
      <c r="X6" s="346">
        <v>-24</v>
      </c>
      <c r="Y6" s="346">
        <v>-25</v>
      </c>
      <c r="Z6" s="346">
        <v>-26</v>
      </c>
    </row>
    <row r="7" spans="1:32" ht="17.100000000000001" customHeight="1">
      <c r="A7" s="386"/>
      <c r="B7" s="387" t="s">
        <v>267</v>
      </c>
      <c r="C7" s="386"/>
      <c r="D7" s="388" t="e">
        <f>D8+D31</f>
        <v>#REF!</v>
      </c>
      <c r="E7" s="388">
        <f t="shared" ref="E7:AA7" si="0">E8+E31</f>
        <v>47.322139999999997</v>
      </c>
      <c r="F7" s="388">
        <f t="shared" si="0"/>
        <v>0</v>
      </c>
      <c r="G7" s="388">
        <f t="shared" si="0"/>
        <v>0</v>
      </c>
      <c r="H7" s="388">
        <f t="shared" si="0"/>
        <v>0</v>
      </c>
      <c r="I7" s="388">
        <f t="shared" si="0"/>
        <v>0</v>
      </c>
      <c r="J7" s="389">
        <f t="shared" si="0"/>
        <v>0</v>
      </c>
      <c r="K7" s="388">
        <f t="shared" si="0"/>
        <v>0</v>
      </c>
      <c r="L7" s="388">
        <f t="shared" si="0"/>
        <v>0</v>
      </c>
      <c r="M7" s="388">
        <f t="shared" si="0"/>
        <v>0</v>
      </c>
      <c r="N7" s="388">
        <f t="shared" si="0"/>
        <v>0</v>
      </c>
      <c r="O7" s="389">
        <f t="shared" si="0"/>
        <v>0</v>
      </c>
      <c r="P7" s="388">
        <f t="shared" si="0"/>
        <v>0</v>
      </c>
      <c r="Q7" s="388">
        <f t="shared" si="0"/>
        <v>0</v>
      </c>
      <c r="R7" s="388">
        <f t="shared" si="0"/>
        <v>0</v>
      </c>
      <c r="S7" s="388" t="e">
        <f t="shared" si="0"/>
        <v>#REF!</v>
      </c>
      <c r="T7" s="388" t="e">
        <f t="shared" si="0"/>
        <v>#REF!</v>
      </c>
      <c r="U7" s="388" t="e">
        <f t="shared" si="0"/>
        <v>#REF!</v>
      </c>
      <c r="V7" s="389" t="e">
        <f t="shared" si="0"/>
        <v>#REF!</v>
      </c>
      <c r="W7" s="388" t="e">
        <f t="shared" si="0"/>
        <v>#REF!</v>
      </c>
      <c r="X7" s="388" t="e">
        <f t="shared" si="0"/>
        <v>#REF!</v>
      </c>
      <c r="Y7" s="388" t="e">
        <f t="shared" si="0"/>
        <v>#REF!</v>
      </c>
      <c r="Z7" s="388" t="e">
        <f t="shared" si="0"/>
        <v>#REF!</v>
      </c>
      <c r="AA7" s="388" t="e">
        <f t="shared" si="0"/>
        <v>#REF!</v>
      </c>
      <c r="AD7" s="339">
        <v>0</v>
      </c>
      <c r="AF7" s="339">
        <v>0</v>
      </c>
    </row>
    <row r="8" spans="1:32" ht="17.100000000000001" customHeight="1">
      <c r="A8" s="386" t="s">
        <v>8</v>
      </c>
      <c r="B8" s="390" t="s">
        <v>9</v>
      </c>
      <c r="C8" s="387" t="s">
        <v>10</v>
      </c>
      <c r="D8" s="388" t="e">
        <f>D10+D14+D15+D16+D20+D24+D28+D30</f>
        <v>#REF!</v>
      </c>
      <c r="E8" s="391">
        <f t="shared" ref="E8:AA8" si="1">E10+E14+E15+E16+E20+E24+E28+E29+E30+E13</f>
        <v>47.322139999999997</v>
      </c>
      <c r="F8" s="391">
        <f t="shared" si="1"/>
        <v>0</v>
      </c>
      <c r="G8" s="391">
        <f t="shared" si="1"/>
        <v>0</v>
      </c>
      <c r="H8" s="391">
        <f t="shared" si="1"/>
        <v>0</v>
      </c>
      <c r="I8" s="391">
        <f t="shared" si="1"/>
        <v>0</v>
      </c>
      <c r="J8" s="392">
        <f t="shared" si="1"/>
        <v>0</v>
      </c>
      <c r="K8" s="391">
        <f t="shared" si="1"/>
        <v>0</v>
      </c>
      <c r="L8" s="391">
        <f t="shared" si="1"/>
        <v>0</v>
      </c>
      <c r="M8" s="391">
        <f t="shared" si="1"/>
        <v>0</v>
      </c>
      <c r="N8" s="391">
        <f t="shared" si="1"/>
        <v>0</v>
      </c>
      <c r="O8" s="392">
        <f t="shared" si="1"/>
        <v>0</v>
      </c>
      <c r="P8" s="391">
        <f t="shared" si="1"/>
        <v>0</v>
      </c>
      <c r="Q8" s="391">
        <f t="shared" si="1"/>
        <v>0</v>
      </c>
      <c r="R8" s="391">
        <f t="shared" si="1"/>
        <v>0</v>
      </c>
      <c r="S8" s="391" t="e">
        <f t="shared" si="1"/>
        <v>#REF!</v>
      </c>
      <c r="T8" s="391" t="e">
        <f t="shared" si="1"/>
        <v>#REF!</v>
      </c>
      <c r="U8" s="391" t="e">
        <f t="shared" si="1"/>
        <v>#REF!</v>
      </c>
      <c r="V8" s="392" t="e">
        <f t="shared" si="1"/>
        <v>#REF!</v>
      </c>
      <c r="W8" s="391" t="e">
        <f t="shared" si="1"/>
        <v>#REF!</v>
      </c>
      <c r="X8" s="391" t="e">
        <f t="shared" si="1"/>
        <v>#REF!</v>
      </c>
      <c r="Y8" s="391" t="e">
        <f t="shared" si="1"/>
        <v>#REF!</v>
      </c>
      <c r="Z8" s="391" t="e">
        <f t="shared" si="1"/>
        <v>#REF!</v>
      </c>
      <c r="AA8" s="391" t="e">
        <f t="shared" si="1"/>
        <v>#REF!</v>
      </c>
      <c r="AD8" s="339">
        <v>779.05732</v>
      </c>
      <c r="AF8" s="339">
        <v>739.86592000000007</v>
      </c>
    </row>
    <row r="9" spans="1:32" s="363" customFormat="1" ht="17.100000000000001" customHeight="1">
      <c r="A9" s="393"/>
      <c r="B9" s="394" t="s">
        <v>65</v>
      </c>
      <c r="C9" s="395"/>
      <c r="D9" s="396"/>
      <c r="E9" s="397"/>
      <c r="F9" s="397"/>
      <c r="G9" s="397"/>
      <c r="H9" s="397"/>
      <c r="I9" s="397"/>
      <c r="J9" s="398"/>
      <c r="K9" s="397"/>
      <c r="L9" s="397"/>
      <c r="M9" s="397"/>
      <c r="N9" s="397"/>
      <c r="O9" s="398"/>
      <c r="P9" s="397"/>
      <c r="Q9" s="397"/>
      <c r="R9" s="397"/>
      <c r="S9" s="397"/>
      <c r="T9" s="397"/>
      <c r="U9" s="397"/>
      <c r="V9" s="398"/>
      <c r="W9" s="397"/>
      <c r="X9" s="397"/>
      <c r="Y9" s="397"/>
      <c r="Z9" s="397"/>
      <c r="AA9" s="397"/>
      <c r="AD9" s="339">
        <v>0</v>
      </c>
      <c r="AF9" s="339">
        <v>-57.537000000000006</v>
      </c>
    </row>
    <row r="10" spans="1:32" ht="17.100000000000001" customHeight="1">
      <c r="A10" s="399" t="s">
        <v>11</v>
      </c>
      <c r="B10" s="400" t="s">
        <v>12</v>
      </c>
      <c r="C10" s="401" t="s">
        <v>13</v>
      </c>
      <c r="D10" s="402" t="e">
        <f>D11+D12+D13</f>
        <v>#REF!</v>
      </c>
      <c r="E10" s="403">
        <f t="shared" ref="E10:AA10" si="2">E11+E12+E13</f>
        <v>47.322139999999997</v>
      </c>
      <c r="F10" s="403">
        <f t="shared" si="2"/>
        <v>0</v>
      </c>
      <c r="G10" s="403">
        <f t="shared" si="2"/>
        <v>0</v>
      </c>
      <c r="H10" s="403">
        <f t="shared" si="2"/>
        <v>0</v>
      </c>
      <c r="I10" s="403">
        <f t="shared" si="2"/>
        <v>0</v>
      </c>
      <c r="J10" s="404">
        <f t="shared" si="2"/>
        <v>0</v>
      </c>
      <c r="K10" s="403">
        <f t="shared" si="2"/>
        <v>0</v>
      </c>
      <c r="L10" s="403">
        <f t="shared" si="2"/>
        <v>0</v>
      </c>
      <c r="M10" s="403">
        <f t="shared" si="2"/>
        <v>0</v>
      </c>
      <c r="N10" s="403">
        <f t="shared" si="2"/>
        <v>0</v>
      </c>
      <c r="O10" s="404">
        <f t="shared" si="2"/>
        <v>0</v>
      </c>
      <c r="P10" s="403">
        <f t="shared" si="2"/>
        <v>0</v>
      </c>
      <c r="Q10" s="403">
        <f t="shared" si="2"/>
        <v>0</v>
      </c>
      <c r="R10" s="403">
        <f t="shared" si="2"/>
        <v>0</v>
      </c>
      <c r="S10" s="403" t="e">
        <f t="shared" si="2"/>
        <v>#REF!</v>
      </c>
      <c r="T10" s="403" t="e">
        <f t="shared" si="2"/>
        <v>#REF!</v>
      </c>
      <c r="U10" s="403" t="e">
        <f t="shared" si="2"/>
        <v>#REF!</v>
      </c>
      <c r="V10" s="404" t="e">
        <f t="shared" si="2"/>
        <v>#REF!</v>
      </c>
      <c r="W10" s="403" t="e">
        <f t="shared" si="2"/>
        <v>#REF!</v>
      </c>
      <c r="X10" s="403" t="e">
        <f t="shared" si="2"/>
        <v>#REF!</v>
      </c>
      <c r="Y10" s="403" t="e">
        <f t="shared" si="2"/>
        <v>#REF!</v>
      </c>
      <c r="Z10" s="403" t="e">
        <f t="shared" si="2"/>
        <v>#REF!</v>
      </c>
      <c r="AA10" s="403" t="e">
        <f t="shared" si="2"/>
        <v>#REF!</v>
      </c>
      <c r="AD10" s="339">
        <v>530.21861000000001</v>
      </c>
      <c r="AF10" s="339">
        <v>496.89921000000004</v>
      </c>
    </row>
    <row r="11" spans="1:32" s="363" customFormat="1" ht="16.5" customHeight="1">
      <c r="A11" s="393"/>
      <c r="B11" s="358" t="s">
        <v>14</v>
      </c>
      <c r="C11" s="395" t="s">
        <v>15</v>
      </c>
      <c r="D11" s="396" t="e">
        <f t="shared" ref="D11:D30" si="3">SUM(E11:AA11)</f>
        <v>#REF!</v>
      </c>
      <c r="E11" s="405">
        <v>47.322139999999997</v>
      </c>
      <c r="F11" s="405">
        <v>0</v>
      </c>
      <c r="G11" s="405">
        <v>0</v>
      </c>
      <c r="H11" s="405">
        <v>0</v>
      </c>
      <c r="I11" s="405">
        <v>0</v>
      </c>
      <c r="J11" s="406">
        <v>0</v>
      </c>
      <c r="K11" s="405">
        <v>0</v>
      </c>
      <c r="L11" s="405">
        <v>0</v>
      </c>
      <c r="M11" s="405">
        <v>0</v>
      </c>
      <c r="N11" s="405">
        <v>0</v>
      </c>
      <c r="O11" s="406">
        <v>0</v>
      </c>
      <c r="P11" s="405">
        <v>0</v>
      </c>
      <c r="Q11" s="405">
        <v>0</v>
      </c>
      <c r="R11" s="405">
        <v>0</v>
      </c>
      <c r="S11" s="405" t="e">
        <f>#REF!</f>
        <v>#REF!</v>
      </c>
      <c r="T11" s="405" t="e">
        <f>#REF!</f>
        <v>#REF!</v>
      </c>
      <c r="U11" s="405" t="e">
        <f>#REF!</f>
        <v>#REF!</v>
      </c>
      <c r="V11" s="406" t="e">
        <f>#REF!</f>
        <v>#REF!</v>
      </c>
      <c r="W11" s="405" t="e">
        <f>#REF!</f>
        <v>#REF!</v>
      </c>
      <c r="X11" s="405" t="e">
        <f>#REF!</f>
        <v>#REF!</v>
      </c>
      <c r="Y11" s="405" t="e">
        <f>#REF!</f>
        <v>#REF!</v>
      </c>
      <c r="Z11" s="405" t="e">
        <f>#REF!</f>
        <v>#REF!</v>
      </c>
      <c r="AA11" s="405" t="e">
        <f>#REF!</f>
        <v>#REF!</v>
      </c>
      <c r="AD11" s="339">
        <v>530.21861000000001</v>
      </c>
      <c r="AF11" s="339">
        <v>409.03800999999999</v>
      </c>
    </row>
    <row r="12" spans="1:32" ht="17.100000000000001" hidden="1" customHeight="1">
      <c r="A12" s="393"/>
      <c r="B12" s="407" t="s">
        <v>16</v>
      </c>
      <c r="C12" s="395" t="s">
        <v>17</v>
      </c>
      <c r="D12" s="396" t="e">
        <f t="shared" si="3"/>
        <v>#REF!</v>
      </c>
      <c r="E12" s="405">
        <v>0</v>
      </c>
      <c r="F12" s="405">
        <v>0</v>
      </c>
      <c r="G12" s="405">
        <v>0</v>
      </c>
      <c r="H12" s="405">
        <v>0</v>
      </c>
      <c r="I12" s="405">
        <v>0</v>
      </c>
      <c r="J12" s="406">
        <v>0</v>
      </c>
      <c r="K12" s="405">
        <v>0</v>
      </c>
      <c r="L12" s="405">
        <v>0</v>
      </c>
      <c r="M12" s="405">
        <v>0</v>
      </c>
      <c r="N12" s="405">
        <v>0</v>
      </c>
      <c r="O12" s="406">
        <v>0</v>
      </c>
      <c r="P12" s="405">
        <v>0</v>
      </c>
      <c r="Q12" s="405">
        <v>0</v>
      </c>
      <c r="R12" s="405">
        <v>0</v>
      </c>
      <c r="S12" s="405" t="e">
        <f>#REF!</f>
        <v>#REF!</v>
      </c>
      <c r="T12" s="405" t="e">
        <f>#REF!</f>
        <v>#REF!</v>
      </c>
      <c r="U12" s="405" t="e">
        <f>#REF!</f>
        <v>#REF!</v>
      </c>
      <c r="V12" s="406" t="e">
        <f>#REF!</f>
        <v>#REF!</v>
      </c>
      <c r="W12" s="405" t="e">
        <f>#REF!</f>
        <v>#REF!</v>
      </c>
      <c r="X12" s="405" t="e">
        <f>#REF!</f>
        <v>#REF!</v>
      </c>
      <c r="Y12" s="405" t="e">
        <f>#REF!</f>
        <v>#REF!</v>
      </c>
      <c r="Z12" s="405" t="e">
        <f>#REF!</f>
        <v>#REF!</v>
      </c>
      <c r="AA12" s="405" t="e">
        <f>#REF!</f>
        <v>#REF!</v>
      </c>
      <c r="AD12" s="339">
        <v>0</v>
      </c>
      <c r="AF12" s="339">
        <v>-74.705540000000013</v>
      </c>
    </row>
    <row r="13" spans="1:32" ht="17.100000000000001" hidden="1" customHeight="1">
      <c r="A13" s="393"/>
      <c r="B13" s="408" t="s">
        <v>18</v>
      </c>
      <c r="C13" s="395" t="s">
        <v>19</v>
      </c>
      <c r="D13" s="396" t="e">
        <f t="shared" si="3"/>
        <v>#REF!</v>
      </c>
      <c r="E13" s="405">
        <v>0</v>
      </c>
      <c r="F13" s="405">
        <v>0</v>
      </c>
      <c r="G13" s="405">
        <v>0</v>
      </c>
      <c r="H13" s="405">
        <v>0</v>
      </c>
      <c r="I13" s="405">
        <v>0</v>
      </c>
      <c r="J13" s="406">
        <v>0</v>
      </c>
      <c r="K13" s="405">
        <v>0</v>
      </c>
      <c r="L13" s="405">
        <v>0</v>
      </c>
      <c r="M13" s="405">
        <v>0</v>
      </c>
      <c r="N13" s="405">
        <v>0</v>
      </c>
      <c r="O13" s="406">
        <v>0</v>
      </c>
      <c r="P13" s="405">
        <v>0</v>
      </c>
      <c r="Q13" s="405">
        <v>0</v>
      </c>
      <c r="R13" s="405">
        <v>0</v>
      </c>
      <c r="S13" s="405" t="e">
        <f>#REF!</f>
        <v>#REF!</v>
      </c>
      <c r="T13" s="405" t="e">
        <f>#REF!</f>
        <v>#REF!</v>
      </c>
      <c r="U13" s="405" t="e">
        <f>#REF!</f>
        <v>#REF!</v>
      </c>
      <c r="V13" s="406" t="e">
        <f>#REF!</f>
        <v>#REF!</v>
      </c>
      <c r="W13" s="405" t="e">
        <f>#REF!</f>
        <v>#REF!</v>
      </c>
      <c r="X13" s="405" t="e">
        <f>#REF!</f>
        <v>#REF!</v>
      </c>
      <c r="Y13" s="405" t="e">
        <f>#REF!</f>
        <v>#REF!</v>
      </c>
      <c r="Z13" s="405" t="e">
        <f>#REF!</f>
        <v>#REF!</v>
      </c>
      <c r="AA13" s="405" t="e">
        <f>#REF!</f>
        <v>#REF!</v>
      </c>
      <c r="AD13" s="339">
        <v>0</v>
      </c>
      <c r="AF13" s="339">
        <v>-36.196199999999997</v>
      </c>
    </row>
    <row r="14" spans="1:32" ht="17.100000000000001" customHeight="1">
      <c r="A14" s="399" t="s">
        <v>20</v>
      </c>
      <c r="B14" s="409" t="s">
        <v>21</v>
      </c>
      <c r="C14" s="401" t="s">
        <v>22</v>
      </c>
      <c r="D14" s="402" t="e">
        <f t="shared" si="3"/>
        <v>#REF!</v>
      </c>
      <c r="E14" s="403">
        <v>0</v>
      </c>
      <c r="F14" s="403">
        <v>0</v>
      </c>
      <c r="G14" s="403">
        <v>0</v>
      </c>
      <c r="H14" s="403">
        <v>0</v>
      </c>
      <c r="I14" s="403">
        <v>0</v>
      </c>
      <c r="J14" s="404">
        <v>0</v>
      </c>
      <c r="K14" s="403">
        <v>0</v>
      </c>
      <c r="L14" s="403">
        <v>0</v>
      </c>
      <c r="M14" s="403">
        <v>0</v>
      </c>
      <c r="N14" s="403">
        <v>0</v>
      </c>
      <c r="O14" s="404">
        <v>0</v>
      </c>
      <c r="P14" s="403">
        <v>0</v>
      </c>
      <c r="Q14" s="403">
        <v>0</v>
      </c>
      <c r="R14" s="403">
        <v>0</v>
      </c>
      <c r="S14" s="403" t="e">
        <f>#REF!</f>
        <v>#REF!</v>
      </c>
      <c r="T14" s="403" t="e">
        <f>#REF!</f>
        <v>#REF!</v>
      </c>
      <c r="U14" s="403" t="e">
        <f>#REF!</f>
        <v>#REF!</v>
      </c>
      <c r="V14" s="404" t="e">
        <f>#REF!</f>
        <v>#REF!</v>
      </c>
      <c r="W14" s="403" t="e">
        <f>#REF!</f>
        <v>#REF!</v>
      </c>
      <c r="X14" s="403" t="e">
        <f>#REF!</f>
        <v>#REF!</v>
      </c>
      <c r="Y14" s="403" t="e">
        <f>#REF!</f>
        <v>#REF!</v>
      </c>
      <c r="Z14" s="403" t="e">
        <f>#REF!</f>
        <v>#REF!</v>
      </c>
      <c r="AA14" s="403" t="e">
        <f>#REF!</f>
        <v>#REF!</v>
      </c>
      <c r="AD14" s="339">
        <v>30.773000000000003</v>
      </c>
      <c r="AF14" s="339">
        <v>-28.623739999999994</v>
      </c>
    </row>
    <row r="15" spans="1:32" ht="17.100000000000001" customHeight="1">
      <c r="A15" s="399" t="s">
        <v>23</v>
      </c>
      <c r="B15" s="409" t="s">
        <v>24</v>
      </c>
      <c r="C15" s="401" t="s">
        <v>25</v>
      </c>
      <c r="D15" s="410" t="e">
        <f t="shared" si="3"/>
        <v>#REF!</v>
      </c>
      <c r="E15" s="403">
        <v>0</v>
      </c>
      <c r="F15" s="403">
        <v>0</v>
      </c>
      <c r="G15" s="403">
        <v>0</v>
      </c>
      <c r="H15" s="403">
        <v>0</v>
      </c>
      <c r="I15" s="403">
        <v>0</v>
      </c>
      <c r="J15" s="404">
        <v>0</v>
      </c>
      <c r="K15" s="403">
        <v>0</v>
      </c>
      <c r="L15" s="403">
        <v>0</v>
      </c>
      <c r="M15" s="403">
        <v>0</v>
      </c>
      <c r="N15" s="403">
        <v>0</v>
      </c>
      <c r="O15" s="404">
        <v>0</v>
      </c>
      <c r="P15" s="403">
        <v>0</v>
      </c>
      <c r="Q15" s="403">
        <v>0</v>
      </c>
      <c r="R15" s="403">
        <v>0</v>
      </c>
      <c r="S15" s="403" t="e">
        <f>#REF!</f>
        <v>#REF!</v>
      </c>
      <c r="T15" s="403" t="e">
        <f>#REF!</f>
        <v>#REF!</v>
      </c>
      <c r="U15" s="403" t="e">
        <f>#REF!</f>
        <v>#REF!</v>
      </c>
      <c r="V15" s="404" t="e">
        <f>#REF!</f>
        <v>#REF!</v>
      </c>
      <c r="W15" s="403" t="e">
        <f>#REF!</f>
        <v>#REF!</v>
      </c>
      <c r="X15" s="403" t="e">
        <f>#REF!</f>
        <v>#REF!</v>
      </c>
      <c r="Y15" s="403" t="e">
        <f>#REF!</f>
        <v>#REF!</v>
      </c>
      <c r="Z15" s="403" t="e">
        <f>#REF!</f>
        <v>#REF!</v>
      </c>
      <c r="AA15" s="403" t="e">
        <f>#REF!</f>
        <v>#REF!</v>
      </c>
      <c r="AD15" s="339">
        <v>89.883359999999982</v>
      </c>
      <c r="AF15" s="339">
        <v>66.742819999999995</v>
      </c>
    </row>
    <row r="16" spans="1:32" ht="17.100000000000001" customHeight="1">
      <c r="A16" s="399" t="s">
        <v>26</v>
      </c>
      <c r="B16" s="400" t="s">
        <v>27</v>
      </c>
      <c r="C16" s="401" t="s">
        <v>28</v>
      </c>
      <c r="D16" s="402" t="e">
        <f t="shared" si="3"/>
        <v>#REF!</v>
      </c>
      <c r="E16" s="403">
        <f t="shared" ref="E16:AA16" si="4">E17+E18+E19</f>
        <v>0</v>
      </c>
      <c r="F16" s="403">
        <f t="shared" si="4"/>
        <v>0</v>
      </c>
      <c r="G16" s="403">
        <f t="shared" si="4"/>
        <v>0</v>
      </c>
      <c r="H16" s="403">
        <f t="shared" si="4"/>
        <v>0</v>
      </c>
      <c r="I16" s="403">
        <f t="shared" si="4"/>
        <v>0</v>
      </c>
      <c r="J16" s="404">
        <f t="shared" si="4"/>
        <v>0</v>
      </c>
      <c r="K16" s="403">
        <f t="shared" si="4"/>
        <v>0</v>
      </c>
      <c r="L16" s="403">
        <f t="shared" si="4"/>
        <v>0</v>
      </c>
      <c r="M16" s="403">
        <f t="shared" si="4"/>
        <v>0</v>
      </c>
      <c r="N16" s="403">
        <f t="shared" si="4"/>
        <v>0</v>
      </c>
      <c r="O16" s="404">
        <f t="shared" si="4"/>
        <v>0</v>
      </c>
      <c r="P16" s="403">
        <f t="shared" si="4"/>
        <v>0</v>
      </c>
      <c r="Q16" s="403">
        <f t="shared" si="4"/>
        <v>0</v>
      </c>
      <c r="R16" s="403">
        <f t="shared" si="4"/>
        <v>0</v>
      </c>
      <c r="S16" s="403" t="e">
        <f t="shared" si="4"/>
        <v>#REF!</v>
      </c>
      <c r="T16" s="403" t="e">
        <f t="shared" si="4"/>
        <v>#REF!</v>
      </c>
      <c r="U16" s="403" t="e">
        <f t="shared" si="4"/>
        <v>#REF!</v>
      </c>
      <c r="V16" s="404" t="e">
        <f t="shared" si="4"/>
        <v>#REF!</v>
      </c>
      <c r="W16" s="403" t="e">
        <f t="shared" si="4"/>
        <v>#REF!</v>
      </c>
      <c r="X16" s="403" t="e">
        <f t="shared" si="4"/>
        <v>#REF!</v>
      </c>
      <c r="Y16" s="403" t="e">
        <f t="shared" si="4"/>
        <v>#REF!</v>
      </c>
      <c r="Z16" s="403" t="e">
        <f t="shared" si="4"/>
        <v>#REF!</v>
      </c>
      <c r="AA16" s="403" t="e">
        <f t="shared" si="4"/>
        <v>#REF!</v>
      </c>
      <c r="AD16" s="339">
        <v>20.73</v>
      </c>
      <c r="AF16" s="339">
        <v>20.48</v>
      </c>
    </row>
    <row r="17" spans="1:32" ht="17.100000000000001" hidden="1" customHeight="1">
      <c r="A17" s="393"/>
      <c r="B17" s="408" t="s">
        <v>29</v>
      </c>
      <c r="C17" s="395" t="s">
        <v>30</v>
      </c>
      <c r="D17" s="402" t="e">
        <f t="shared" si="3"/>
        <v>#REF!</v>
      </c>
      <c r="E17" s="405">
        <v>0</v>
      </c>
      <c r="F17" s="405">
        <v>0</v>
      </c>
      <c r="G17" s="405">
        <v>0</v>
      </c>
      <c r="H17" s="405">
        <v>0</v>
      </c>
      <c r="I17" s="405">
        <v>0</v>
      </c>
      <c r="J17" s="406">
        <v>0</v>
      </c>
      <c r="K17" s="405">
        <v>0</v>
      </c>
      <c r="L17" s="405">
        <v>0</v>
      </c>
      <c r="M17" s="405">
        <v>0</v>
      </c>
      <c r="N17" s="405">
        <v>0</v>
      </c>
      <c r="O17" s="406">
        <v>0</v>
      </c>
      <c r="P17" s="405">
        <v>0</v>
      </c>
      <c r="Q17" s="405">
        <v>0</v>
      </c>
      <c r="R17" s="405">
        <v>0</v>
      </c>
      <c r="S17" s="405" t="e">
        <f>#REF!</f>
        <v>#REF!</v>
      </c>
      <c r="T17" s="405" t="e">
        <f>#REF!</f>
        <v>#REF!</v>
      </c>
      <c r="U17" s="405" t="e">
        <f>#REF!</f>
        <v>#REF!</v>
      </c>
      <c r="V17" s="406" t="e">
        <f>#REF!</f>
        <v>#REF!</v>
      </c>
      <c r="W17" s="405" t="e">
        <f>#REF!</f>
        <v>#REF!</v>
      </c>
      <c r="X17" s="405" t="e">
        <f>#REF!</f>
        <v>#REF!</v>
      </c>
      <c r="Y17" s="405" t="e">
        <f>#REF!</f>
        <v>#REF!</v>
      </c>
      <c r="Z17" s="405" t="e">
        <f>#REF!</f>
        <v>#REF!</v>
      </c>
      <c r="AA17" s="405" t="e">
        <f>#REF!</f>
        <v>#REF!</v>
      </c>
      <c r="AD17" s="339">
        <v>0</v>
      </c>
      <c r="AF17" s="339">
        <v>-0.42600000000000005</v>
      </c>
    </row>
    <row r="18" spans="1:32" ht="17.100000000000001" hidden="1" customHeight="1">
      <c r="A18" s="393"/>
      <c r="B18" s="408" t="s">
        <v>31</v>
      </c>
      <c r="C18" s="395" t="s">
        <v>32</v>
      </c>
      <c r="D18" s="402" t="e">
        <f t="shared" si="3"/>
        <v>#REF!</v>
      </c>
      <c r="E18" s="405">
        <v>0</v>
      </c>
      <c r="F18" s="405">
        <v>0</v>
      </c>
      <c r="G18" s="405">
        <v>0</v>
      </c>
      <c r="H18" s="405">
        <v>0</v>
      </c>
      <c r="I18" s="405">
        <v>0</v>
      </c>
      <c r="J18" s="406">
        <v>0</v>
      </c>
      <c r="K18" s="405">
        <v>0</v>
      </c>
      <c r="L18" s="405">
        <v>0</v>
      </c>
      <c r="M18" s="405">
        <v>0</v>
      </c>
      <c r="N18" s="405">
        <v>0</v>
      </c>
      <c r="O18" s="406">
        <v>0</v>
      </c>
      <c r="P18" s="405">
        <v>0</v>
      </c>
      <c r="Q18" s="405">
        <v>0</v>
      </c>
      <c r="R18" s="405">
        <v>0</v>
      </c>
      <c r="S18" s="405" t="e">
        <f>#REF!</f>
        <v>#REF!</v>
      </c>
      <c r="T18" s="405" t="e">
        <f>#REF!</f>
        <v>#REF!</v>
      </c>
      <c r="U18" s="405" t="e">
        <f>#REF!</f>
        <v>#REF!</v>
      </c>
      <c r="V18" s="406" t="e">
        <f>#REF!</f>
        <v>#REF!</v>
      </c>
      <c r="W18" s="405" t="e">
        <f>#REF!</f>
        <v>#REF!</v>
      </c>
      <c r="X18" s="405" t="e">
        <f>#REF!</f>
        <v>#REF!</v>
      </c>
      <c r="Y18" s="405" t="e">
        <f>#REF!</f>
        <v>#REF!</v>
      </c>
      <c r="Z18" s="405" t="e">
        <f>#REF!</f>
        <v>#REF!</v>
      </c>
      <c r="AA18" s="405" t="e">
        <f>#REF!</f>
        <v>#REF!</v>
      </c>
      <c r="AD18" s="339">
        <v>20.73</v>
      </c>
      <c r="AF18" s="339">
        <v>20.54</v>
      </c>
    </row>
    <row r="19" spans="1:32" ht="17.100000000000001" hidden="1" customHeight="1">
      <c r="A19" s="393"/>
      <c r="B19" s="408" t="s">
        <v>33</v>
      </c>
      <c r="C19" s="395" t="s">
        <v>34</v>
      </c>
      <c r="D19" s="402" t="e">
        <f t="shared" si="3"/>
        <v>#REF!</v>
      </c>
      <c r="E19" s="405">
        <v>0</v>
      </c>
      <c r="F19" s="405">
        <v>0</v>
      </c>
      <c r="G19" s="405">
        <v>0</v>
      </c>
      <c r="H19" s="405">
        <v>0</v>
      </c>
      <c r="I19" s="405">
        <v>0</v>
      </c>
      <c r="J19" s="406">
        <v>0</v>
      </c>
      <c r="K19" s="405">
        <v>0</v>
      </c>
      <c r="L19" s="405">
        <v>0</v>
      </c>
      <c r="M19" s="405">
        <v>0</v>
      </c>
      <c r="N19" s="405">
        <v>0</v>
      </c>
      <c r="O19" s="406">
        <v>0</v>
      </c>
      <c r="P19" s="405">
        <v>0</v>
      </c>
      <c r="Q19" s="405">
        <v>0</v>
      </c>
      <c r="R19" s="405">
        <v>0</v>
      </c>
      <c r="S19" s="405" t="e">
        <f>#REF!</f>
        <v>#REF!</v>
      </c>
      <c r="T19" s="405" t="e">
        <f>#REF!</f>
        <v>#REF!</v>
      </c>
      <c r="U19" s="405" t="e">
        <f>#REF!</f>
        <v>#REF!</v>
      </c>
      <c r="V19" s="406" t="e">
        <f>#REF!</f>
        <v>#REF!</v>
      </c>
      <c r="W19" s="405" t="e">
        <f>#REF!</f>
        <v>#REF!</v>
      </c>
      <c r="X19" s="405" t="e">
        <f>#REF!</f>
        <v>#REF!</v>
      </c>
      <c r="Y19" s="405" t="e">
        <f>#REF!</f>
        <v>#REF!</v>
      </c>
      <c r="Z19" s="405" t="e">
        <f>#REF!</f>
        <v>#REF!</v>
      </c>
      <c r="AA19" s="405" t="e">
        <f>#REF!</f>
        <v>#REF!</v>
      </c>
      <c r="AD19" s="339">
        <v>0</v>
      </c>
      <c r="AF19" s="339">
        <v>-0.25600000000000001</v>
      </c>
    </row>
    <row r="20" spans="1:32" ht="17.100000000000001" hidden="1" customHeight="1">
      <c r="A20" s="399" t="s">
        <v>35</v>
      </c>
      <c r="B20" s="400" t="s">
        <v>36</v>
      </c>
      <c r="C20" s="401" t="s">
        <v>37</v>
      </c>
      <c r="D20" s="402" t="e">
        <f t="shared" si="3"/>
        <v>#REF!</v>
      </c>
      <c r="E20" s="403">
        <f t="shared" ref="E20:AA20" si="5">E21+E22+E23</f>
        <v>0</v>
      </c>
      <c r="F20" s="403">
        <f t="shared" si="5"/>
        <v>0</v>
      </c>
      <c r="G20" s="403">
        <f t="shared" si="5"/>
        <v>0</v>
      </c>
      <c r="H20" s="403">
        <f t="shared" si="5"/>
        <v>0</v>
      </c>
      <c r="I20" s="403">
        <f t="shared" si="5"/>
        <v>0</v>
      </c>
      <c r="J20" s="404">
        <f t="shared" si="5"/>
        <v>0</v>
      </c>
      <c r="K20" s="403">
        <f t="shared" si="5"/>
        <v>0</v>
      </c>
      <c r="L20" s="403">
        <f t="shared" si="5"/>
        <v>0</v>
      </c>
      <c r="M20" s="403">
        <f t="shared" si="5"/>
        <v>0</v>
      </c>
      <c r="N20" s="403">
        <f t="shared" si="5"/>
        <v>0</v>
      </c>
      <c r="O20" s="404">
        <f t="shared" si="5"/>
        <v>0</v>
      </c>
      <c r="P20" s="403">
        <f t="shared" si="5"/>
        <v>0</v>
      </c>
      <c r="Q20" s="403">
        <f t="shared" si="5"/>
        <v>0</v>
      </c>
      <c r="R20" s="403">
        <f t="shared" si="5"/>
        <v>0</v>
      </c>
      <c r="S20" s="403" t="e">
        <f t="shared" si="5"/>
        <v>#REF!</v>
      </c>
      <c r="T20" s="403" t="e">
        <f t="shared" si="5"/>
        <v>#REF!</v>
      </c>
      <c r="U20" s="403" t="e">
        <f t="shared" si="5"/>
        <v>#REF!</v>
      </c>
      <c r="V20" s="404" t="e">
        <f t="shared" si="5"/>
        <v>#REF!</v>
      </c>
      <c r="W20" s="403" t="e">
        <f t="shared" si="5"/>
        <v>#REF!</v>
      </c>
      <c r="X20" s="403" t="e">
        <f t="shared" si="5"/>
        <v>#REF!</v>
      </c>
      <c r="Y20" s="403" t="e">
        <f t="shared" si="5"/>
        <v>#REF!</v>
      </c>
      <c r="Z20" s="403" t="e">
        <f t="shared" si="5"/>
        <v>#REF!</v>
      </c>
      <c r="AA20" s="403" t="e">
        <f t="shared" si="5"/>
        <v>#REF!</v>
      </c>
      <c r="AD20" s="339">
        <v>0</v>
      </c>
      <c r="AF20" s="339">
        <v>-0.16600000000000001</v>
      </c>
    </row>
    <row r="21" spans="1:32" ht="17.100000000000001" hidden="1" customHeight="1">
      <c r="A21" s="393"/>
      <c r="B21" s="408" t="s">
        <v>38</v>
      </c>
      <c r="C21" s="395" t="s">
        <v>39</v>
      </c>
      <c r="D21" s="402" t="e">
        <f t="shared" si="3"/>
        <v>#REF!</v>
      </c>
      <c r="E21" s="405">
        <v>0</v>
      </c>
      <c r="F21" s="405">
        <v>0</v>
      </c>
      <c r="G21" s="405">
        <v>0</v>
      </c>
      <c r="H21" s="405">
        <v>0</v>
      </c>
      <c r="I21" s="405">
        <v>0</v>
      </c>
      <c r="J21" s="406">
        <v>0</v>
      </c>
      <c r="K21" s="405">
        <v>0</v>
      </c>
      <c r="L21" s="405">
        <v>0</v>
      </c>
      <c r="M21" s="405">
        <v>0</v>
      </c>
      <c r="N21" s="405">
        <v>0</v>
      </c>
      <c r="O21" s="406">
        <v>0</v>
      </c>
      <c r="P21" s="405">
        <v>0</v>
      </c>
      <c r="Q21" s="405">
        <v>0</v>
      </c>
      <c r="R21" s="405">
        <v>0</v>
      </c>
      <c r="S21" s="405" t="e">
        <f>#REF!</f>
        <v>#REF!</v>
      </c>
      <c r="T21" s="405" t="e">
        <f>#REF!</f>
        <v>#REF!</v>
      </c>
      <c r="U21" s="405" t="e">
        <f>#REF!</f>
        <v>#REF!</v>
      </c>
      <c r="V21" s="406" t="e">
        <f>#REF!</f>
        <v>#REF!</v>
      </c>
      <c r="W21" s="405" t="e">
        <f>#REF!</f>
        <v>#REF!</v>
      </c>
      <c r="X21" s="405" t="e">
        <f>#REF!</f>
        <v>#REF!</v>
      </c>
      <c r="Y21" s="405" t="e">
        <f>#REF!</f>
        <v>#REF!</v>
      </c>
      <c r="Z21" s="405" t="e">
        <f>#REF!</f>
        <v>#REF!</v>
      </c>
      <c r="AA21" s="405" t="e">
        <f>#REF!</f>
        <v>#REF!</v>
      </c>
      <c r="AD21" s="339">
        <v>0</v>
      </c>
      <c r="AF21" s="339">
        <v>-0.44000000000000006</v>
      </c>
    </row>
    <row r="22" spans="1:32" ht="17.100000000000001" hidden="1" customHeight="1">
      <c r="A22" s="393"/>
      <c r="B22" s="408" t="s">
        <v>40</v>
      </c>
      <c r="C22" s="395" t="s">
        <v>41</v>
      </c>
      <c r="D22" s="402" t="e">
        <f t="shared" si="3"/>
        <v>#REF!</v>
      </c>
      <c r="E22" s="405">
        <v>0</v>
      </c>
      <c r="F22" s="405">
        <v>0</v>
      </c>
      <c r="G22" s="405">
        <v>0</v>
      </c>
      <c r="H22" s="405">
        <v>0</v>
      </c>
      <c r="I22" s="405">
        <v>0</v>
      </c>
      <c r="J22" s="406">
        <v>0</v>
      </c>
      <c r="K22" s="405">
        <v>0</v>
      </c>
      <c r="L22" s="405">
        <v>0</v>
      </c>
      <c r="M22" s="405">
        <v>0</v>
      </c>
      <c r="N22" s="405">
        <v>0</v>
      </c>
      <c r="O22" s="406">
        <v>0</v>
      </c>
      <c r="P22" s="405">
        <v>0</v>
      </c>
      <c r="Q22" s="405">
        <v>0</v>
      </c>
      <c r="R22" s="405">
        <v>0</v>
      </c>
      <c r="S22" s="405" t="e">
        <f>#REF!</f>
        <v>#REF!</v>
      </c>
      <c r="T22" s="405" t="e">
        <f>#REF!</f>
        <v>#REF!</v>
      </c>
      <c r="U22" s="405" t="e">
        <f>#REF!</f>
        <v>#REF!</v>
      </c>
      <c r="V22" s="406" t="e">
        <f>#REF!</f>
        <v>#REF!</v>
      </c>
      <c r="W22" s="405" t="e">
        <f>#REF!</f>
        <v>#REF!</v>
      </c>
      <c r="X22" s="405" t="e">
        <f>#REF!</f>
        <v>#REF!</v>
      </c>
      <c r="Y22" s="405" t="e">
        <f>#REF!</f>
        <v>#REF!</v>
      </c>
      <c r="Z22" s="405" t="e">
        <f>#REF!</f>
        <v>#REF!</v>
      </c>
      <c r="AA22" s="405" t="e">
        <f>#REF!</f>
        <v>#REF!</v>
      </c>
      <c r="AD22" s="339">
        <v>0</v>
      </c>
      <c r="AF22" s="339">
        <v>0</v>
      </c>
    </row>
    <row r="23" spans="1:32" ht="17.100000000000001" hidden="1" customHeight="1">
      <c r="A23" s="393"/>
      <c r="B23" s="408" t="s">
        <v>42</v>
      </c>
      <c r="C23" s="395" t="s">
        <v>43</v>
      </c>
      <c r="D23" s="402" t="e">
        <f t="shared" si="3"/>
        <v>#REF!</v>
      </c>
      <c r="E23" s="405">
        <v>0</v>
      </c>
      <c r="F23" s="405">
        <v>0</v>
      </c>
      <c r="G23" s="405">
        <v>0</v>
      </c>
      <c r="H23" s="405">
        <v>0</v>
      </c>
      <c r="I23" s="405">
        <v>0</v>
      </c>
      <c r="J23" s="406">
        <v>0</v>
      </c>
      <c r="K23" s="405">
        <v>0</v>
      </c>
      <c r="L23" s="405">
        <v>0</v>
      </c>
      <c r="M23" s="405">
        <v>0</v>
      </c>
      <c r="N23" s="405">
        <v>0</v>
      </c>
      <c r="O23" s="406">
        <v>0</v>
      </c>
      <c r="P23" s="405">
        <v>0</v>
      </c>
      <c r="Q23" s="405">
        <v>0</v>
      </c>
      <c r="R23" s="405">
        <v>0</v>
      </c>
      <c r="S23" s="405" t="e">
        <f>#REF!</f>
        <v>#REF!</v>
      </c>
      <c r="T23" s="405" t="e">
        <f>#REF!</f>
        <v>#REF!</v>
      </c>
      <c r="U23" s="405" t="e">
        <f>#REF!</f>
        <v>#REF!</v>
      </c>
      <c r="V23" s="406" t="e">
        <f>#REF!</f>
        <v>#REF!</v>
      </c>
      <c r="W23" s="405" t="e">
        <f>#REF!</f>
        <v>#REF!</v>
      </c>
      <c r="X23" s="405" t="e">
        <f>#REF!</f>
        <v>#REF!</v>
      </c>
      <c r="Y23" s="405" t="e">
        <f>#REF!</f>
        <v>#REF!</v>
      </c>
      <c r="Z23" s="405" t="e">
        <f>#REF!</f>
        <v>#REF!</v>
      </c>
      <c r="AA23" s="405" t="e">
        <f>#REF!</f>
        <v>#REF!</v>
      </c>
      <c r="AD23" s="339">
        <v>0</v>
      </c>
      <c r="AF23" s="339">
        <v>-3.0399999999999996</v>
      </c>
    </row>
    <row r="24" spans="1:32" ht="17.100000000000001" customHeight="1">
      <c r="A24" s="399" t="s">
        <v>44</v>
      </c>
      <c r="B24" s="400" t="s">
        <v>45</v>
      </c>
      <c r="C24" s="401" t="s">
        <v>46</v>
      </c>
      <c r="D24" s="402" t="e">
        <f t="shared" si="3"/>
        <v>#REF!</v>
      </c>
      <c r="E24" s="403">
        <f t="shared" ref="E24:AA24" si="6">E25+E26+E27</f>
        <v>0</v>
      </c>
      <c r="F24" s="403">
        <f t="shared" si="6"/>
        <v>0</v>
      </c>
      <c r="G24" s="403">
        <f t="shared" si="6"/>
        <v>0</v>
      </c>
      <c r="H24" s="403">
        <f t="shared" si="6"/>
        <v>0</v>
      </c>
      <c r="I24" s="403">
        <f t="shared" si="6"/>
        <v>0</v>
      </c>
      <c r="J24" s="404">
        <f t="shared" si="6"/>
        <v>0</v>
      </c>
      <c r="K24" s="403">
        <f t="shared" si="6"/>
        <v>0</v>
      </c>
      <c r="L24" s="403">
        <f t="shared" si="6"/>
        <v>0</v>
      </c>
      <c r="M24" s="403">
        <f t="shared" si="6"/>
        <v>0</v>
      </c>
      <c r="N24" s="403">
        <f t="shared" si="6"/>
        <v>0</v>
      </c>
      <c r="O24" s="404">
        <f t="shared" si="6"/>
        <v>0</v>
      </c>
      <c r="P24" s="403">
        <f t="shared" si="6"/>
        <v>0</v>
      </c>
      <c r="Q24" s="403">
        <f t="shared" si="6"/>
        <v>0</v>
      </c>
      <c r="R24" s="403">
        <f t="shared" si="6"/>
        <v>0</v>
      </c>
      <c r="S24" s="403" t="e">
        <f t="shared" si="6"/>
        <v>#REF!</v>
      </c>
      <c r="T24" s="403" t="e">
        <f t="shared" si="6"/>
        <v>#REF!</v>
      </c>
      <c r="U24" s="403" t="e">
        <f t="shared" si="6"/>
        <v>#REF!</v>
      </c>
      <c r="V24" s="404" t="e">
        <f t="shared" si="6"/>
        <v>#REF!</v>
      </c>
      <c r="W24" s="403" t="e">
        <f t="shared" si="6"/>
        <v>#REF!</v>
      </c>
      <c r="X24" s="403" t="e">
        <f t="shared" si="6"/>
        <v>#REF!</v>
      </c>
      <c r="Y24" s="403" t="e">
        <f t="shared" si="6"/>
        <v>#REF!</v>
      </c>
      <c r="Z24" s="403" t="e">
        <f t="shared" si="6"/>
        <v>#REF!</v>
      </c>
      <c r="AA24" s="403" t="e">
        <f t="shared" si="6"/>
        <v>#REF!</v>
      </c>
      <c r="AD24" s="339">
        <v>84.26</v>
      </c>
      <c r="AF24" s="339">
        <v>83.820000000000007</v>
      </c>
    </row>
    <row r="25" spans="1:32" ht="17.100000000000001" hidden="1" customHeight="1">
      <c r="A25" s="393"/>
      <c r="B25" s="408" t="s">
        <v>185</v>
      </c>
      <c r="C25" s="395" t="s">
        <v>48</v>
      </c>
      <c r="D25" s="402" t="e">
        <f t="shared" si="3"/>
        <v>#REF!</v>
      </c>
      <c r="E25" s="405">
        <v>0</v>
      </c>
      <c r="F25" s="405">
        <v>0</v>
      </c>
      <c r="G25" s="405">
        <v>0</v>
      </c>
      <c r="H25" s="405">
        <v>0</v>
      </c>
      <c r="I25" s="405">
        <v>0</v>
      </c>
      <c r="J25" s="406">
        <v>0</v>
      </c>
      <c r="K25" s="405">
        <v>0</v>
      </c>
      <c r="L25" s="405">
        <v>0</v>
      </c>
      <c r="M25" s="405">
        <v>0</v>
      </c>
      <c r="N25" s="405">
        <v>0</v>
      </c>
      <c r="O25" s="406">
        <v>0</v>
      </c>
      <c r="P25" s="405">
        <v>0</v>
      </c>
      <c r="Q25" s="405">
        <v>0</v>
      </c>
      <c r="R25" s="405">
        <v>0</v>
      </c>
      <c r="S25" s="405" t="e">
        <f>#REF!</f>
        <v>#REF!</v>
      </c>
      <c r="T25" s="405" t="e">
        <f>#REF!</f>
        <v>#REF!</v>
      </c>
      <c r="U25" s="405" t="e">
        <f>#REF!</f>
        <v>#REF!</v>
      </c>
      <c r="V25" s="406" t="e">
        <f>#REF!</f>
        <v>#REF!</v>
      </c>
      <c r="W25" s="405" t="e">
        <f>#REF!</f>
        <v>#REF!</v>
      </c>
      <c r="X25" s="405" t="e">
        <f>#REF!</f>
        <v>#REF!</v>
      </c>
      <c r="Y25" s="405" t="e">
        <f>#REF!</f>
        <v>#REF!</v>
      </c>
      <c r="Z25" s="405" t="e">
        <f>#REF!</f>
        <v>#REF!</v>
      </c>
      <c r="AA25" s="405" t="e">
        <f>#REF!</f>
        <v>#REF!</v>
      </c>
      <c r="AD25" s="339">
        <v>0</v>
      </c>
      <c r="AF25" s="339">
        <v>-2.5999999999999996</v>
      </c>
    </row>
    <row r="26" spans="1:32" ht="17.100000000000001" hidden="1" customHeight="1">
      <c r="A26" s="393"/>
      <c r="B26" s="408" t="s">
        <v>49</v>
      </c>
      <c r="C26" s="395" t="s">
        <v>50</v>
      </c>
      <c r="D26" s="402" t="e">
        <f t="shared" si="3"/>
        <v>#REF!</v>
      </c>
      <c r="E26" s="405">
        <v>0</v>
      </c>
      <c r="F26" s="405">
        <v>0</v>
      </c>
      <c r="G26" s="405">
        <v>0</v>
      </c>
      <c r="H26" s="405">
        <v>0</v>
      </c>
      <c r="I26" s="405">
        <v>0</v>
      </c>
      <c r="J26" s="406">
        <v>0</v>
      </c>
      <c r="K26" s="405">
        <v>0</v>
      </c>
      <c r="L26" s="405">
        <v>0</v>
      </c>
      <c r="M26" s="405">
        <v>0</v>
      </c>
      <c r="N26" s="405">
        <v>0</v>
      </c>
      <c r="O26" s="406">
        <v>0</v>
      </c>
      <c r="P26" s="405">
        <v>0</v>
      </c>
      <c r="Q26" s="405">
        <v>0</v>
      </c>
      <c r="R26" s="405">
        <v>0</v>
      </c>
      <c r="S26" s="405" t="e">
        <f>#REF!</f>
        <v>#REF!</v>
      </c>
      <c r="T26" s="405" t="e">
        <f>#REF!</f>
        <v>#REF!</v>
      </c>
      <c r="U26" s="405" t="e">
        <f>#REF!</f>
        <v>#REF!</v>
      </c>
      <c r="V26" s="406" t="e">
        <f>#REF!</f>
        <v>#REF!</v>
      </c>
      <c r="W26" s="405" t="e">
        <f>#REF!</f>
        <v>#REF!</v>
      </c>
      <c r="X26" s="405" t="e">
        <f>#REF!</f>
        <v>#REF!</v>
      </c>
      <c r="Y26" s="405" t="e">
        <f>#REF!</f>
        <v>#REF!</v>
      </c>
      <c r="Z26" s="405" t="e">
        <f>#REF!</f>
        <v>#REF!</v>
      </c>
      <c r="AA26" s="405" t="e">
        <f>#REF!</f>
        <v>#REF!</v>
      </c>
      <c r="AD26" s="339">
        <v>84.26</v>
      </c>
      <c r="AF26" s="339">
        <v>80.990000000000009</v>
      </c>
    </row>
    <row r="27" spans="1:32" ht="17.100000000000001" hidden="1" customHeight="1">
      <c r="A27" s="393"/>
      <c r="B27" s="408" t="s">
        <v>51</v>
      </c>
      <c r="C27" s="395" t="s">
        <v>52</v>
      </c>
      <c r="D27" s="402" t="e">
        <f t="shared" si="3"/>
        <v>#REF!</v>
      </c>
      <c r="E27" s="405">
        <v>0</v>
      </c>
      <c r="F27" s="405">
        <v>0</v>
      </c>
      <c r="G27" s="405">
        <v>0</v>
      </c>
      <c r="H27" s="405">
        <v>0</v>
      </c>
      <c r="I27" s="405">
        <v>0</v>
      </c>
      <c r="J27" s="406">
        <v>0</v>
      </c>
      <c r="K27" s="405">
        <v>0</v>
      </c>
      <c r="L27" s="405">
        <v>0</v>
      </c>
      <c r="M27" s="405">
        <v>0</v>
      </c>
      <c r="N27" s="405">
        <v>0</v>
      </c>
      <c r="O27" s="406">
        <v>0</v>
      </c>
      <c r="P27" s="405">
        <v>0</v>
      </c>
      <c r="Q27" s="405">
        <v>0</v>
      </c>
      <c r="R27" s="405">
        <v>0</v>
      </c>
      <c r="S27" s="405" t="e">
        <f>#REF!</f>
        <v>#REF!</v>
      </c>
      <c r="T27" s="405" t="e">
        <f>#REF!</f>
        <v>#REF!</v>
      </c>
      <c r="U27" s="405" t="e">
        <f>#REF!</f>
        <v>#REF!</v>
      </c>
      <c r="V27" s="406" t="e">
        <f>#REF!</f>
        <v>#REF!</v>
      </c>
      <c r="W27" s="405" t="e">
        <f>#REF!</f>
        <v>#REF!</v>
      </c>
      <c r="X27" s="405" t="e">
        <f>#REF!</f>
        <v>#REF!</v>
      </c>
      <c r="Y27" s="405" t="e">
        <f>#REF!</f>
        <v>#REF!</v>
      </c>
      <c r="Z27" s="405" t="e">
        <f>#REF!</f>
        <v>#REF!</v>
      </c>
      <c r="AA27" s="405" t="e">
        <f>#REF!</f>
        <v>#REF!</v>
      </c>
      <c r="AD27" s="339">
        <v>0</v>
      </c>
      <c r="AF27" s="339">
        <v>0</v>
      </c>
    </row>
    <row r="28" spans="1:32" ht="17.100000000000001" customHeight="1">
      <c r="A28" s="399" t="s">
        <v>53</v>
      </c>
      <c r="B28" s="409" t="s">
        <v>54</v>
      </c>
      <c r="C28" s="401" t="s">
        <v>55</v>
      </c>
      <c r="D28" s="402" t="e">
        <f t="shared" si="3"/>
        <v>#REF!</v>
      </c>
      <c r="E28" s="403">
        <v>0</v>
      </c>
      <c r="F28" s="403">
        <v>0</v>
      </c>
      <c r="G28" s="403">
        <v>0</v>
      </c>
      <c r="H28" s="403">
        <v>0</v>
      </c>
      <c r="I28" s="403">
        <v>0</v>
      </c>
      <c r="J28" s="404">
        <v>0</v>
      </c>
      <c r="K28" s="403">
        <v>0</v>
      </c>
      <c r="L28" s="403">
        <v>0</v>
      </c>
      <c r="M28" s="403">
        <v>0</v>
      </c>
      <c r="N28" s="403">
        <v>0</v>
      </c>
      <c r="O28" s="404">
        <v>0</v>
      </c>
      <c r="P28" s="403">
        <v>0</v>
      </c>
      <c r="Q28" s="403">
        <v>0</v>
      </c>
      <c r="R28" s="403">
        <v>0</v>
      </c>
      <c r="S28" s="403" t="e">
        <f>#REF!</f>
        <v>#REF!</v>
      </c>
      <c r="T28" s="403" t="e">
        <f>#REF!</f>
        <v>#REF!</v>
      </c>
      <c r="U28" s="403" t="e">
        <f>#REF!</f>
        <v>#REF!</v>
      </c>
      <c r="V28" s="404" t="e">
        <f>#REF!</f>
        <v>#REF!</v>
      </c>
      <c r="W28" s="403" t="e">
        <f>#REF!</f>
        <v>#REF!</v>
      </c>
      <c r="X28" s="403" t="e">
        <f>#REF!</f>
        <v>#REF!</v>
      </c>
      <c r="Y28" s="403" t="e">
        <f>#REF!</f>
        <v>#REF!</v>
      </c>
      <c r="Z28" s="403" t="e">
        <f>#REF!</f>
        <v>#REF!</v>
      </c>
      <c r="AA28" s="403" t="e">
        <f>#REF!</f>
        <v>#REF!</v>
      </c>
      <c r="AD28" s="339">
        <v>23.192349999999998</v>
      </c>
      <c r="AF28" s="339">
        <v>22.522349999999996</v>
      </c>
    </row>
    <row r="29" spans="1:32" ht="17.100000000000001" hidden="1" customHeight="1">
      <c r="A29" s="399" t="s">
        <v>56</v>
      </c>
      <c r="B29" s="409" t="s">
        <v>57</v>
      </c>
      <c r="C29" s="401" t="s">
        <v>58</v>
      </c>
      <c r="D29" s="402" t="e">
        <f t="shared" si="3"/>
        <v>#REF!</v>
      </c>
      <c r="E29" s="403">
        <v>0</v>
      </c>
      <c r="F29" s="403">
        <v>0</v>
      </c>
      <c r="G29" s="403">
        <v>0</v>
      </c>
      <c r="H29" s="403">
        <v>0</v>
      </c>
      <c r="I29" s="403">
        <v>0</v>
      </c>
      <c r="J29" s="404">
        <v>0</v>
      </c>
      <c r="K29" s="403">
        <v>0</v>
      </c>
      <c r="L29" s="403">
        <v>0</v>
      </c>
      <c r="M29" s="403">
        <v>0</v>
      </c>
      <c r="N29" s="403">
        <v>0</v>
      </c>
      <c r="O29" s="404">
        <v>0</v>
      </c>
      <c r="P29" s="403">
        <v>0</v>
      </c>
      <c r="Q29" s="403">
        <v>0</v>
      </c>
      <c r="R29" s="403">
        <v>0</v>
      </c>
      <c r="S29" s="403" t="e">
        <f>#REF!</f>
        <v>#REF!</v>
      </c>
      <c r="T29" s="403" t="e">
        <f>#REF!</f>
        <v>#REF!</v>
      </c>
      <c r="U29" s="403" t="e">
        <f>#REF!</f>
        <v>#REF!</v>
      </c>
      <c r="V29" s="404" t="e">
        <f>#REF!</f>
        <v>#REF!</v>
      </c>
      <c r="W29" s="403" t="e">
        <f>#REF!</f>
        <v>#REF!</v>
      </c>
      <c r="X29" s="403" t="e">
        <f>#REF!</f>
        <v>#REF!</v>
      </c>
      <c r="Y29" s="403" t="e">
        <f>#REF!</f>
        <v>#REF!</v>
      </c>
      <c r="Z29" s="403" t="e">
        <f>#REF!</f>
        <v>#REF!</v>
      </c>
      <c r="AA29" s="403" t="e">
        <f>#REF!</f>
        <v>#REF!</v>
      </c>
      <c r="AD29" s="339">
        <v>0</v>
      </c>
      <c r="AF29" s="339">
        <v>-0.67</v>
      </c>
    </row>
    <row r="30" spans="1:32" ht="17.100000000000001" hidden="1" customHeight="1">
      <c r="A30" s="399" t="s">
        <v>59</v>
      </c>
      <c r="B30" s="409" t="s">
        <v>60</v>
      </c>
      <c r="C30" s="401" t="s">
        <v>61</v>
      </c>
      <c r="D30" s="402" t="e">
        <f t="shared" si="3"/>
        <v>#REF!</v>
      </c>
      <c r="E30" s="403">
        <v>0</v>
      </c>
      <c r="F30" s="403">
        <v>0</v>
      </c>
      <c r="G30" s="403">
        <v>0</v>
      </c>
      <c r="H30" s="403">
        <v>0</v>
      </c>
      <c r="I30" s="403">
        <v>0</v>
      </c>
      <c r="J30" s="404">
        <v>0</v>
      </c>
      <c r="K30" s="403">
        <v>0</v>
      </c>
      <c r="L30" s="403">
        <v>0</v>
      </c>
      <c r="M30" s="403">
        <v>0</v>
      </c>
      <c r="N30" s="403">
        <v>0</v>
      </c>
      <c r="O30" s="404">
        <v>0</v>
      </c>
      <c r="P30" s="403">
        <v>0</v>
      </c>
      <c r="Q30" s="403">
        <v>0</v>
      </c>
      <c r="R30" s="403">
        <v>0</v>
      </c>
      <c r="S30" s="403" t="e">
        <f>#REF!</f>
        <v>#REF!</v>
      </c>
      <c r="T30" s="403" t="e">
        <f>#REF!</f>
        <v>#REF!</v>
      </c>
      <c r="U30" s="403" t="e">
        <f>#REF!</f>
        <v>#REF!</v>
      </c>
      <c r="V30" s="404" t="e">
        <f>#REF!</f>
        <v>#REF!</v>
      </c>
      <c r="W30" s="403" t="e">
        <f>#REF!</f>
        <v>#REF!</v>
      </c>
      <c r="X30" s="403" t="e">
        <f>#REF!</f>
        <v>#REF!</v>
      </c>
      <c r="Y30" s="403" t="e">
        <f>#REF!</f>
        <v>#REF!</v>
      </c>
      <c r="Z30" s="403" t="e">
        <f>#REF!</f>
        <v>#REF!</v>
      </c>
      <c r="AA30" s="403" t="e">
        <f>#REF!</f>
        <v>#REF!</v>
      </c>
      <c r="AD30" s="339">
        <v>0</v>
      </c>
      <c r="AF30" s="339">
        <v>-0.1003</v>
      </c>
    </row>
    <row r="31" spans="1:32" ht="17.100000000000001" customHeight="1">
      <c r="A31" s="386" t="s">
        <v>62</v>
      </c>
      <c r="B31" s="411" t="s">
        <v>63</v>
      </c>
      <c r="C31" s="387" t="s">
        <v>64</v>
      </c>
      <c r="D31" s="412" t="e">
        <f>SUM(D33:D42)+SUM(D60:D71)</f>
        <v>#REF!</v>
      </c>
      <c r="E31" s="412">
        <f>SUM(E33:E42)+SUM(E60:E71)</f>
        <v>0</v>
      </c>
      <c r="F31" s="412">
        <f t="shared" ref="F31:L31" si="7">SUM(F33:F42)+SUM(F60:F71)</f>
        <v>0</v>
      </c>
      <c r="G31" s="412">
        <f t="shared" si="7"/>
        <v>0</v>
      </c>
      <c r="H31" s="412">
        <f t="shared" si="7"/>
        <v>0</v>
      </c>
      <c r="I31" s="412">
        <f t="shared" si="7"/>
        <v>0</v>
      </c>
      <c r="J31" s="413">
        <f t="shared" si="7"/>
        <v>0</v>
      </c>
      <c r="K31" s="412">
        <f t="shared" si="7"/>
        <v>0</v>
      </c>
      <c r="L31" s="412">
        <f t="shared" si="7"/>
        <v>0</v>
      </c>
      <c r="M31" s="412">
        <f t="shared" ref="M31:Z31" si="8">SUM(M33:M42)+SUM(M60:M71)</f>
        <v>0</v>
      </c>
      <c r="N31" s="412">
        <f t="shared" si="8"/>
        <v>0</v>
      </c>
      <c r="O31" s="413">
        <f t="shared" si="8"/>
        <v>0</v>
      </c>
      <c r="P31" s="412">
        <f t="shared" si="8"/>
        <v>0</v>
      </c>
      <c r="Q31" s="412">
        <f t="shared" si="8"/>
        <v>0</v>
      </c>
      <c r="R31" s="412">
        <f t="shared" si="8"/>
        <v>0</v>
      </c>
      <c r="S31" s="412" t="e">
        <f t="shared" si="8"/>
        <v>#REF!</v>
      </c>
      <c r="T31" s="412" t="e">
        <f t="shared" si="8"/>
        <v>#REF!</v>
      </c>
      <c r="U31" s="412" t="e">
        <f t="shared" si="8"/>
        <v>#REF!</v>
      </c>
      <c r="V31" s="413" t="e">
        <f t="shared" si="8"/>
        <v>#REF!</v>
      </c>
      <c r="W31" s="412" t="e">
        <f t="shared" si="8"/>
        <v>#REF!</v>
      </c>
      <c r="X31" s="412" t="e">
        <f t="shared" si="8"/>
        <v>#REF!</v>
      </c>
      <c r="Y31" s="412" t="e">
        <f t="shared" si="8"/>
        <v>#REF!</v>
      </c>
      <c r="Z31" s="412" t="e">
        <f t="shared" si="8"/>
        <v>#REF!</v>
      </c>
      <c r="AA31" s="412" t="e">
        <f t="shared" ref="AA31" si="9">SUM(AA33:AA42)+SUM(AA60:AA71)</f>
        <v>#REF!</v>
      </c>
      <c r="AD31" s="339">
        <v>20.87</v>
      </c>
      <c r="AF31" s="339">
        <v>15.642000000000001</v>
      </c>
    </row>
    <row r="32" spans="1:32" s="363" customFormat="1" ht="17.100000000000001" customHeight="1">
      <c r="A32" s="393"/>
      <c r="B32" s="394" t="s">
        <v>65</v>
      </c>
      <c r="C32" s="395"/>
      <c r="D32" s="396"/>
      <c r="E32" s="397"/>
      <c r="F32" s="397"/>
      <c r="G32" s="397"/>
      <c r="H32" s="397"/>
      <c r="I32" s="397"/>
      <c r="J32" s="398"/>
      <c r="K32" s="397"/>
      <c r="L32" s="397"/>
      <c r="M32" s="397"/>
      <c r="N32" s="397"/>
      <c r="O32" s="398"/>
      <c r="P32" s="397"/>
      <c r="Q32" s="397"/>
      <c r="R32" s="397"/>
      <c r="S32" s="397"/>
      <c r="T32" s="397"/>
      <c r="U32" s="397"/>
      <c r="V32" s="398"/>
      <c r="W32" s="397"/>
      <c r="X32" s="397"/>
      <c r="Y32" s="397"/>
      <c r="Z32" s="397"/>
      <c r="AA32" s="397"/>
      <c r="AD32" s="339">
        <v>0</v>
      </c>
      <c r="AF32" s="339">
        <v>-0.80810000000000004</v>
      </c>
    </row>
    <row r="33" spans="1:32" ht="17.100000000000001" hidden="1" customHeight="1">
      <c r="A33" s="399" t="s">
        <v>66</v>
      </c>
      <c r="B33" s="409" t="s">
        <v>67</v>
      </c>
      <c r="C33" s="401" t="s">
        <v>68</v>
      </c>
      <c r="D33" s="402" t="e">
        <f t="shared" ref="D33:D42" si="10">SUM(E33:AA33)</f>
        <v>#REF!</v>
      </c>
      <c r="E33" s="403">
        <v>0</v>
      </c>
      <c r="F33" s="403">
        <v>0</v>
      </c>
      <c r="G33" s="403">
        <v>0</v>
      </c>
      <c r="H33" s="403">
        <v>0</v>
      </c>
      <c r="I33" s="403">
        <v>0</v>
      </c>
      <c r="J33" s="404">
        <v>0</v>
      </c>
      <c r="K33" s="403">
        <v>0</v>
      </c>
      <c r="L33" s="403">
        <v>0</v>
      </c>
      <c r="M33" s="403">
        <v>0</v>
      </c>
      <c r="N33" s="403">
        <v>0</v>
      </c>
      <c r="O33" s="404">
        <v>0</v>
      </c>
      <c r="P33" s="403">
        <v>0</v>
      </c>
      <c r="Q33" s="403">
        <v>0</v>
      </c>
      <c r="R33" s="403">
        <v>0</v>
      </c>
      <c r="S33" s="403" t="e">
        <f>#REF!</f>
        <v>#REF!</v>
      </c>
      <c r="T33" s="403" t="e">
        <f>#REF!</f>
        <v>#REF!</v>
      </c>
      <c r="U33" s="403" t="e">
        <f>#REF!</f>
        <v>#REF!</v>
      </c>
      <c r="V33" s="404" t="e">
        <f>#REF!</f>
        <v>#REF!</v>
      </c>
      <c r="W33" s="403" t="e">
        <f>#REF!</f>
        <v>#REF!</v>
      </c>
      <c r="X33" s="403" t="e">
        <f>#REF!</f>
        <v>#REF!</v>
      </c>
      <c r="Y33" s="403" t="e">
        <f>#REF!</f>
        <v>#REF!</v>
      </c>
      <c r="Z33" s="403" t="e">
        <f>#REF!</f>
        <v>#REF!</v>
      </c>
      <c r="AA33" s="403" t="e">
        <f>#REF!</f>
        <v>#REF!</v>
      </c>
      <c r="AD33" s="339">
        <v>0</v>
      </c>
      <c r="AF33" s="339">
        <v>-5.3282999999999996</v>
      </c>
    </row>
    <row r="34" spans="1:32" ht="17.100000000000001" hidden="1" customHeight="1">
      <c r="A34" s="399" t="s">
        <v>69</v>
      </c>
      <c r="B34" s="409" t="s">
        <v>70</v>
      </c>
      <c r="C34" s="401" t="s">
        <v>71</v>
      </c>
      <c r="D34" s="402" t="e">
        <f t="shared" si="10"/>
        <v>#REF!</v>
      </c>
      <c r="E34" s="403">
        <v>0</v>
      </c>
      <c r="F34" s="403">
        <v>0</v>
      </c>
      <c r="G34" s="403">
        <v>0</v>
      </c>
      <c r="H34" s="403">
        <v>0</v>
      </c>
      <c r="I34" s="403">
        <v>0</v>
      </c>
      <c r="J34" s="404">
        <v>0</v>
      </c>
      <c r="K34" s="403">
        <v>0</v>
      </c>
      <c r="L34" s="403">
        <v>0</v>
      </c>
      <c r="M34" s="403">
        <v>0</v>
      </c>
      <c r="N34" s="403">
        <v>0</v>
      </c>
      <c r="O34" s="404">
        <v>0</v>
      </c>
      <c r="P34" s="403">
        <v>0</v>
      </c>
      <c r="Q34" s="403">
        <v>0</v>
      </c>
      <c r="R34" s="403">
        <v>0</v>
      </c>
      <c r="S34" s="403" t="e">
        <f>#REF!</f>
        <v>#REF!</v>
      </c>
      <c r="T34" s="403" t="e">
        <f>#REF!</f>
        <v>#REF!</v>
      </c>
      <c r="U34" s="403" t="e">
        <f>#REF!</f>
        <v>#REF!</v>
      </c>
      <c r="V34" s="404" t="e">
        <f>#REF!</f>
        <v>#REF!</v>
      </c>
      <c r="W34" s="403" t="e">
        <f>#REF!</f>
        <v>#REF!</v>
      </c>
      <c r="X34" s="403" t="e">
        <f>#REF!</f>
        <v>#REF!</v>
      </c>
      <c r="Y34" s="403" t="e">
        <f>#REF!</f>
        <v>#REF!</v>
      </c>
      <c r="Z34" s="403" t="e">
        <f>#REF!</f>
        <v>#REF!</v>
      </c>
      <c r="AA34" s="403" t="e">
        <f>#REF!</f>
        <v>#REF!</v>
      </c>
      <c r="AD34" s="339">
        <v>0.5</v>
      </c>
      <c r="AF34" s="339">
        <v>-5.4357999999999995</v>
      </c>
    </row>
    <row r="35" spans="1:32" ht="17.100000000000001" hidden="1" customHeight="1">
      <c r="A35" s="399" t="s">
        <v>72</v>
      </c>
      <c r="B35" s="409" t="s">
        <v>73</v>
      </c>
      <c r="C35" s="401" t="s">
        <v>74</v>
      </c>
      <c r="D35" s="402" t="e">
        <f t="shared" si="10"/>
        <v>#REF!</v>
      </c>
      <c r="E35" s="403">
        <v>0</v>
      </c>
      <c r="F35" s="403">
        <v>0</v>
      </c>
      <c r="G35" s="403">
        <v>0</v>
      </c>
      <c r="H35" s="403">
        <v>0</v>
      </c>
      <c r="I35" s="403">
        <v>0</v>
      </c>
      <c r="J35" s="404">
        <v>0</v>
      </c>
      <c r="K35" s="403">
        <v>0</v>
      </c>
      <c r="L35" s="403">
        <v>0</v>
      </c>
      <c r="M35" s="403">
        <v>0</v>
      </c>
      <c r="N35" s="403">
        <v>0</v>
      </c>
      <c r="O35" s="404">
        <v>0</v>
      </c>
      <c r="P35" s="403">
        <v>0</v>
      </c>
      <c r="Q35" s="403">
        <v>0</v>
      </c>
      <c r="R35" s="403">
        <v>0</v>
      </c>
      <c r="S35" s="403" t="e">
        <f>#REF!</f>
        <v>#REF!</v>
      </c>
      <c r="T35" s="403" t="e">
        <f>#REF!</f>
        <v>#REF!</v>
      </c>
      <c r="U35" s="403" t="e">
        <f>#REF!</f>
        <v>#REF!</v>
      </c>
      <c r="V35" s="404" t="e">
        <f>#REF!</f>
        <v>#REF!</v>
      </c>
      <c r="W35" s="403" t="e">
        <f>#REF!</f>
        <v>#REF!</v>
      </c>
      <c r="X35" s="403" t="e">
        <f>#REF!</f>
        <v>#REF!</v>
      </c>
      <c r="Y35" s="403" t="e">
        <f>#REF!</f>
        <v>#REF!</v>
      </c>
      <c r="Z35" s="403" t="e">
        <f>#REF!</f>
        <v>#REF!</v>
      </c>
      <c r="AA35" s="403" t="e">
        <f>#REF!</f>
        <v>#REF!</v>
      </c>
      <c r="AD35" s="339">
        <v>0</v>
      </c>
      <c r="AF35" s="339">
        <v>-0.7078000000000001</v>
      </c>
    </row>
    <row r="36" spans="1:32" ht="17.100000000000001" hidden="1" customHeight="1">
      <c r="A36" s="399"/>
      <c r="B36" s="400" t="s">
        <v>76</v>
      </c>
      <c r="C36" s="401" t="s">
        <v>77</v>
      </c>
      <c r="D36" s="402" t="e">
        <f t="shared" si="10"/>
        <v>#REF!</v>
      </c>
      <c r="E36" s="403">
        <v>0</v>
      </c>
      <c r="F36" s="403">
        <v>0</v>
      </c>
      <c r="G36" s="403">
        <v>0</v>
      </c>
      <c r="H36" s="403">
        <v>0</v>
      </c>
      <c r="I36" s="403">
        <v>0</v>
      </c>
      <c r="J36" s="404">
        <v>0</v>
      </c>
      <c r="K36" s="403">
        <v>0</v>
      </c>
      <c r="L36" s="403">
        <v>0</v>
      </c>
      <c r="M36" s="403">
        <v>0</v>
      </c>
      <c r="N36" s="403">
        <v>0</v>
      </c>
      <c r="O36" s="404">
        <v>0</v>
      </c>
      <c r="P36" s="403">
        <v>0</v>
      </c>
      <c r="Q36" s="403">
        <v>0</v>
      </c>
      <c r="R36" s="403">
        <v>0</v>
      </c>
      <c r="S36" s="403" t="e">
        <f>#REF!</f>
        <v>#REF!</v>
      </c>
      <c r="T36" s="403" t="e">
        <f>#REF!</f>
        <v>#REF!</v>
      </c>
      <c r="U36" s="403" t="e">
        <f>#REF!</f>
        <v>#REF!</v>
      </c>
      <c r="V36" s="404" t="e">
        <f>#REF!</f>
        <v>#REF!</v>
      </c>
      <c r="W36" s="403" t="e">
        <f>#REF!</f>
        <v>#REF!</v>
      </c>
      <c r="X36" s="403" t="e">
        <f>#REF!</f>
        <v>#REF!</v>
      </c>
      <c r="Y36" s="403" t="e">
        <f>#REF!</f>
        <v>#REF!</v>
      </c>
      <c r="Z36" s="403" t="e">
        <f>#REF!</f>
        <v>#REF!</v>
      </c>
      <c r="AA36" s="403" t="e">
        <f>#REF!</f>
        <v>#REF!</v>
      </c>
      <c r="AD36" s="339">
        <v>0</v>
      </c>
      <c r="AF36" s="339">
        <v>-6.9399999999999995</v>
      </c>
    </row>
    <row r="37" spans="1:32" ht="17.100000000000001" hidden="1" customHeight="1">
      <c r="A37" s="399" t="s">
        <v>75</v>
      </c>
      <c r="B37" s="409" t="s">
        <v>78</v>
      </c>
      <c r="C37" s="401" t="s">
        <v>79</v>
      </c>
      <c r="D37" s="402" t="e">
        <f t="shared" si="10"/>
        <v>#REF!</v>
      </c>
      <c r="E37" s="403">
        <v>0</v>
      </c>
      <c r="F37" s="403">
        <v>0</v>
      </c>
      <c r="G37" s="403">
        <v>0</v>
      </c>
      <c r="H37" s="403">
        <v>0</v>
      </c>
      <c r="I37" s="403">
        <v>0</v>
      </c>
      <c r="J37" s="404">
        <v>0</v>
      </c>
      <c r="K37" s="403">
        <v>0</v>
      </c>
      <c r="L37" s="403">
        <v>0</v>
      </c>
      <c r="M37" s="403">
        <v>0</v>
      </c>
      <c r="N37" s="403">
        <v>0</v>
      </c>
      <c r="O37" s="404">
        <v>0</v>
      </c>
      <c r="P37" s="403">
        <v>0</v>
      </c>
      <c r="Q37" s="403">
        <v>0</v>
      </c>
      <c r="R37" s="403">
        <v>0</v>
      </c>
      <c r="S37" s="403" t="e">
        <f>#REF!</f>
        <v>#REF!</v>
      </c>
      <c r="T37" s="403" t="e">
        <f>#REF!</f>
        <v>#REF!</v>
      </c>
      <c r="U37" s="403" t="e">
        <f>#REF!</f>
        <v>#REF!</v>
      </c>
      <c r="V37" s="404" t="e">
        <f>#REF!</f>
        <v>#REF!</v>
      </c>
      <c r="W37" s="403" t="e">
        <f>#REF!</f>
        <v>#REF!</v>
      </c>
      <c r="X37" s="403" t="e">
        <f>#REF!</f>
        <v>#REF!</v>
      </c>
      <c r="Y37" s="403" t="e">
        <f>#REF!</f>
        <v>#REF!</v>
      </c>
      <c r="Z37" s="403" t="e">
        <f>#REF!</f>
        <v>#REF!</v>
      </c>
      <c r="AA37" s="403" t="e">
        <f>#REF!</f>
        <v>#REF!</v>
      </c>
      <c r="AD37" s="339">
        <v>0</v>
      </c>
      <c r="AF37" s="339">
        <v>-9.4E-2</v>
      </c>
    </row>
    <row r="38" spans="1:32" ht="17.100000000000001" customHeight="1">
      <c r="A38" s="399" t="s">
        <v>80</v>
      </c>
      <c r="B38" s="409" t="s">
        <v>81</v>
      </c>
      <c r="C38" s="401" t="s">
        <v>82</v>
      </c>
      <c r="D38" s="402" t="e">
        <f t="shared" si="10"/>
        <v>#REF!</v>
      </c>
      <c r="E38" s="403">
        <v>0</v>
      </c>
      <c r="F38" s="403">
        <v>0</v>
      </c>
      <c r="G38" s="403">
        <v>0</v>
      </c>
      <c r="H38" s="403">
        <v>0</v>
      </c>
      <c r="I38" s="403">
        <v>0</v>
      </c>
      <c r="J38" s="404">
        <v>0</v>
      </c>
      <c r="K38" s="403">
        <v>0</v>
      </c>
      <c r="L38" s="403">
        <v>0</v>
      </c>
      <c r="M38" s="403">
        <v>0</v>
      </c>
      <c r="N38" s="403">
        <v>0</v>
      </c>
      <c r="O38" s="404">
        <v>0</v>
      </c>
      <c r="P38" s="403">
        <v>0</v>
      </c>
      <c r="Q38" s="403">
        <v>0</v>
      </c>
      <c r="R38" s="403">
        <v>0</v>
      </c>
      <c r="S38" s="403" t="e">
        <f>#REF!</f>
        <v>#REF!</v>
      </c>
      <c r="T38" s="403" t="e">
        <f>#REF!</f>
        <v>#REF!</v>
      </c>
      <c r="U38" s="403" t="e">
        <f>#REF!</f>
        <v>#REF!</v>
      </c>
      <c r="V38" s="404" t="e">
        <f>#REF!</f>
        <v>#REF!</v>
      </c>
      <c r="W38" s="403" t="e">
        <f>#REF!</f>
        <v>#REF!</v>
      </c>
      <c r="X38" s="403" t="e">
        <f>#REF!</f>
        <v>#REF!</v>
      </c>
      <c r="Y38" s="403" t="e">
        <f>#REF!</f>
        <v>#REF!</v>
      </c>
      <c r="Z38" s="403" t="e">
        <f>#REF!</f>
        <v>#REF!</v>
      </c>
      <c r="AA38" s="403" t="e">
        <f>#REF!</f>
        <v>#REF!</v>
      </c>
      <c r="AD38" s="339">
        <v>0</v>
      </c>
      <c r="AF38" s="339">
        <v>-6.9399999999999995</v>
      </c>
    </row>
    <row r="39" spans="1:32" ht="17.100000000000001" customHeight="1">
      <c r="A39" s="399" t="s">
        <v>83</v>
      </c>
      <c r="B39" s="361" t="s">
        <v>84</v>
      </c>
      <c r="C39" s="401" t="s">
        <v>85</v>
      </c>
      <c r="D39" s="402" t="e">
        <f t="shared" si="10"/>
        <v>#REF!</v>
      </c>
      <c r="E39" s="403">
        <v>0</v>
      </c>
      <c r="F39" s="403">
        <v>0</v>
      </c>
      <c r="G39" s="403">
        <v>0</v>
      </c>
      <c r="H39" s="403">
        <v>0</v>
      </c>
      <c r="I39" s="403">
        <v>0</v>
      </c>
      <c r="J39" s="404">
        <v>0</v>
      </c>
      <c r="K39" s="403">
        <v>0</v>
      </c>
      <c r="L39" s="403">
        <v>0</v>
      </c>
      <c r="M39" s="403">
        <v>0</v>
      </c>
      <c r="N39" s="403">
        <v>0</v>
      </c>
      <c r="O39" s="404">
        <v>0</v>
      </c>
      <c r="P39" s="403">
        <v>0</v>
      </c>
      <c r="Q39" s="403">
        <v>0</v>
      </c>
      <c r="R39" s="403">
        <v>0</v>
      </c>
      <c r="S39" s="403" t="e">
        <f>#REF!</f>
        <v>#REF!</v>
      </c>
      <c r="T39" s="403" t="e">
        <f>#REF!</f>
        <v>#REF!</v>
      </c>
      <c r="U39" s="403" t="e">
        <f>#REF!</f>
        <v>#REF!</v>
      </c>
      <c r="V39" s="404" t="e">
        <f>#REF!</f>
        <v>#REF!</v>
      </c>
      <c r="W39" s="403" t="e">
        <f>#REF!</f>
        <v>#REF!</v>
      </c>
      <c r="X39" s="403" t="e">
        <f>#REF!</f>
        <v>#REF!</v>
      </c>
      <c r="Y39" s="403" t="e">
        <f>#REF!</f>
        <v>#REF!</v>
      </c>
      <c r="Z39" s="403" t="e">
        <f>#REF!</f>
        <v>#REF!</v>
      </c>
      <c r="AA39" s="403" t="e">
        <f>#REF!</f>
        <v>#REF!</v>
      </c>
      <c r="AD39" s="339">
        <v>5.8719999999999999</v>
      </c>
      <c r="AF39" s="339">
        <v>-1.2750000000000004</v>
      </c>
    </row>
    <row r="40" spans="1:32" ht="17.100000000000001" hidden="1" customHeight="1">
      <c r="A40" s="399" t="s">
        <v>86</v>
      </c>
      <c r="B40" s="409" t="s">
        <v>87</v>
      </c>
      <c r="C40" s="401" t="s">
        <v>88</v>
      </c>
      <c r="D40" s="402" t="e">
        <f t="shared" si="10"/>
        <v>#REF!</v>
      </c>
      <c r="E40" s="403">
        <v>0</v>
      </c>
      <c r="F40" s="403">
        <v>0</v>
      </c>
      <c r="G40" s="403">
        <v>0</v>
      </c>
      <c r="H40" s="403">
        <v>0</v>
      </c>
      <c r="I40" s="403">
        <v>0</v>
      </c>
      <c r="J40" s="404">
        <v>0</v>
      </c>
      <c r="K40" s="403">
        <v>0</v>
      </c>
      <c r="L40" s="403">
        <v>0</v>
      </c>
      <c r="M40" s="403">
        <v>0</v>
      </c>
      <c r="N40" s="403">
        <v>0</v>
      </c>
      <c r="O40" s="404">
        <v>0</v>
      </c>
      <c r="P40" s="403">
        <v>0</v>
      </c>
      <c r="Q40" s="403">
        <v>0</v>
      </c>
      <c r="R40" s="403">
        <v>0</v>
      </c>
      <c r="S40" s="403" t="e">
        <f>#REF!</f>
        <v>#REF!</v>
      </c>
      <c r="T40" s="403" t="e">
        <f>#REF!</f>
        <v>#REF!</v>
      </c>
      <c r="U40" s="403" t="e">
        <f>#REF!</f>
        <v>#REF!</v>
      </c>
      <c r="V40" s="404" t="e">
        <f>#REF!</f>
        <v>#REF!</v>
      </c>
      <c r="W40" s="403" t="e">
        <f>#REF!</f>
        <v>#REF!</v>
      </c>
      <c r="X40" s="403" t="e">
        <f>#REF!</f>
        <v>#REF!</v>
      </c>
      <c r="Y40" s="403" t="e">
        <f>#REF!</f>
        <v>#REF!</v>
      </c>
      <c r="Z40" s="403" t="e">
        <f>#REF!</f>
        <v>#REF!</v>
      </c>
      <c r="AA40" s="403" t="e">
        <f>#REF!</f>
        <v>#REF!</v>
      </c>
      <c r="AD40" s="339">
        <v>0</v>
      </c>
      <c r="AF40" s="339">
        <v>-9.4E-2</v>
      </c>
    </row>
    <row r="41" spans="1:32" s="417" customFormat="1" ht="17.100000000000001" customHeight="1">
      <c r="A41" s="399" t="s">
        <v>89</v>
      </c>
      <c r="B41" s="414" t="s">
        <v>90</v>
      </c>
      <c r="C41" s="401" t="s">
        <v>91</v>
      </c>
      <c r="D41" s="402" t="e">
        <f t="shared" si="10"/>
        <v>#REF!</v>
      </c>
      <c r="E41" s="415">
        <v>0</v>
      </c>
      <c r="F41" s="415">
        <v>0</v>
      </c>
      <c r="G41" s="415">
        <v>0</v>
      </c>
      <c r="H41" s="415">
        <v>0</v>
      </c>
      <c r="I41" s="415">
        <v>0</v>
      </c>
      <c r="J41" s="416">
        <v>0</v>
      </c>
      <c r="K41" s="415">
        <v>0</v>
      </c>
      <c r="L41" s="415">
        <v>0</v>
      </c>
      <c r="M41" s="415">
        <v>0</v>
      </c>
      <c r="N41" s="415">
        <v>0</v>
      </c>
      <c r="O41" s="416">
        <v>0</v>
      </c>
      <c r="P41" s="415">
        <v>0</v>
      </c>
      <c r="Q41" s="415">
        <v>0</v>
      </c>
      <c r="R41" s="415">
        <v>0</v>
      </c>
      <c r="S41" s="415" t="e">
        <f>#REF!</f>
        <v>#REF!</v>
      </c>
      <c r="T41" s="415" t="e">
        <f>#REF!</f>
        <v>#REF!</v>
      </c>
      <c r="U41" s="415" t="e">
        <f>#REF!</f>
        <v>#REF!</v>
      </c>
      <c r="V41" s="416" t="e">
        <f>#REF!</f>
        <v>#REF!</v>
      </c>
      <c r="W41" s="415" t="e">
        <f>#REF!</f>
        <v>#REF!</v>
      </c>
      <c r="X41" s="415" t="e">
        <f>#REF!</f>
        <v>#REF!</v>
      </c>
      <c r="Y41" s="415" t="e">
        <f>#REF!</f>
        <v>#REF!</v>
      </c>
      <c r="Z41" s="415" t="e">
        <f>#REF!</f>
        <v>#REF!</v>
      </c>
      <c r="AA41" s="415" t="e">
        <f>#REF!</f>
        <v>#REF!</v>
      </c>
      <c r="AD41" s="339">
        <v>33.319400000000002</v>
      </c>
      <c r="AF41" s="339">
        <v>33.096609000000001</v>
      </c>
    </row>
    <row r="42" spans="1:32" ht="30">
      <c r="A42" s="399" t="s">
        <v>92</v>
      </c>
      <c r="B42" s="361" t="s">
        <v>93</v>
      </c>
      <c r="C42" s="401" t="s">
        <v>94</v>
      </c>
      <c r="D42" s="402" t="e">
        <f t="shared" si="10"/>
        <v>#REF!</v>
      </c>
      <c r="E42" s="403">
        <f>SUM(E44:E59)</f>
        <v>0</v>
      </c>
      <c r="F42" s="403">
        <f t="shared" ref="F42:AA42" si="11">SUM(F44:F59)</f>
        <v>0</v>
      </c>
      <c r="G42" s="403">
        <f t="shared" si="11"/>
        <v>0</v>
      </c>
      <c r="H42" s="403">
        <f t="shared" si="11"/>
        <v>0</v>
      </c>
      <c r="I42" s="403">
        <f t="shared" si="11"/>
        <v>0</v>
      </c>
      <c r="J42" s="404">
        <f t="shared" si="11"/>
        <v>0</v>
      </c>
      <c r="K42" s="418">
        <f t="shared" si="11"/>
        <v>0</v>
      </c>
      <c r="L42" s="403">
        <f t="shared" si="11"/>
        <v>0</v>
      </c>
      <c r="M42" s="403">
        <f t="shared" si="11"/>
        <v>0</v>
      </c>
      <c r="N42" s="403">
        <f t="shared" si="11"/>
        <v>0</v>
      </c>
      <c r="O42" s="404">
        <f t="shared" si="11"/>
        <v>0</v>
      </c>
      <c r="P42" s="403">
        <f t="shared" si="11"/>
        <v>0</v>
      </c>
      <c r="Q42" s="403">
        <f t="shared" si="11"/>
        <v>0</v>
      </c>
      <c r="R42" s="403">
        <f t="shared" si="11"/>
        <v>0</v>
      </c>
      <c r="S42" s="403" t="e">
        <f t="shared" si="11"/>
        <v>#REF!</v>
      </c>
      <c r="T42" s="403" t="e">
        <f t="shared" si="11"/>
        <v>#REF!</v>
      </c>
      <c r="U42" s="403" t="e">
        <f t="shared" si="11"/>
        <v>#REF!</v>
      </c>
      <c r="V42" s="404" t="e">
        <f t="shared" si="11"/>
        <v>#REF!</v>
      </c>
      <c r="W42" s="403" t="e">
        <f t="shared" si="11"/>
        <v>#REF!</v>
      </c>
      <c r="X42" s="403" t="e">
        <f t="shared" si="11"/>
        <v>#REF!</v>
      </c>
      <c r="Y42" s="403" t="e">
        <f t="shared" si="11"/>
        <v>#REF!</v>
      </c>
      <c r="Z42" s="403" t="e">
        <f t="shared" si="11"/>
        <v>#REF!</v>
      </c>
      <c r="AA42" s="403" t="e">
        <f t="shared" si="11"/>
        <v>#REF!</v>
      </c>
      <c r="AD42" s="339">
        <v>51.665000000000006</v>
      </c>
      <c r="AF42" s="339">
        <v>51.552000000000007</v>
      </c>
    </row>
    <row r="43" spans="1:32" s="363" customFormat="1" ht="18" customHeight="1">
      <c r="A43" s="393"/>
      <c r="B43" s="394" t="s">
        <v>65</v>
      </c>
      <c r="C43" s="395"/>
      <c r="D43" s="396"/>
      <c r="E43" s="405"/>
      <c r="F43" s="405"/>
      <c r="G43" s="405"/>
      <c r="H43" s="405"/>
      <c r="I43" s="405"/>
      <c r="J43" s="406"/>
      <c r="K43" s="405"/>
      <c r="L43" s="405"/>
      <c r="M43" s="405"/>
      <c r="N43" s="405"/>
      <c r="O43" s="406"/>
      <c r="P43" s="405"/>
      <c r="Q43" s="405"/>
      <c r="R43" s="405"/>
      <c r="S43" s="405"/>
      <c r="T43" s="405"/>
      <c r="U43" s="405"/>
      <c r="V43" s="406"/>
      <c r="W43" s="405"/>
      <c r="X43" s="405"/>
      <c r="Y43" s="405"/>
      <c r="Z43" s="405"/>
      <c r="AA43" s="405"/>
      <c r="AD43" s="339">
        <v>0</v>
      </c>
      <c r="AF43" s="339">
        <v>-0.10979100000000001</v>
      </c>
    </row>
    <row r="44" spans="1:32" s="363" customFormat="1" ht="18" customHeight="1">
      <c r="A44" s="393" t="s">
        <v>268</v>
      </c>
      <c r="B44" s="394" t="s">
        <v>96</v>
      </c>
      <c r="C44" s="395" t="s">
        <v>97</v>
      </c>
      <c r="D44" s="396" t="e">
        <f t="shared" ref="D44:D71" si="12">SUM(E44:AA44)</f>
        <v>#REF!</v>
      </c>
      <c r="E44" s="419">
        <v>0</v>
      </c>
      <c r="F44" s="419">
        <v>0</v>
      </c>
      <c r="G44" s="419">
        <v>0</v>
      </c>
      <c r="H44" s="419">
        <v>0</v>
      </c>
      <c r="I44" s="419">
        <v>0</v>
      </c>
      <c r="J44" s="420">
        <v>0</v>
      </c>
      <c r="K44" s="419">
        <v>0</v>
      </c>
      <c r="L44" s="419">
        <v>0</v>
      </c>
      <c r="M44" s="419">
        <v>0</v>
      </c>
      <c r="N44" s="419">
        <v>0</v>
      </c>
      <c r="O44" s="420">
        <v>0</v>
      </c>
      <c r="P44" s="419">
        <v>0</v>
      </c>
      <c r="Q44" s="419">
        <v>0</v>
      </c>
      <c r="R44" s="419">
        <v>0</v>
      </c>
      <c r="S44" s="419" t="e">
        <f>#REF!</f>
        <v>#REF!</v>
      </c>
      <c r="T44" s="419" t="e">
        <f>#REF!</f>
        <v>#REF!</v>
      </c>
      <c r="U44" s="419" t="e">
        <f>#REF!</f>
        <v>#REF!</v>
      </c>
      <c r="V44" s="420" t="e">
        <f>#REF!</f>
        <v>#REF!</v>
      </c>
      <c r="W44" s="419" t="e">
        <f>#REF!</f>
        <v>#REF!</v>
      </c>
      <c r="X44" s="419" t="e">
        <f>#REF!</f>
        <v>#REF!</v>
      </c>
      <c r="Y44" s="419" t="e">
        <f>#REF!</f>
        <v>#REF!</v>
      </c>
      <c r="Z44" s="419" t="e">
        <f>#REF!</f>
        <v>#REF!</v>
      </c>
      <c r="AA44" s="419" t="e">
        <f>#REF!</f>
        <v>#REF!</v>
      </c>
      <c r="AD44" s="339">
        <v>36.196199999999997</v>
      </c>
      <c r="AF44" s="339">
        <v>36.086408999999996</v>
      </c>
    </row>
    <row r="45" spans="1:32" s="363" customFormat="1" ht="17.100000000000001" customHeight="1">
      <c r="A45" s="393" t="s">
        <v>268</v>
      </c>
      <c r="B45" s="394" t="s">
        <v>98</v>
      </c>
      <c r="C45" s="395" t="s">
        <v>99</v>
      </c>
      <c r="D45" s="396" t="e">
        <f t="shared" si="12"/>
        <v>#REF!</v>
      </c>
      <c r="E45" s="419">
        <v>0</v>
      </c>
      <c r="F45" s="419">
        <v>0</v>
      </c>
      <c r="G45" s="419">
        <v>0</v>
      </c>
      <c r="H45" s="419">
        <v>0</v>
      </c>
      <c r="I45" s="419">
        <v>0</v>
      </c>
      <c r="J45" s="420">
        <v>0</v>
      </c>
      <c r="K45" s="419">
        <v>0</v>
      </c>
      <c r="L45" s="419">
        <v>0</v>
      </c>
      <c r="M45" s="419">
        <v>0</v>
      </c>
      <c r="N45" s="419">
        <v>0</v>
      </c>
      <c r="O45" s="420">
        <v>0</v>
      </c>
      <c r="P45" s="419">
        <v>0</v>
      </c>
      <c r="Q45" s="419">
        <v>0</v>
      </c>
      <c r="R45" s="419">
        <v>0</v>
      </c>
      <c r="S45" s="419" t="e">
        <f>#REF!</f>
        <v>#REF!</v>
      </c>
      <c r="T45" s="419" t="e">
        <f>#REF!</f>
        <v>#REF!</v>
      </c>
      <c r="U45" s="419" t="e">
        <f>#REF!</f>
        <v>#REF!</v>
      </c>
      <c r="V45" s="420" t="e">
        <f>#REF!</f>
        <v>#REF!</v>
      </c>
      <c r="W45" s="419" t="e">
        <f>#REF!</f>
        <v>#REF!</v>
      </c>
      <c r="X45" s="419" t="e">
        <f>#REF!</f>
        <v>#REF!</v>
      </c>
      <c r="Y45" s="419" t="e">
        <f>#REF!</f>
        <v>#REF!</v>
      </c>
      <c r="Z45" s="419" t="e">
        <f>#REF!</f>
        <v>#REF!</v>
      </c>
      <c r="AA45" s="419" t="e">
        <f>#REF!</f>
        <v>#REF!</v>
      </c>
      <c r="AD45" s="339">
        <v>23.04054</v>
      </c>
      <c r="AF45" s="339">
        <v>23.04054</v>
      </c>
    </row>
    <row r="46" spans="1:32" s="363" customFormat="1" ht="17.100000000000001" customHeight="1">
      <c r="A46" s="393" t="s">
        <v>268</v>
      </c>
      <c r="B46" s="394" t="s">
        <v>100</v>
      </c>
      <c r="C46" s="395" t="s">
        <v>101</v>
      </c>
      <c r="D46" s="396" t="e">
        <f t="shared" si="12"/>
        <v>#REF!</v>
      </c>
      <c r="E46" s="419">
        <v>0</v>
      </c>
      <c r="F46" s="419">
        <v>0</v>
      </c>
      <c r="G46" s="419">
        <v>0</v>
      </c>
      <c r="H46" s="419">
        <v>0</v>
      </c>
      <c r="I46" s="419">
        <v>0</v>
      </c>
      <c r="J46" s="420">
        <v>0</v>
      </c>
      <c r="K46" s="419">
        <v>0</v>
      </c>
      <c r="L46" s="419">
        <v>0</v>
      </c>
      <c r="M46" s="419">
        <v>0</v>
      </c>
      <c r="N46" s="419">
        <v>0</v>
      </c>
      <c r="O46" s="420">
        <v>0</v>
      </c>
      <c r="P46" s="419">
        <v>0</v>
      </c>
      <c r="Q46" s="419">
        <v>0</v>
      </c>
      <c r="R46" s="419">
        <v>0</v>
      </c>
      <c r="S46" s="419" t="e">
        <f>#REF!</f>
        <v>#REF!</v>
      </c>
      <c r="T46" s="419" t="e">
        <f>#REF!</f>
        <v>#REF!</v>
      </c>
      <c r="U46" s="419" t="e">
        <f>#REF!</f>
        <v>#REF!</v>
      </c>
      <c r="V46" s="420" t="e">
        <f>#REF!</f>
        <v>#REF!</v>
      </c>
      <c r="W46" s="419" t="e">
        <f>#REF!</f>
        <v>#REF!</v>
      </c>
      <c r="X46" s="419" t="e">
        <f>#REF!</f>
        <v>#REF!</v>
      </c>
      <c r="Y46" s="419" t="e">
        <f>#REF!</f>
        <v>#REF!</v>
      </c>
      <c r="Z46" s="419" t="e">
        <f>#REF!</f>
        <v>#REF!</v>
      </c>
      <c r="AA46" s="419" t="e">
        <f>#REF!</f>
        <v>#REF!</v>
      </c>
      <c r="AD46" s="339">
        <v>0</v>
      </c>
      <c r="AF46" s="339">
        <v>0</v>
      </c>
    </row>
    <row r="47" spans="1:32" s="363" customFormat="1" ht="17.100000000000001" customHeight="1">
      <c r="A47" s="393" t="s">
        <v>268</v>
      </c>
      <c r="B47" s="394" t="s">
        <v>102</v>
      </c>
      <c r="C47" s="395" t="s">
        <v>103</v>
      </c>
      <c r="D47" s="396" t="e">
        <f t="shared" si="12"/>
        <v>#REF!</v>
      </c>
      <c r="E47" s="419">
        <v>0</v>
      </c>
      <c r="F47" s="419">
        <v>0</v>
      </c>
      <c r="G47" s="419">
        <v>0</v>
      </c>
      <c r="H47" s="419">
        <v>0</v>
      </c>
      <c r="I47" s="419">
        <v>0</v>
      </c>
      <c r="J47" s="420">
        <v>0</v>
      </c>
      <c r="K47" s="419">
        <v>0</v>
      </c>
      <c r="L47" s="419">
        <v>0</v>
      </c>
      <c r="M47" s="419">
        <v>0</v>
      </c>
      <c r="N47" s="419">
        <v>0</v>
      </c>
      <c r="O47" s="420">
        <v>0</v>
      </c>
      <c r="P47" s="419">
        <v>0</v>
      </c>
      <c r="Q47" s="419">
        <v>0</v>
      </c>
      <c r="R47" s="419">
        <v>0</v>
      </c>
      <c r="S47" s="419" t="e">
        <f>#REF!</f>
        <v>#REF!</v>
      </c>
      <c r="T47" s="419" t="e">
        <f>#REF!</f>
        <v>#REF!</v>
      </c>
      <c r="U47" s="419" t="e">
        <f>#REF!</f>
        <v>#REF!</v>
      </c>
      <c r="V47" s="420" t="e">
        <f>#REF!</f>
        <v>#REF!</v>
      </c>
      <c r="W47" s="419" t="e">
        <f>#REF!</f>
        <v>#REF!</v>
      </c>
      <c r="X47" s="419" t="e">
        <f>#REF!</f>
        <v>#REF!</v>
      </c>
      <c r="Y47" s="419" t="e">
        <f>#REF!</f>
        <v>#REF!</v>
      </c>
      <c r="Z47" s="419" t="e">
        <f>#REF!</f>
        <v>#REF!</v>
      </c>
      <c r="AA47" s="419" t="e">
        <f>#REF!</f>
        <v>#REF!</v>
      </c>
      <c r="AD47" s="339">
        <v>0.16</v>
      </c>
      <c r="AF47" s="339">
        <v>0.16</v>
      </c>
    </row>
    <row r="48" spans="1:32" s="363" customFormat="1" ht="17.100000000000001" customHeight="1">
      <c r="A48" s="393" t="s">
        <v>268</v>
      </c>
      <c r="B48" s="394" t="s">
        <v>104</v>
      </c>
      <c r="C48" s="395" t="s">
        <v>105</v>
      </c>
      <c r="D48" s="396" t="e">
        <f t="shared" si="12"/>
        <v>#REF!</v>
      </c>
      <c r="E48" s="419">
        <v>0</v>
      </c>
      <c r="F48" s="419">
        <v>0</v>
      </c>
      <c r="G48" s="419">
        <v>0</v>
      </c>
      <c r="H48" s="419">
        <v>0</v>
      </c>
      <c r="I48" s="419">
        <v>0</v>
      </c>
      <c r="J48" s="420">
        <v>0</v>
      </c>
      <c r="K48" s="419">
        <v>0</v>
      </c>
      <c r="L48" s="419">
        <v>0</v>
      </c>
      <c r="M48" s="419">
        <v>0</v>
      </c>
      <c r="N48" s="419">
        <v>0</v>
      </c>
      <c r="O48" s="420">
        <v>0</v>
      </c>
      <c r="P48" s="419">
        <v>0</v>
      </c>
      <c r="Q48" s="419">
        <v>0</v>
      </c>
      <c r="R48" s="419">
        <v>0</v>
      </c>
      <c r="S48" s="419" t="e">
        <f>#REF!</f>
        <v>#REF!</v>
      </c>
      <c r="T48" s="419" t="e">
        <f>#REF!</f>
        <v>#REF!</v>
      </c>
      <c r="U48" s="419" t="e">
        <f>#REF!</f>
        <v>#REF!</v>
      </c>
      <c r="V48" s="420" t="e">
        <f>#REF!</f>
        <v>#REF!</v>
      </c>
      <c r="W48" s="419" t="e">
        <f>#REF!</f>
        <v>#REF!</v>
      </c>
      <c r="X48" s="419" t="e">
        <f>#REF!</f>
        <v>#REF!</v>
      </c>
      <c r="Y48" s="419" t="e">
        <f>#REF!</f>
        <v>#REF!</v>
      </c>
      <c r="Z48" s="419" t="e">
        <f>#REF!</f>
        <v>#REF!</v>
      </c>
      <c r="AA48" s="419" t="e">
        <f>#REF!</f>
        <v>#REF!</v>
      </c>
      <c r="AD48" s="339">
        <v>0.1</v>
      </c>
      <c r="AF48" s="339">
        <v>0.1</v>
      </c>
    </row>
    <row r="49" spans="1:32" s="363" customFormat="1" ht="17.100000000000001" customHeight="1">
      <c r="A49" s="393" t="s">
        <v>268</v>
      </c>
      <c r="B49" s="394" t="s">
        <v>106</v>
      </c>
      <c r="C49" s="395" t="s">
        <v>107</v>
      </c>
      <c r="D49" s="396" t="e">
        <f t="shared" si="12"/>
        <v>#REF!</v>
      </c>
      <c r="E49" s="419">
        <v>0</v>
      </c>
      <c r="F49" s="419">
        <v>0</v>
      </c>
      <c r="G49" s="419">
        <v>0</v>
      </c>
      <c r="H49" s="419">
        <v>0</v>
      </c>
      <c r="I49" s="419">
        <v>0</v>
      </c>
      <c r="J49" s="420">
        <v>0</v>
      </c>
      <c r="K49" s="419">
        <v>0</v>
      </c>
      <c r="L49" s="419">
        <v>0</v>
      </c>
      <c r="M49" s="419">
        <v>0</v>
      </c>
      <c r="N49" s="419">
        <v>0</v>
      </c>
      <c r="O49" s="420">
        <v>0</v>
      </c>
      <c r="P49" s="419">
        <v>0</v>
      </c>
      <c r="Q49" s="419">
        <v>0</v>
      </c>
      <c r="R49" s="419">
        <v>0</v>
      </c>
      <c r="S49" s="419" t="e">
        <f>#REF!</f>
        <v>#REF!</v>
      </c>
      <c r="T49" s="419" t="e">
        <f>#REF!</f>
        <v>#REF!</v>
      </c>
      <c r="U49" s="419" t="e">
        <f>#REF!</f>
        <v>#REF!</v>
      </c>
      <c r="V49" s="420" t="e">
        <f>#REF!</f>
        <v>#REF!</v>
      </c>
      <c r="W49" s="419" t="e">
        <f>#REF!</f>
        <v>#REF!</v>
      </c>
      <c r="X49" s="419" t="e">
        <f>#REF!</f>
        <v>#REF!</v>
      </c>
      <c r="Y49" s="419" t="e">
        <f>#REF!</f>
        <v>#REF!</v>
      </c>
      <c r="Z49" s="419" t="e">
        <f>#REF!</f>
        <v>#REF!</v>
      </c>
      <c r="AA49" s="419" t="e">
        <f>#REF!</f>
        <v>#REF!</v>
      </c>
      <c r="AD49" s="339">
        <v>0.09</v>
      </c>
      <c r="AF49" s="339">
        <v>0.09</v>
      </c>
    </row>
    <row r="50" spans="1:32" s="363" customFormat="1" ht="17.100000000000001" hidden="1" customHeight="1">
      <c r="A50" s="393" t="s">
        <v>268</v>
      </c>
      <c r="B50" s="394" t="s">
        <v>108</v>
      </c>
      <c r="C50" s="395" t="s">
        <v>109</v>
      </c>
      <c r="D50" s="396" t="e">
        <f t="shared" si="12"/>
        <v>#REF!</v>
      </c>
      <c r="E50" s="419">
        <v>0</v>
      </c>
      <c r="F50" s="419">
        <v>0</v>
      </c>
      <c r="G50" s="419">
        <v>0</v>
      </c>
      <c r="H50" s="419">
        <v>0</v>
      </c>
      <c r="I50" s="419">
        <v>0</v>
      </c>
      <c r="J50" s="420">
        <v>0</v>
      </c>
      <c r="K50" s="419">
        <v>0</v>
      </c>
      <c r="L50" s="419">
        <v>0</v>
      </c>
      <c r="M50" s="419">
        <v>0</v>
      </c>
      <c r="N50" s="419">
        <v>0</v>
      </c>
      <c r="O50" s="420">
        <v>0</v>
      </c>
      <c r="P50" s="419">
        <v>0</v>
      </c>
      <c r="Q50" s="419">
        <v>0</v>
      </c>
      <c r="R50" s="419">
        <v>0</v>
      </c>
      <c r="S50" s="419" t="e">
        <f>#REF!</f>
        <v>#REF!</v>
      </c>
      <c r="T50" s="419" t="e">
        <f>#REF!</f>
        <v>#REF!</v>
      </c>
      <c r="U50" s="419" t="e">
        <f>#REF!</f>
        <v>#REF!</v>
      </c>
      <c r="V50" s="420" t="e">
        <f>#REF!</f>
        <v>#REF!</v>
      </c>
      <c r="W50" s="419" t="e">
        <f>#REF!</f>
        <v>#REF!</v>
      </c>
      <c r="X50" s="419" t="e">
        <f>#REF!</f>
        <v>#REF!</v>
      </c>
      <c r="Y50" s="419" t="e">
        <f>#REF!</f>
        <v>#REF!</v>
      </c>
      <c r="Z50" s="419" t="e">
        <f>#REF!</f>
        <v>#REF!</v>
      </c>
      <c r="AA50" s="419" t="e">
        <f>#REF!</f>
        <v>#REF!</v>
      </c>
      <c r="AD50" s="339">
        <v>0.16600000000000001</v>
      </c>
      <c r="AF50" s="339">
        <v>0.16600000000000001</v>
      </c>
    </row>
    <row r="51" spans="1:32" s="363" customFormat="1" ht="17.100000000000001" hidden="1" customHeight="1">
      <c r="A51" s="393" t="s">
        <v>268</v>
      </c>
      <c r="B51" s="394" t="s">
        <v>110</v>
      </c>
      <c r="C51" s="395" t="s">
        <v>111</v>
      </c>
      <c r="D51" s="396" t="e">
        <f t="shared" si="12"/>
        <v>#REF!</v>
      </c>
      <c r="E51" s="419">
        <v>0</v>
      </c>
      <c r="F51" s="419">
        <v>0</v>
      </c>
      <c r="G51" s="419">
        <v>0</v>
      </c>
      <c r="H51" s="419">
        <v>0</v>
      </c>
      <c r="I51" s="419">
        <v>0</v>
      </c>
      <c r="J51" s="420">
        <v>0</v>
      </c>
      <c r="K51" s="419">
        <v>0</v>
      </c>
      <c r="L51" s="419">
        <v>0</v>
      </c>
      <c r="M51" s="419">
        <v>0</v>
      </c>
      <c r="N51" s="419">
        <v>0</v>
      </c>
      <c r="O51" s="420">
        <v>0</v>
      </c>
      <c r="P51" s="419">
        <v>0</v>
      </c>
      <c r="Q51" s="419">
        <v>0</v>
      </c>
      <c r="R51" s="419">
        <v>0</v>
      </c>
      <c r="S51" s="419" t="e">
        <f>#REF!</f>
        <v>#REF!</v>
      </c>
      <c r="T51" s="419" t="e">
        <f>#REF!</f>
        <v>#REF!</v>
      </c>
      <c r="U51" s="419" t="e">
        <f>#REF!</f>
        <v>#REF!</v>
      </c>
      <c r="V51" s="420" t="e">
        <f>#REF!</f>
        <v>#REF!</v>
      </c>
      <c r="W51" s="419" t="e">
        <f>#REF!</f>
        <v>#REF!</v>
      </c>
      <c r="X51" s="419" t="e">
        <f>#REF!</f>
        <v>#REF!</v>
      </c>
      <c r="Y51" s="419" t="e">
        <f>#REF!</f>
        <v>#REF!</v>
      </c>
      <c r="Z51" s="419" t="e">
        <f>#REF!</f>
        <v>#REF!</v>
      </c>
      <c r="AA51" s="419" t="e">
        <f>#REF!</f>
        <v>#REF!</v>
      </c>
      <c r="AD51" s="339">
        <v>0</v>
      </c>
      <c r="AF51" s="339">
        <v>0</v>
      </c>
    </row>
    <row r="52" spans="1:32" s="363" customFormat="1" ht="17.100000000000001" hidden="1" customHeight="1">
      <c r="A52" s="393" t="s">
        <v>268</v>
      </c>
      <c r="B52" s="394" t="s">
        <v>112</v>
      </c>
      <c r="C52" s="395" t="s">
        <v>113</v>
      </c>
      <c r="D52" s="396" t="e">
        <f t="shared" si="12"/>
        <v>#REF!</v>
      </c>
      <c r="E52" s="419">
        <v>0</v>
      </c>
      <c r="F52" s="419">
        <v>0</v>
      </c>
      <c r="G52" s="419">
        <v>0</v>
      </c>
      <c r="H52" s="419">
        <v>0</v>
      </c>
      <c r="I52" s="419">
        <v>0</v>
      </c>
      <c r="J52" s="420">
        <v>0</v>
      </c>
      <c r="K52" s="419">
        <v>0</v>
      </c>
      <c r="L52" s="419">
        <v>0</v>
      </c>
      <c r="M52" s="419">
        <v>0</v>
      </c>
      <c r="N52" s="419">
        <v>0</v>
      </c>
      <c r="O52" s="420">
        <v>0</v>
      </c>
      <c r="P52" s="419">
        <v>0</v>
      </c>
      <c r="Q52" s="419">
        <v>0</v>
      </c>
      <c r="R52" s="419">
        <v>0</v>
      </c>
      <c r="S52" s="419" t="e">
        <f>#REF!</f>
        <v>#REF!</v>
      </c>
      <c r="T52" s="419" t="e">
        <f>#REF!</f>
        <v>#REF!</v>
      </c>
      <c r="U52" s="419" t="e">
        <f>#REF!</f>
        <v>#REF!</v>
      </c>
      <c r="V52" s="420" t="e">
        <f>#REF!</f>
        <v>#REF!</v>
      </c>
      <c r="W52" s="419" t="e">
        <f>#REF!</f>
        <v>#REF!</v>
      </c>
      <c r="X52" s="419" t="e">
        <f>#REF!</f>
        <v>#REF!</v>
      </c>
      <c r="Y52" s="419" t="e">
        <f>#REF!</f>
        <v>#REF!</v>
      </c>
      <c r="Z52" s="419" t="e">
        <f>#REF!</f>
        <v>#REF!</v>
      </c>
      <c r="AA52" s="419" t="e">
        <f>#REF!</f>
        <v>#REF!</v>
      </c>
      <c r="AD52" s="339">
        <v>0</v>
      </c>
      <c r="AF52" s="339">
        <v>0</v>
      </c>
    </row>
    <row r="53" spans="1:32" s="363" customFormat="1" ht="17.100000000000001" hidden="1" customHeight="1">
      <c r="A53" s="393" t="s">
        <v>268</v>
      </c>
      <c r="B53" s="408" t="s">
        <v>114</v>
      </c>
      <c r="C53" s="395" t="s">
        <v>115</v>
      </c>
      <c r="D53" s="396" t="e">
        <f t="shared" si="12"/>
        <v>#REF!</v>
      </c>
      <c r="E53" s="419">
        <v>0</v>
      </c>
      <c r="F53" s="419">
        <v>0</v>
      </c>
      <c r="G53" s="419">
        <v>0</v>
      </c>
      <c r="H53" s="419">
        <v>0</v>
      </c>
      <c r="I53" s="419">
        <v>0</v>
      </c>
      <c r="J53" s="420">
        <v>0</v>
      </c>
      <c r="K53" s="419">
        <v>0</v>
      </c>
      <c r="L53" s="419">
        <v>0</v>
      </c>
      <c r="M53" s="419">
        <v>0</v>
      </c>
      <c r="N53" s="419">
        <v>0</v>
      </c>
      <c r="O53" s="420">
        <v>0</v>
      </c>
      <c r="P53" s="419">
        <v>0</v>
      </c>
      <c r="Q53" s="419">
        <v>0</v>
      </c>
      <c r="R53" s="419">
        <v>0</v>
      </c>
      <c r="S53" s="419" t="e">
        <f>#REF!</f>
        <v>#REF!</v>
      </c>
      <c r="T53" s="419" t="e">
        <f>#REF!</f>
        <v>#REF!</v>
      </c>
      <c r="U53" s="419" t="e">
        <f>#REF!</f>
        <v>#REF!</v>
      </c>
      <c r="V53" s="420" t="e">
        <f>#REF!</f>
        <v>#REF!</v>
      </c>
      <c r="W53" s="419" t="e">
        <f>#REF!</f>
        <v>#REF!</v>
      </c>
      <c r="X53" s="419" t="e">
        <f>#REF!</f>
        <v>#REF!</v>
      </c>
      <c r="Y53" s="419" t="e">
        <f>#REF!</f>
        <v>#REF!</v>
      </c>
      <c r="Z53" s="419" t="e">
        <f>#REF!</f>
        <v>#REF!</v>
      </c>
      <c r="AA53" s="419" t="e">
        <f>#REF!</f>
        <v>#REF!</v>
      </c>
      <c r="AD53" s="339">
        <v>0</v>
      </c>
      <c r="AF53" s="339">
        <v>0</v>
      </c>
    </row>
    <row r="54" spans="1:32" s="363" customFormat="1" ht="17.100000000000001" hidden="1" customHeight="1">
      <c r="A54" s="393" t="s">
        <v>268</v>
      </c>
      <c r="B54" s="358" t="s">
        <v>116</v>
      </c>
      <c r="C54" s="395" t="s">
        <v>117</v>
      </c>
      <c r="D54" s="396" t="e">
        <f t="shared" si="12"/>
        <v>#REF!</v>
      </c>
      <c r="E54" s="419">
        <v>0</v>
      </c>
      <c r="F54" s="419">
        <v>0</v>
      </c>
      <c r="G54" s="419">
        <v>0</v>
      </c>
      <c r="H54" s="419">
        <v>0</v>
      </c>
      <c r="I54" s="419">
        <v>0</v>
      </c>
      <c r="J54" s="420">
        <v>0</v>
      </c>
      <c r="K54" s="419">
        <v>0</v>
      </c>
      <c r="L54" s="419">
        <v>0</v>
      </c>
      <c r="M54" s="419">
        <v>0</v>
      </c>
      <c r="N54" s="419">
        <v>0</v>
      </c>
      <c r="O54" s="420">
        <v>0</v>
      </c>
      <c r="P54" s="419">
        <v>0</v>
      </c>
      <c r="Q54" s="419">
        <v>0</v>
      </c>
      <c r="R54" s="419">
        <v>0</v>
      </c>
      <c r="S54" s="419" t="e">
        <f>#REF!</f>
        <v>#REF!</v>
      </c>
      <c r="T54" s="419" t="e">
        <f>#REF!</f>
        <v>#REF!</v>
      </c>
      <c r="U54" s="419" t="e">
        <f>#REF!</f>
        <v>#REF!</v>
      </c>
      <c r="V54" s="420" t="e">
        <f>#REF!</f>
        <v>#REF!</v>
      </c>
      <c r="W54" s="419" t="e">
        <f>#REF!</f>
        <v>#REF!</v>
      </c>
      <c r="X54" s="419" t="e">
        <f>#REF!</f>
        <v>#REF!</v>
      </c>
      <c r="Y54" s="419" t="e">
        <f>#REF!</f>
        <v>#REF!</v>
      </c>
      <c r="Z54" s="419" t="e">
        <f>#REF!</f>
        <v>#REF!</v>
      </c>
      <c r="AA54" s="419" t="e">
        <f>#REF!</f>
        <v>#REF!</v>
      </c>
      <c r="AD54" s="339">
        <v>0.44000000000000006</v>
      </c>
      <c r="AF54" s="339">
        <v>0.44000000000000006</v>
      </c>
    </row>
    <row r="55" spans="1:32" s="363" customFormat="1" ht="17.100000000000001" hidden="1" customHeight="1">
      <c r="A55" s="393" t="s">
        <v>268</v>
      </c>
      <c r="B55" s="421" t="s">
        <v>118</v>
      </c>
      <c r="C55" s="395" t="s">
        <v>119</v>
      </c>
      <c r="D55" s="396" t="e">
        <f t="shared" si="12"/>
        <v>#REF!</v>
      </c>
      <c r="E55" s="419">
        <v>0</v>
      </c>
      <c r="F55" s="419">
        <v>0</v>
      </c>
      <c r="G55" s="419">
        <v>0</v>
      </c>
      <c r="H55" s="419">
        <v>0</v>
      </c>
      <c r="I55" s="419">
        <v>0</v>
      </c>
      <c r="J55" s="420">
        <v>0</v>
      </c>
      <c r="K55" s="419">
        <v>0</v>
      </c>
      <c r="L55" s="419">
        <v>0</v>
      </c>
      <c r="M55" s="419">
        <v>0</v>
      </c>
      <c r="N55" s="419">
        <v>0</v>
      </c>
      <c r="O55" s="420">
        <v>0</v>
      </c>
      <c r="P55" s="419">
        <v>0</v>
      </c>
      <c r="Q55" s="419">
        <v>0</v>
      </c>
      <c r="R55" s="419">
        <v>0</v>
      </c>
      <c r="S55" s="419" t="e">
        <f>#REF!</f>
        <v>#REF!</v>
      </c>
      <c r="T55" s="419" t="e">
        <f>#REF!</f>
        <v>#REF!</v>
      </c>
      <c r="U55" s="419" t="e">
        <f>#REF!</f>
        <v>#REF!</v>
      </c>
      <c r="V55" s="420" t="e">
        <f>#REF!</f>
        <v>#REF!</v>
      </c>
      <c r="W55" s="419" t="e">
        <f>#REF!</f>
        <v>#REF!</v>
      </c>
      <c r="X55" s="419" t="e">
        <f>#REF!</f>
        <v>#REF!</v>
      </c>
      <c r="Y55" s="419" t="e">
        <f>#REF!</f>
        <v>#REF!</v>
      </c>
      <c r="Z55" s="419" t="e">
        <f>#REF!</f>
        <v>#REF!</v>
      </c>
      <c r="AA55" s="419" t="e">
        <f>#REF!</f>
        <v>#REF!</v>
      </c>
      <c r="AD55" s="339">
        <v>0</v>
      </c>
      <c r="AF55" s="339">
        <v>0</v>
      </c>
    </row>
    <row r="56" spans="1:32" s="363" customFormat="1" ht="30">
      <c r="A56" s="393" t="s">
        <v>268</v>
      </c>
      <c r="B56" s="421" t="s">
        <v>283</v>
      </c>
      <c r="C56" s="395" t="s">
        <v>121</v>
      </c>
      <c r="D56" s="396" t="e">
        <f t="shared" si="12"/>
        <v>#REF!</v>
      </c>
      <c r="E56" s="419">
        <v>0</v>
      </c>
      <c r="F56" s="419">
        <v>0</v>
      </c>
      <c r="G56" s="419">
        <v>0</v>
      </c>
      <c r="H56" s="419">
        <v>0</v>
      </c>
      <c r="I56" s="419">
        <v>0</v>
      </c>
      <c r="J56" s="420">
        <v>0</v>
      </c>
      <c r="K56" s="419">
        <v>0</v>
      </c>
      <c r="L56" s="419">
        <v>0</v>
      </c>
      <c r="M56" s="419">
        <v>0</v>
      </c>
      <c r="N56" s="419">
        <v>0</v>
      </c>
      <c r="O56" s="420">
        <v>0</v>
      </c>
      <c r="P56" s="419">
        <v>0</v>
      </c>
      <c r="Q56" s="419">
        <v>0</v>
      </c>
      <c r="R56" s="419">
        <v>0</v>
      </c>
      <c r="S56" s="419" t="e">
        <f>#REF!</f>
        <v>#REF!</v>
      </c>
      <c r="T56" s="419" t="e">
        <f>#REF!</f>
        <v>#REF!</v>
      </c>
      <c r="U56" s="419" t="e">
        <f>#REF!</f>
        <v>#REF!</v>
      </c>
      <c r="V56" s="420" t="e">
        <f>#REF!</f>
        <v>#REF!</v>
      </c>
      <c r="W56" s="419" t="e">
        <f>#REF!</f>
        <v>#REF!</v>
      </c>
      <c r="X56" s="419" t="e">
        <f>#REF!</f>
        <v>#REF!</v>
      </c>
      <c r="Y56" s="419" t="e">
        <f>#REF!</f>
        <v>#REF!</v>
      </c>
      <c r="Z56" s="419" t="e">
        <f>#REF!</f>
        <v>#REF!</v>
      </c>
      <c r="AA56" s="419" t="e">
        <f>#REF!</f>
        <v>#REF!</v>
      </c>
      <c r="AD56" s="339">
        <v>2.5999999999999996</v>
      </c>
      <c r="AF56" s="339">
        <v>2.5999999999999996</v>
      </c>
    </row>
    <row r="57" spans="1:32" s="363" customFormat="1" ht="17.100000000000001" hidden="1" customHeight="1">
      <c r="A57" s="393" t="s">
        <v>268</v>
      </c>
      <c r="B57" s="394" t="s">
        <v>122</v>
      </c>
      <c r="C57" s="395" t="s">
        <v>123</v>
      </c>
      <c r="D57" s="396" t="e">
        <f t="shared" si="12"/>
        <v>#REF!</v>
      </c>
      <c r="E57" s="419">
        <v>0</v>
      </c>
      <c r="F57" s="419">
        <v>0</v>
      </c>
      <c r="G57" s="419">
        <v>0</v>
      </c>
      <c r="H57" s="419">
        <v>0</v>
      </c>
      <c r="I57" s="419">
        <v>0</v>
      </c>
      <c r="J57" s="420">
        <v>0</v>
      </c>
      <c r="K57" s="419">
        <v>0</v>
      </c>
      <c r="L57" s="419">
        <v>0</v>
      </c>
      <c r="M57" s="419">
        <v>0</v>
      </c>
      <c r="N57" s="419">
        <v>0</v>
      </c>
      <c r="O57" s="420">
        <v>0</v>
      </c>
      <c r="P57" s="419">
        <v>0</v>
      </c>
      <c r="Q57" s="419">
        <v>0</v>
      </c>
      <c r="R57" s="419">
        <v>0</v>
      </c>
      <c r="S57" s="419" t="e">
        <f>#REF!</f>
        <v>#REF!</v>
      </c>
      <c r="T57" s="419" t="e">
        <f>#REF!</f>
        <v>#REF!</v>
      </c>
      <c r="U57" s="419" t="e">
        <f>#REF!</f>
        <v>#REF!</v>
      </c>
      <c r="V57" s="420" t="e">
        <f>#REF!</f>
        <v>#REF!</v>
      </c>
      <c r="W57" s="419" t="e">
        <f>#REF!</f>
        <v>#REF!</v>
      </c>
      <c r="X57" s="419" t="e">
        <f>#REF!</f>
        <v>#REF!</v>
      </c>
      <c r="Y57" s="419" t="e">
        <f>#REF!</f>
        <v>#REF!</v>
      </c>
      <c r="Z57" s="419" t="e">
        <f>#REF!</f>
        <v>#REF!</v>
      </c>
      <c r="AA57" s="419" t="e">
        <f>#REF!</f>
        <v>#REF!</v>
      </c>
      <c r="AD57" s="339">
        <v>0</v>
      </c>
      <c r="AF57" s="339">
        <v>0</v>
      </c>
    </row>
    <row r="58" spans="1:32" s="363" customFormat="1" ht="17.100000000000001" hidden="1" customHeight="1">
      <c r="A58" s="393" t="s">
        <v>268</v>
      </c>
      <c r="B58" s="394" t="s">
        <v>124</v>
      </c>
      <c r="C58" s="395" t="s">
        <v>125</v>
      </c>
      <c r="D58" s="396" t="e">
        <f t="shared" si="12"/>
        <v>#REF!</v>
      </c>
      <c r="E58" s="419">
        <v>0</v>
      </c>
      <c r="F58" s="419">
        <v>0</v>
      </c>
      <c r="G58" s="419">
        <v>0</v>
      </c>
      <c r="H58" s="419">
        <v>0</v>
      </c>
      <c r="I58" s="419">
        <v>0</v>
      </c>
      <c r="J58" s="420">
        <v>0</v>
      </c>
      <c r="K58" s="419">
        <v>0</v>
      </c>
      <c r="L58" s="419">
        <v>0</v>
      </c>
      <c r="M58" s="419">
        <v>0</v>
      </c>
      <c r="N58" s="419">
        <v>0</v>
      </c>
      <c r="O58" s="420">
        <v>0</v>
      </c>
      <c r="P58" s="419">
        <v>0</v>
      </c>
      <c r="Q58" s="419">
        <v>0</v>
      </c>
      <c r="R58" s="419">
        <v>0</v>
      </c>
      <c r="S58" s="419" t="e">
        <f>#REF!</f>
        <v>#REF!</v>
      </c>
      <c r="T58" s="419" t="e">
        <f>#REF!</f>
        <v>#REF!</v>
      </c>
      <c r="U58" s="419" t="e">
        <f>#REF!</f>
        <v>#REF!</v>
      </c>
      <c r="V58" s="420" t="e">
        <f>#REF!</f>
        <v>#REF!</v>
      </c>
      <c r="W58" s="419" t="e">
        <f>#REF!</f>
        <v>#REF!</v>
      </c>
      <c r="X58" s="419" t="e">
        <f>#REF!</f>
        <v>#REF!</v>
      </c>
      <c r="Y58" s="419" t="e">
        <f>#REF!</f>
        <v>#REF!</v>
      </c>
      <c r="Z58" s="419" t="e">
        <f>#REF!</f>
        <v>#REF!</v>
      </c>
      <c r="AA58" s="419" t="e">
        <f>#REF!</f>
        <v>#REF!</v>
      </c>
      <c r="AD58" s="339">
        <v>0</v>
      </c>
      <c r="AF58" s="339">
        <v>0</v>
      </c>
    </row>
    <row r="59" spans="1:32" s="363" customFormat="1" ht="17.100000000000001" customHeight="1">
      <c r="A59" s="393" t="s">
        <v>268</v>
      </c>
      <c r="B59" s="394" t="s">
        <v>126</v>
      </c>
      <c r="C59" s="395" t="s">
        <v>127</v>
      </c>
      <c r="D59" s="396" t="e">
        <f t="shared" si="12"/>
        <v>#REF!</v>
      </c>
      <c r="E59" s="419">
        <v>0</v>
      </c>
      <c r="F59" s="419">
        <v>0</v>
      </c>
      <c r="G59" s="419">
        <v>0</v>
      </c>
      <c r="H59" s="419">
        <v>0</v>
      </c>
      <c r="I59" s="419">
        <v>0</v>
      </c>
      <c r="J59" s="420">
        <v>0</v>
      </c>
      <c r="K59" s="419">
        <v>0</v>
      </c>
      <c r="L59" s="419">
        <v>0</v>
      </c>
      <c r="M59" s="419">
        <v>0</v>
      </c>
      <c r="N59" s="419">
        <v>0</v>
      </c>
      <c r="O59" s="420">
        <v>0</v>
      </c>
      <c r="P59" s="419">
        <v>0</v>
      </c>
      <c r="Q59" s="419">
        <v>0</v>
      </c>
      <c r="R59" s="419">
        <v>0</v>
      </c>
      <c r="S59" s="419" t="e">
        <f>#REF!</f>
        <v>#REF!</v>
      </c>
      <c r="T59" s="419" t="e">
        <f>#REF!</f>
        <v>#REF!</v>
      </c>
      <c r="U59" s="419" t="e">
        <f>#REF!</f>
        <v>#REF!</v>
      </c>
      <c r="V59" s="420" t="e">
        <f>#REF!</f>
        <v>#REF!</v>
      </c>
      <c r="W59" s="419" t="e">
        <f>#REF!</f>
        <v>#REF!</v>
      </c>
      <c r="X59" s="419" t="e">
        <f>#REF!</f>
        <v>#REF!</v>
      </c>
      <c r="Y59" s="419" t="e">
        <f>#REF!</f>
        <v>#REF!</v>
      </c>
      <c r="Z59" s="419" t="e">
        <f>#REF!</f>
        <v>#REF!</v>
      </c>
      <c r="AA59" s="419" t="e">
        <f>#REF!</f>
        <v>#REF!</v>
      </c>
      <c r="AD59" s="339">
        <v>0.67</v>
      </c>
      <c r="AF59" s="339">
        <v>0.67</v>
      </c>
    </row>
    <row r="60" spans="1:32" ht="17.100000000000001" hidden="1" customHeight="1">
      <c r="A60" s="399" t="s">
        <v>128</v>
      </c>
      <c r="B60" s="409" t="s">
        <v>129</v>
      </c>
      <c r="C60" s="401" t="s">
        <v>130</v>
      </c>
      <c r="D60" s="402" t="e">
        <f t="shared" si="12"/>
        <v>#REF!</v>
      </c>
      <c r="E60" s="415">
        <v>0</v>
      </c>
      <c r="F60" s="415">
        <v>0</v>
      </c>
      <c r="G60" s="415">
        <v>0</v>
      </c>
      <c r="H60" s="415">
        <v>0</v>
      </c>
      <c r="I60" s="415">
        <v>0</v>
      </c>
      <c r="J60" s="416">
        <v>0</v>
      </c>
      <c r="K60" s="415">
        <v>0</v>
      </c>
      <c r="L60" s="415">
        <v>0</v>
      </c>
      <c r="M60" s="415">
        <v>0</v>
      </c>
      <c r="N60" s="415">
        <v>0</v>
      </c>
      <c r="O60" s="416">
        <v>0</v>
      </c>
      <c r="P60" s="415">
        <v>0</v>
      </c>
      <c r="Q60" s="415">
        <v>0</v>
      </c>
      <c r="R60" s="415">
        <v>0</v>
      </c>
      <c r="S60" s="415" t="e">
        <f>#REF!</f>
        <v>#REF!</v>
      </c>
      <c r="T60" s="415" t="e">
        <f>#REF!</f>
        <v>#REF!</v>
      </c>
      <c r="U60" s="415" t="e">
        <f>#REF!</f>
        <v>#REF!</v>
      </c>
      <c r="V60" s="416" t="e">
        <f>#REF!</f>
        <v>#REF!</v>
      </c>
      <c r="W60" s="415" t="e">
        <f>#REF!</f>
        <v>#REF!</v>
      </c>
      <c r="X60" s="415" t="e">
        <f>#REF!</f>
        <v>#REF!</v>
      </c>
      <c r="Y60" s="415" t="e">
        <f>#REF!</f>
        <v>#REF!</v>
      </c>
      <c r="Z60" s="415" t="e">
        <f>#REF!</f>
        <v>#REF!</v>
      </c>
      <c r="AA60" s="415" t="e">
        <f>#REF!</f>
        <v>#REF!</v>
      </c>
      <c r="AD60" s="339">
        <v>0</v>
      </c>
      <c r="AF60" s="339">
        <v>0</v>
      </c>
    </row>
    <row r="61" spans="1:32" ht="17.100000000000001" customHeight="1">
      <c r="A61" s="399" t="s">
        <v>131</v>
      </c>
      <c r="B61" s="414" t="s">
        <v>132</v>
      </c>
      <c r="C61" s="401" t="s">
        <v>133</v>
      </c>
      <c r="D61" s="402" t="e">
        <f t="shared" si="12"/>
        <v>#REF!</v>
      </c>
      <c r="E61" s="415">
        <v>0</v>
      </c>
      <c r="F61" s="415">
        <v>0</v>
      </c>
      <c r="G61" s="415">
        <v>0</v>
      </c>
      <c r="H61" s="415">
        <v>0</v>
      </c>
      <c r="I61" s="415">
        <v>0</v>
      </c>
      <c r="J61" s="416">
        <v>0</v>
      </c>
      <c r="K61" s="415">
        <v>0</v>
      </c>
      <c r="L61" s="415">
        <v>0</v>
      </c>
      <c r="M61" s="415">
        <v>0</v>
      </c>
      <c r="N61" s="415">
        <v>0</v>
      </c>
      <c r="O61" s="416">
        <v>0</v>
      </c>
      <c r="P61" s="415">
        <v>0</v>
      </c>
      <c r="Q61" s="415">
        <v>0</v>
      </c>
      <c r="R61" s="415">
        <v>0</v>
      </c>
      <c r="S61" s="415" t="e">
        <f>#REF!</f>
        <v>#REF!</v>
      </c>
      <c r="T61" s="415" t="e">
        <f>#REF!</f>
        <v>#REF!</v>
      </c>
      <c r="U61" s="415" t="e">
        <f>#REF!</f>
        <v>#REF!</v>
      </c>
      <c r="V61" s="416" t="e">
        <f>#REF!</f>
        <v>#REF!</v>
      </c>
      <c r="W61" s="415" t="e">
        <f>#REF!</f>
        <v>#REF!</v>
      </c>
      <c r="X61" s="415" t="e">
        <f>#REF!</f>
        <v>#REF!</v>
      </c>
      <c r="Y61" s="415" t="e">
        <f>#REF!</f>
        <v>#REF!</v>
      </c>
      <c r="Z61" s="415" t="e">
        <f>#REF!</f>
        <v>#REF!</v>
      </c>
      <c r="AA61" s="415" t="e">
        <f>#REF!</f>
        <v>#REF!</v>
      </c>
      <c r="AD61" s="339">
        <v>0</v>
      </c>
      <c r="AF61" s="339">
        <v>0</v>
      </c>
    </row>
    <row r="62" spans="1:32" ht="17.100000000000001" customHeight="1">
      <c r="A62" s="399" t="s">
        <v>134</v>
      </c>
      <c r="B62" s="414" t="s">
        <v>135</v>
      </c>
      <c r="C62" s="401" t="s">
        <v>136</v>
      </c>
      <c r="D62" s="402" t="e">
        <f t="shared" si="12"/>
        <v>#REF!</v>
      </c>
      <c r="E62" s="415">
        <v>0</v>
      </c>
      <c r="F62" s="415">
        <v>0</v>
      </c>
      <c r="G62" s="415">
        <v>0</v>
      </c>
      <c r="H62" s="415">
        <v>0</v>
      </c>
      <c r="I62" s="415">
        <v>0</v>
      </c>
      <c r="J62" s="416">
        <v>0</v>
      </c>
      <c r="K62" s="415">
        <v>0</v>
      </c>
      <c r="L62" s="415">
        <v>0</v>
      </c>
      <c r="M62" s="415">
        <v>0</v>
      </c>
      <c r="N62" s="415">
        <v>0</v>
      </c>
      <c r="O62" s="416">
        <v>0</v>
      </c>
      <c r="P62" s="415">
        <v>0</v>
      </c>
      <c r="Q62" s="415">
        <v>0</v>
      </c>
      <c r="R62" s="415">
        <v>0</v>
      </c>
      <c r="S62" s="415" t="e">
        <f>#REF!</f>
        <v>#REF!</v>
      </c>
      <c r="T62" s="415" t="e">
        <f>#REF!</f>
        <v>#REF!</v>
      </c>
      <c r="U62" s="415" t="e">
        <f>#REF!</f>
        <v>#REF!</v>
      </c>
      <c r="V62" s="416" t="e">
        <f>#REF!</f>
        <v>#REF!</v>
      </c>
      <c r="W62" s="415" t="e">
        <f>#REF!</f>
        <v>#REF!</v>
      </c>
      <c r="X62" s="415" t="e">
        <f>#REF!</f>
        <v>#REF!</v>
      </c>
      <c r="Y62" s="415" t="e">
        <f>#REF!</f>
        <v>#REF!</v>
      </c>
      <c r="Z62" s="415" t="e">
        <f>#REF!</f>
        <v>#REF!</v>
      </c>
      <c r="AA62" s="415" t="e">
        <f>#REF!</f>
        <v>#REF!</v>
      </c>
      <c r="AD62" s="339">
        <v>0</v>
      </c>
      <c r="AF62" s="339">
        <v>0</v>
      </c>
    </row>
    <row r="63" spans="1:32" ht="17.100000000000001" customHeight="1">
      <c r="A63" s="399" t="s">
        <v>137</v>
      </c>
      <c r="B63" s="354" t="s">
        <v>138</v>
      </c>
      <c r="C63" s="401" t="s">
        <v>139</v>
      </c>
      <c r="D63" s="402" t="e">
        <f t="shared" si="12"/>
        <v>#REF!</v>
      </c>
      <c r="E63" s="415">
        <v>0</v>
      </c>
      <c r="F63" s="415">
        <v>0</v>
      </c>
      <c r="G63" s="415">
        <v>0</v>
      </c>
      <c r="H63" s="415">
        <v>0</v>
      </c>
      <c r="I63" s="415">
        <v>0</v>
      </c>
      <c r="J63" s="416">
        <v>0</v>
      </c>
      <c r="K63" s="415">
        <v>0</v>
      </c>
      <c r="L63" s="415">
        <v>0</v>
      </c>
      <c r="M63" s="415">
        <v>0</v>
      </c>
      <c r="N63" s="415">
        <v>0</v>
      </c>
      <c r="O63" s="416">
        <v>0</v>
      </c>
      <c r="P63" s="415">
        <v>0</v>
      </c>
      <c r="Q63" s="415">
        <v>0</v>
      </c>
      <c r="R63" s="415">
        <v>0</v>
      </c>
      <c r="S63" s="415" t="e">
        <f>#REF!</f>
        <v>#REF!</v>
      </c>
      <c r="T63" s="415" t="e">
        <f>#REF!</f>
        <v>#REF!</v>
      </c>
      <c r="U63" s="415" t="e">
        <f>#REF!</f>
        <v>#REF!</v>
      </c>
      <c r="V63" s="416" t="e">
        <f>#REF!</f>
        <v>#REF!</v>
      </c>
      <c r="W63" s="415" t="e">
        <f>#REF!</f>
        <v>#REF!</v>
      </c>
      <c r="X63" s="415" t="e">
        <f>#REF!</f>
        <v>#REF!</v>
      </c>
      <c r="Y63" s="415" t="e">
        <f>#REF!</f>
        <v>#REF!</v>
      </c>
      <c r="Z63" s="415" t="e">
        <f>#REF!</f>
        <v>#REF!</v>
      </c>
      <c r="AA63" s="415" t="e">
        <f>#REF!</f>
        <v>#REF!</v>
      </c>
      <c r="AD63" s="339">
        <v>0.1003</v>
      </c>
      <c r="AF63" s="339">
        <v>0.1003</v>
      </c>
    </row>
    <row r="64" spans="1:32" ht="17.100000000000001" customHeight="1">
      <c r="A64" s="399" t="s">
        <v>140</v>
      </c>
      <c r="B64" s="414" t="s">
        <v>141</v>
      </c>
      <c r="C64" s="401" t="s">
        <v>142</v>
      </c>
      <c r="D64" s="402" t="e">
        <f t="shared" si="12"/>
        <v>#REF!</v>
      </c>
      <c r="E64" s="415">
        <v>0</v>
      </c>
      <c r="F64" s="415">
        <v>0</v>
      </c>
      <c r="G64" s="415">
        <v>0</v>
      </c>
      <c r="H64" s="415">
        <v>0</v>
      </c>
      <c r="I64" s="415">
        <v>0</v>
      </c>
      <c r="J64" s="416">
        <v>0</v>
      </c>
      <c r="K64" s="415">
        <v>0</v>
      </c>
      <c r="L64" s="415">
        <v>0</v>
      </c>
      <c r="M64" s="415">
        <v>0</v>
      </c>
      <c r="N64" s="415">
        <v>0</v>
      </c>
      <c r="O64" s="416">
        <v>0</v>
      </c>
      <c r="P64" s="415">
        <v>0</v>
      </c>
      <c r="Q64" s="415">
        <v>0</v>
      </c>
      <c r="R64" s="415">
        <v>0</v>
      </c>
      <c r="S64" s="415" t="e">
        <f>#REF!</f>
        <v>#REF!</v>
      </c>
      <c r="T64" s="415" t="e">
        <f>#REF!</f>
        <v>#REF!</v>
      </c>
      <c r="U64" s="415" t="e">
        <f>#REF!</f>
        <v>#REF!</v>
      </c>
      <c r="V64" s="416" t="e">
        <f>#REF!</f>
        <v>#REF!</v>
      </c>
      <c r="W64" s="415" t="e">
        <f>#REF!</f>
        <v>#REF!</v>
      </c>
      <c r="X64" s="415" t="e">
        <f>#REF!</f>
        <v>#REF!</v>
      </c>
      <c r="Y64" s="415" t="e">
        <f>#REF!</f>
        <v>#REF!</v>
      </c>
      <c r="Z64" s="415" t="e">
        <f>#REF!</f>
        <v>#REF!</v>
      </c>
      <c r="AA64" s="415" t="e">
        <f>#REF!</f>
        <v>#REF!</v>
      </c>
      <c r="AD64" s="339">
        <v>5.2279999999999998</v>
      </c>
      <c r="AF64" s="339">
        <v>5.2279999999999998</v>
      </c>
    </row>
    <row r="65" spans="1:32" ht="17.100000000000001" customHeight="1">
      <c r="A65" s="399" t="s">
        <v>143</v>
      </c>
      <c r="B65" s="414" t="s">
        <v>144</v>
      </c>
      <c r="C65" s="401" t="s">
        <v>145</v>
      </c>
      <c r="D65" s="402" t="e">
        <f t="shared" si="12"/>
        <v>#REF!</v>
      </c>
      <c r="E65" s="415">
        <v>0</v>
      </c>
      <c r="F65" s="415">
        <v>0</v>
      </c>
      <c r="G65" s="415">
        <v>0</v>
      </c>
      <c r="H65" s="415">
        <v>0</v>
      </c>
      <c r="I65" s="415">
        <v>0</v>
      </c>
      <c r="J65" s="416">
        <v>0</v>
      </c>
      <c r="K65" s="415">
        <v>0</v>
      </c>
      <c r="L65" s="415">
        <v>0</v>
      </c>
      <c r="M65" s="415">
        <v>0</v>
      </c>
      <c r="N65" s="415">
        <v>0</v>
      </c>
      <c r="O65" s="416">
        <v>0</v>
      </c>
      <c r="P65" s="415">
        <v>0</v>
      </c>
      <c r="Q65" s="415">
        <v>0</v>
      </c>
      <c r="R65" s="415">
        <v>0</v>
      </c>
      <c r="S65" s="415" t="e">
        <f>#REF!</f>
        <v>#REF!</v>
      </c>
      <c r="T65" s="415" t="e">
        <f>#REF!</f>
        <v>#REF!</v>
      </c>
      <c r="U65" s="415" t="e">
        <f>#REF!</f>
        <v>#REF!</v>
      </c>
      <c r="V65" s="416" t="e">
        <f>#REF!</f>
        <v>#REF!</v>
      </c>
      <c r="W65" s="415" t="e">
        <f>#REF!</f>
        <v>#REF!</v>
      </c>
      <c r="X65" s="415" t="e">
        <f>#REF!</f>
        <v>#REF!</v>
      </c>
      <c r="Y65" s="415" t="e">
        <f>#REF!</f>
        <v>#REF!</v>
      </c>
      <c r="Z65" s="415" t="e">
        <f>#REF!</f>
        <v>#REF!</v>
      </c>
      <c r="AA65" s="415" t="e">
        <f>#REF!</f>
        <v>#REF!</v>
      </c>
      <c r="AD65" s="339">
        <v>0.7078000000000001</v>
      </c>
      <c r="AF65" s="339">
        <v>0.7078000000000001</v>
      </c>
    </row>
    <row r="66" spans="1:32" ht="17.100000000000001" customHeight="1">
      <c r="A66" s="399" t="s">
        <v>146</v>
      </c>
      <c r="B66" s="414" t="s">
        <v>147</v>
      </c>
      <c r="C66" s="401" t="s">
        <v>148</v>
      </c>
      <c r="D66" s="402" t="e">
        <f t="shared" si="12"/>
        <v>#REF!</v>
      </c>
      <c r="E66" s="422">
        <v>0</v>
      </c>
      <c r="F66" s="422">
        <v>0</v>
      </c>
      <c r="G66" s="422">
        <v>0</v>
      </c>
      <c r="H66" s="422">
        <v>0</v>
      </c>
      <c r="I66" s="422">
        <v>0</v>
      </c>
      <c r="J66" s="423">
        <v>0</v>
      </c>
      <c r="K66" s="422">
        <v>0</v>
      </c>
      <c r="L66" s="422">
        <v>0</v>
      </c>
      <c r="M66" s="422">
        <v>0</v>
      </c>
      <c r="N66" s="422">
        <v>0</v>
      </c>
      <c r="O66" s="423">
        <v>0</v>
      </c>
      <c r="P66" s="422">
        <v>0</v>
      </c>
      <c r="Q66" s="422">
        <v>0</v>
      </c>
      <c r="R66" s="422">
        <v>0</v>
      </c>
      <c r="S66" s="422" t="e">
        <f>#REF!</f>
        <v>#REF!</v>
      </c>
      <c r="T66" s="422" t="e">
        <f>#REF!</f>
        <v>#REF!</v>
      </c>
      <c r="U66" s="422" t="e">
        <f>#REF!</f>
        <v>#REF!</v>
      </c>
      <c r="V66" s="423" t="e">
        <f>#REF!</f>
        <v>#REF!</v>
      </c>
      <c r="W66" s="422" t="e">
        <f>#REF!</f>
        <v>#REF!</v>
      </c>
      <c r="X66" s="422" t="e">
        <f>#REF!</f>
        <v>#REF!</v>
      </c>
      <c r="Y66" s="422" t="e">
        <f>#REF!</f>
        <v>#REF!</v>
      </c>
      <c r="Z66" s="422" t="e">
        <f>#REF!</f>
        <v>#REF!</v>
      </c>
      <c r="AA66" s="422" t="e">
        <f>#REF!</f>
        <v>#REF!</v>
      </c>
      <c r="AD66" s="339">
        <v>0</v>
      </c>
      <c r="AF66" s="339">
        <v>0</v>
      </c>
    </row>
    <row r="67" spans="1:32" ht="17.100000000000001" hidden="1" customHeight="1">
      <c r="A67" s="399" t="s">
        <v>149</v>
      </c>
      <c r="B67" s="414" t="s">
        <v>150</v>
      </c>
      <c r="C67" s="401" t="s">
        <v>171</v>
      </c>
      <c r="D67" s="402" t="e">
        <f t="shared" si="12"/>
        <v>#REF!</v>
      </c>
      <c r="E67" s="415">
        <v>0</v>
      </c>
      <c r="F67" s="415">
        <v>0</v>
      </c>
      <c r="G67" s="415">
        <v>0</v>
      </c>
      <c r="H67" s="415">
        <v>0</v>
      </c>
      <c r="I67" s="415">
        <v>0</v>
      </c>
      <c r="J67" s="416">
        <v>0</v>
      </c>
      <c r="K67" s="415">
        <v>0</v>
      </c>
      <c r="L67" s="415">
        <v>0</v>
      </c>
      <c r="M67" s="415">
        <v>0</v>
      </c>
      <c r="N67" s="415">
        <v>0</v>
      </c>
      <c r="O67" s="416">
        <v>0</v>
      </c>
      <c r="P67" s="415">
        <v>0</v>
      </c>
      <c r="Q67" s="415">
        <v>0</v>
      </c>
      <c r="R67" s="415">
        <v>0</v>
      </c>
      <c r="S67" s="415" t="e">
        <f>#REF!</f>
        <v>#REF!</v>
      </c>
      <c r="T67" s="415" t="e">
        <f>#REF!</f>
        <v>#REF!</v>
      </c>
      <c r="U67" s="415" t="e">
        <f>#REF!</f>
        <v>#REF!</v>
      </c>
      <c r="V67" s="416" t="e">
        <f>#REF!</f>
        <v>#REF!</v>
      </c>
      <c r="W67" s="415" t="e">
        <f>#REF!</f>
        <v>#REF!</v>
      </c>
      <c r="X67" s="415" t="e">
        <f>#REF!</f>
        <v>#REF!</v>
      </c>
      <c r="Y67" s="415" t="e">
        <f>#REF!</f>
        <v>#REF!</v>
      </c>
      <c r="Z67" s="415" t="e">
        <f>#REF!</f>
        <v>#REF!</v>
      </c>
      <c r="AA67" s="415" t="e">
        <f>#REF!</f>
        <v>#REF!</v>
      </c>
      <c r="AD67" s="339">
        <v>0</v>
      </c>
      <c r="AF67" s="339">
        <v>0</v>
      </c>
    </row>
    <row r="68" spans="1:32" ht="17.100000000000001" customHeight="1">
      <c r="A68" s="399" t="s">
        <v>151</v>
      </c>
      <c r="B68" s="414" t="s">
        <v>152</v>
      </c>
      <c r="C68" s="401" t="s">
        <v>153</v>
      </c>
      <c r="D68" s="402" t="e">
        <f t="shared" si="12"/>
        <v>#REF!</v>
      </c>
      <c r="E68" s="415">
        <v>0</v>
      </c>
      <c r="F68" s="415">
        <v>0</v>
      </c>
      <c r="G68" s="415">
        <v>0</v>
      </c>
      <c r="H68" s="415">
        <v>0</v>
      </c>
      <c r="I68" s="415">
        <v>0</v>
      </c>
      <c r="J68" s="416">
        <v>0</v>
      </c>
      <c r="K68" s="415">
        <v>0</v>
      </c>
      <c r="L68" s="415">
        <v>0</v>
      </c>
      <c r="M68" s="415">
        <v>0</v>
      </c>
      <c r="N68" s="415">
        <v>0</v>
      </c>
      <c r="O68" s="416">
        <v>0</v>
      </c>
      <c r="P68" s="415">
        <v>0</v>
      </c>
      <c r="Q68" s="415">
        <v>0</v>
      </c>
      <c r="R68" s="415">
        <v>0</v>
      </c>
      <c r="S68" s="415" t="e">
        <f>#REF!</f>
        <v>#REF!</v>
      </c>
      <c r="T68" s="415" t="e">
        <f>#REF!</f>
        <v>#REF!</v>
      </c>
      <c r="U68" s="415" t="e">
        <f>#REF!</f>
        <v>#REF!</v>
      </c>
      <c r="V68" s="416" t="e">
        <f>#REF!</f>
        <v>#REF!</v>
      </c>
      <c r="W68" s="415" t="e">
        <f>#REF!</f>
        <v>#REF!</v>
      </c>
      <c r="X68" s="415" t="e">
        <f>#REF!</f>
        <v>#REF!</v>
      </c>
      <c r="Y68" s="415" t="e">
        <f>#REF!</f>
        <v>#REF!</v>
      </c>
      <c r="Z68" s="415" t="e">
        <f>#REF!</f>
        <v>#REF!</v>
      </c>
      <c r="AA68" s="415" t="e">
        <f>#REF!</f>
        <v>#REF!</v>
      </c>
      <c r="AD68" s="339">
        <v>0</v>
      </c>
      <c r="AF68" s="339">
        <v>0</v>
      </c>
    </row>
    <row r="69" spans="1:32" ht="17.100000000000001" customHeight="1">
      <c r="A69" s="399" t="s">
        <v>154</v>
      </c>
      <c r="B69" s="414" t="s">
        <v>155</v>
      </c>
      <c r="C69" s="401" t="s">
        <v>156</v>
      </c>
      <c r="D69" s="402" t="e">
        <f t="shared" si="12"/>
        <v>#REF!</v>
      </c>
      <c r="E69" s="415">
        <v>0</v>
      </c>
      <c r="F69" s="415">
        <v>0</v>
      </c>
      <c r="G69" s="415">
        <v>0</v>
      </c>
      <c r="H69" s="415">
        <v>0</v>
      </c>
      <c r="I69" s="415">
        <v>0</v>
      </c>
      <c r="J69" s="416">
        <v>0</v>
      </c>
      <c r="K69" s="415">
        <v>0</v>
      </c>
      <c r="L69" s="415">
        <v>0</v>
      </c>
      <c r="M69" s="415">
        <v>0</v>
      </c>
      <c r="N69" s="415">
        <v>0</v>
      </c>
      <c r="O69" s="416">
        <v>0</v>
      </c>
      <c r="P69" s="415">
        <v>0</v>
      </c>
      <c r="Q69" s="415">
        <v>0</v>
      </c>
      <c r="R69" s="415">
        <v>0</v>
      </c>
      <c r="S69" s="415" t="e">
        <f>#REF!</f>
        <v>#REF!</v>
      </c>
      <c r="T69" s="415" t="e">
        <f>#REF!</f>
        <v>#REF!</v>
      </c>
      <c r="U69" s="415" t="e">
        <f>#REF!</f>
        <v>#REF!</v>
      </c>
      <c r="V69" s="416" t="e">
        <f>#REF!</f>
        <v>#REF!</v>
      </c>
      <c r="W69" s="415" t="e">
        <f>#REF!</f>
        <v>#REF!</v>
      </c>
      <c r="X69" s="415" t="e">
        <f>#REF!</f>
        <v>#REF!</v>
      </c>
      <c r="Y69" s="415" t="e">
        <f>#REF!</f>
        <v>#REF!</v>
      </c>
      <c r="Z69" s="415" t="e">
        <f>#REF!</f>
        <v>#REF!</v>
      </c>
      <c r="AA69" s="415" t="e">
        <f>#REF!</f>
        <v>#REF!</v>
      </c>
      <c r="AD69" s="339">
        <v>6.9399999999999995</v>
      </c>
      <c r="AF69" s="339">
        <v>6.9399999999999995</v>
      </c>
    </row>
    <row r="70" spans="1:32" ht="17.100000000000001" customHeight="1">
      <c r="A70" s="399" t="s">
        <v>157</v>
      </c>
      <c r="B70" s="414" t="s">
        <v>158</v>
      </c>
      <c r="C70" s="401" t="s">
        <v>159</v>
      </c>
      <c r="D70" s="402" t="e">
        <f t="shared" si="12"/>
        <v>#REF!</v>
      </c>
      <c r="E70" s="415">
        <v>0</v>
      </c>
      <c r="F70" s="415">
        <v>0</v>
      </c>
      <c r="G70" s="415">
        <v>0</v>
      </c>
      <c r="H70" s="415">
        <v>0</v>
      </c>
      <c r="I70" s="415">
        <v>0</v>
      </c>
      <c r="J70" s="416">
        <v>0</v>
      </c>
      <c r="K70" s="415">
        <v>0</v>
      </c>
      <c r="L70" s="415">
        <v>0</v>
      </c>
      <c r="M70" s="415">
        <v>0</v>
      </c>
      <c r="N70" s="415">
        <v>0</v>
      </c>
      <c r="O70" s="416">
        <v>0</v>
      </c>
      <c r="P70" s="415">
        <v>0</v>
      </c>
      <c r="Q70" s="415">
        <v>0</v>
      </c>
      <c r="R70" s="415">
        <v>0</v>
      </c>
      <c r="S70" s="415" t="e">
        <f>#REF!</f>
        <v>#REF!</v>
      </c>
      <c r="T70" s="415" t="e">
        <f>#REF!</f>
        <v>#REF!</v>
      </c>
      <c r="U70" s="415" t="e">
        <f>#REF!</f>
        <v>#REF!</v>
      </c>
      <c r="V70" s="416" t="e">
        <f>#REF!</f>
        <v>#REF!</v>
      </c>
      <c r="W70" s="415" t="e">
        <f>#REF!</f>
        <v>#REF!</v>
      </c>
      <c r="X70" s="415" t="e">
        <f>#REF!</f>
        <v>#REF!</v>
      </c>
      <c r="Y70" s="415" t="e">
        <f>#REF!</f>
        <v>#REF!</v>
      </c>
      <c r="Z70" s="415" t="e">
        <f>#REF!</f>
        <v>#REF!</v>
      </c>
      <c r="AD70" s="339">
        <v>9.4E-2</v>
      </c>
      <c r="AF70" s="339">
        <v>9.4E-2</v>
      </c>
    </row>
    <row r="71" spans="1:32" ht="17.100000000000001" hidden="1" customHeight="1">
      <c r="A71" s="399" t="s">
        <v>160</v>
      </c>
      <c r="B71" s="414" t="s">
        <v>161</v>
      </c>
      <c r="C71" s="401" t="s">
        <v>162</v>
      </c>
      <c r="D71" s="402" t="e">
        <f t="shared" si="12"/>
        <v>#REF!</v>
      </c>
      <c r="E71" s="415">
        <v>0</v>
      </c>
      <c r="F71" s="415">
        <v>0</v>
      </c>
      <c r="G71" s="415">
        <v>0</v>
      </c>
      <c r="H71" s="415">
        <v>0</v>
      </c>
      <c r="I71" s="415">
        <v>0</v>
      </c>
      <c r="J71" s="416">
        <v>0</v>
      </c>
      <c r="K71" s="415">
        <v>0</v>
      </c>
      <c r="L71" s="415">
        <v>0</v>
      </c>
      <c r="M71" s="415">
        <v>0</v>
      </c>
      <c r="N71" s="415">
        <v>0</v>
      </c>
      <c r="O71" s="416">
        <v>0</v>
      </c>
      <c r="P71" s="415">
        <v>0</v>
      </c>
      <c r="Q71" s="415">
        <v>0</v>
      </c>
      <c r="R71" s="415">
        <v>0</v>
      </c>
      <c r="S71" s="415" t="e">
        <f>#REF!</f>
        <v>#REF!</v>
      </c>
      <c r="T71" s="415" t="e">
        <f>#REF!</f>
        <v>#REF!</v>
      </c>
      <c r="U71" s="415" t="e">
        <f>#REF!</f>
        <v>#REF!</v>
      </c>
      <c r="V71" s="416" t="e">
        <f>#REF!</f>
        <v>#REF!</v>
      </c>
      <c r="W71" s="415" t="e">
        <f>#REF!</f>
        <v>#REF!</v>
      </c>
      <c r="X71" s="415" t="e">
        <f>#REF!</f>
        <v>#REF!</v>
      </c>
      <c r="Y71" s="415" t="e">
        <f>#REF!</f>
        <v>#REF!</v>
      </c>
      <c r="Z71" s="415" t="e">
        <f>#REF!</f>
        <v>#REF!</v>
      </c>
      <c r="AD71" s="339">
        <v>0</v>
      </c>
      <c r="AF71" s="339">
        <v>0</v>
      </c>
    </row>
  </sheetData>
  <mergeCells count="8">
    <mergeCell ref="A1:B1"/>
    <mergeCell ref="I3:L3"/>
    <mergeCell ref="A4:A5"/>
    <mergeCell ref="B4:B5"/>
    <mergeCell ref="C4:C5"/>
    <mergeCell ref="D4:D5"/>
    <mergeCell ref="A2:Y2"/>
    <mergeCell ref="E4:AA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72"/>
  <sheetViews>
    <sheetView showZeros="0" workbookViewId="0">
      <selection activeCell="I23" sqref="I23"/>
    </sheetView>
  </sheetViews>
  <sheetFormatPr defaultColWidth="6.85546875" defaultRowHeight="15"/>
  <cols>
    <col min="1" max="1" width="5.7109375" style="64" customWidth="1"/>
    <col min="2" max="2" width="43" style="63" customWidth="1"/>
    <col min="3" max="3" width="6.28515625" style="63" customWidth="1"/>
    <col min="4" max="4" width="12" style="63" customWidth="1"/>
    <col min="5" max="9" width="9.140625" style="63" customWidth="1"/>
    <col min="10" max="11" width="8.28515625" style="63" customWidth="1"/>
    <col min="12" max="12" width="10.140625" style="63" customWidth="1"/>
    <col min="13" max="13" width="6.85546875" style="63"/>
    <col min="14" max="15" width="8" style="63" customWidth="1"/>
    <col min="16" max="16" width="6.85546875" style="63"/>
    <col min="17" max="19" width="8.85546875" style="63" customWidth="1"/>
    <col min="20" max="20" width="9.140625" style="63" customWidth="1"/>
    <col min="21" max="24" width="6.85546875" style="63"/>
    <col min="25" max="25" width="8.7109375" style="63" customWidth="1"/>
    <col min="26" max="26" width="7.85546875" style="63" customWidth="1"/>
    <col min="27" max="254" width="6.85546875" style="63"/>
    <col min="255" max="255" width="5.7109375" style="63" customWidth="1"/>
    <col min="256" max="256" width="33.140625" style="63" customWidth="1"/>
    <col min="257" max="257" width="6.7109375" style="63" customWidth="1"/>
    <col min="258" max="258" width="8.28515625" style="63" customWidth="1"/>
    <col min="259" max="266" width="9.140625" style="63" customWidth="1"/>
    <col min="267" max="510" width="6.85546875" style="63"/>
    <col min="511" max="511" width="5.7109375" style="63" customWidth="1"/>
    <col min="512" max="512" width="33.140625" style="63" customWidth="1"/>
    <col min="513" max="513" width="6.7109375" style="63" customWidth="1"/>
    <col min="514" max="514" width="8.28515625" style="63" customWidth="1"/>
    <col min="515" max="522" width="9.140625" style="63" customWidth="1"/>
    <col min="523" max="766" width="6.85546875" style="63"/>
    <col min="767" max="767" width="5.7109375" style="63" customWidth="1"/>
    <col min="768" max="768" width="33.140625" style="63" customWidth="1"/>
    <col min="769" max="769" width="6.7109375" style="63" customWidth="1"/>
    <col min="770" max="770" width="8.28515625" style="63" customWidth="1"/>
    <col min="771" max="778" width="9.140625" style="63" customWidth="1"/>
    <col min="779" max="1022" width="6.85546875" style="63"/>
    <col min="1023" max="1023" width="5.7109375" style="63" customWidth="1"/>
    <col min="1024" max="1024" width="33.140625" style="63" customWidth="1"/>
    <col min="1025" max="1025" width="6.7109375" style="63" customWidth="1"/>
    <col min="1026" max="1026" width="8.28515625" style="63" customWidth="1"/>
    <col min="1027" max="1034" width="9.140625" style="63" customWidth="1"/>
    <col min="1035" max="1278" width="6.85546875" style="63"/>
    <col min="1279" max="1279" width="5.7109375" style="63" customWidth="1"/>
    <col min="1280" max="1280" width="33.140625" style="63" customWidth="1"/>
    <col min="1281" max="1281" width="6.7109375" style="63" customWidth="1"/>
    <col min="1282" max="1282" width="8.28515625" style="63" customWidth="1"/>
    <col min="1283" max="1290" width="9.140625" style="63" customWidth="1"/>
    <col min="1291" max="1534" width="6.85546875" style="63"/>
    <col min="1535" max="1535" width="5.7109375" style="63" customWidth="1"/>
    <col min="1536" max="1536" width="33.140625" style="63" customWidth="1"/>
    <col min="1537" max="1537" width="6.7109375" style="63" customWidth="1"/>
    <col min="1538" max="1538" width="8.28515625" style="63" customWidth="1"/>
    <col min="1539" max="1546" width="9.140625" style="63" customWidth="1"/>
    <col min="1547" max="1790" width="6.85546875" style="63"/>
    <col min="1791" max="1791" width="5.7109375" style="63" customWidth="1"/>
    <col min="1792" max="1792" width="33.140625" style="63" customWidth="1"/>
    <col min="1793" max="1793" width="6.7109375" style="63" customWidth="1"/>
    <col min="1794" max="1794" width="8.28515625" style="63" customWidth="1"/>
    <col min="1795" max="1802" width="9.140625" style="63" customWidth="1"/>
    <col min="1803" max="2046" width="6.85546875" style="63"/>
    <col min="2047" max="2047" width="5.7109375" style="63" customWidth="1"/>
    <col min="2048" max="2048" width="33.140625" style="63" customWidth="1"/>
    <col min="2049" max="2049" width="6.7109375" style="63" customWidth="1"/>
    <col min="2050" max="2050" width="8.28515625" style="63" customWidth="1"/>
    <col min="2051" max="2058" width="9.140625" style="63" customWidth="1"/>
    <col min="2059" max="2302" width="6.85546875" style="63"/>
    <col min="2303" max="2303" width="5.7109375" style="63" customWidth="1"/>
    <col min="2304" max="2304" width="33.140625" style="63" customWidth="1"/>
    <col min="2305" max="2305" width="6.7109375" style="63" customWidth="1"/>
    <col min="2306" max="2306" width="8.28515625" style="63" customWidth="1"/>
    <col min="2307" max="2314" width="9.140625" style="63" customWidth="1"/>
    <col min="2315" max="2558" width="6.85546875" style="63"/>
    <col min="2559" max="2559" width="5.7109375" style="63" customWidth="1"/>
    <col min="2560" max="2560" width="33.140625" style="63" customWidth="1"/>
    <col min="2561" max="2561" width="6.7109375" style="63" customWidth="1"/>
    <col min="2562" max="2562" width="8.28515625" style="63" customWidth="1"/>
    <col min="2563" max="2570" width="9.140625" style="63" customWidth="1"/>
    <col min="2571" max="2814" width="6.85546875" style="63"/>
    <col min="2815" max="2815" width="5.7109375" style="63" customWidth="1"/>
    <col min="2816" max="2816" width="33.140625" style="63" customWidth="1"/>
    <col min="2817" max="2817" width="6.7109375" style="63" customWidth="1"/>
    <col min="2818" max="2818" width="8.28515625" style="63" customWidth="1"/>
    <col min="2819" max="2826" width="9.140625" style="63" customWidth="1"/>
    <col min="2827" max="3070" width="6.85546875" style="63"/>
    <col min="3071" max="3071" width="5.7109375" style="63" customWidth="1"/>
    <col min="3072" max="3072" width="33.140625" style="63" customWidth="1"/>
    <col min="3073" max="3073" width="6.7109375" style="63" customWidth="1"/>
    <col min="3074" max="3074" width="8.28515625" style="63" customWidth="1"/>
    <col min="3075" max="3082" width="9.140625" style="63" customWidth="1"/>
    <col min="3083" max="3326" width="6.85546875" style="63"/>
    <col min="3327" max="3327" width="5.7109375" style="63" customWidth="1"/>
    <col min="3328" max="3328" width="33.140625" style="63" customWidth="1"/>
    <col min="3329" max="3329" width="6.7109375" style="63" customWidth="1"/>
    <col min="3330" max="3330" width="8.28515625" style="63" customWidth="1"/>
    <col min="3331" max="3338" width="9.140625" style="63" customWidth="1"/>
    <col min="3339" max="3582" width="6.85546875" style="63"/>
    <col min="3583" max="3583" width="5.7109375" style="63" customWidth="1"/>
    <col min="3584" max="3584" width="33.140625" style="63" customWidth="1"/>
    <col min="3585" max="3585" width="6.7109375" style="63" customWidth="1"/>
    <col min="3586" max="3586" width="8.28515625" style="63" customWidth="1"/>
    <col min="3587" max="3594" width="9.140625" style="63" customWidth="1"/>
    <col min="3595" max="3838" width="6.85546875" style="63"/>
    <col min="3839" max="3839" width="5.7109375" style="63" customWidth="1"/>
    <col min="3840" max="3840" width="33.140625" style="63" customWidth="1"/>
    <col min="3841" max="3841" width="6.7109375" style="63" customWidth="1"/>
    <col min="3842" max="3842" width="8.28515625" style="63" customWidth="1"/>
    <col min="3843" max="3850" width="9.140625" style="63" customWidth="1"/>
    <col min="3851" max="4094" width="6.85546875" style="63"/>
    <col min="4095" max="4095" width="5.7109375" style="63" customWidth="1"/>
    <col min="4096" max="4096" width="33.140625" style="63" customWidth="1"/>
    <col min="4097" max="4097" width="6.7109375" style="63" customWidth="1"/>
    <col min="4098" max="4098" width="8.28515625" style="63" customWidth="1"/>
    <col min="4099" max="4106" width="9.140625" style="63" customWidth="1"/>
    <col min="4107" max="4350" width="6.85546875" style="63"/>
    <col min="4351" max="4351" width="5.7109375" style="63" customWidth="1"/>
    <col min="4352" max="4352" width="33.140625" style="63" customWidth="1"/>
    <col min="4353" max="4353" width="6.7109375" style="63" customWidth="1"/>
    <col min="4354" max="4354" width="8.28515625" style="63" customWidth="1"/>
    <col min="4355" max="4362" width="9.140625" style="63" customWidth="1"/>
    <col min="4363" max="4606" width="6.85546875" style="63"/>
    <col min="4607" max="4607" width="5.7109375" style="63" customWidth="1"/>
    <col min="4608" max="4608" width="33.140625" style="63" customWidth="1"/>
    <col min="4609" max="4609" width="6.7109375" style="63" customWidth="1"/>
    <col min="4610" max="4610" width="8.28515625" style="63" customWidth="1"/>
    <col min="4611" max="4618" width="9.140625" style="63" customWidth="1"/>
    <col min="4619" max="4862" width="6.85546875" style="63"/>
    <col min="4863" max="4863" width="5.7109375" style="63" customWidth="1"/>
    <col min="4864" max="4864" width="33.140625" style="63" customWidth="1"/>
    <col min="4865" max="4865" width="6.7109375" style="63" customWidth="1"/>
    <col min="4866" max="4866" width="8.28515625" style="63" customWidth="1"/>
    <col min="4867" max="4874" width="9.140625" style="63" customWidth="1"/>
    <col min="4875" max="5118" width="6.85546875" style="63"/>
    <col min="5119" max="5119" width="5.7109375" style="63" customWidth="1"/>
    <col min="5120" max="5120" width="33.140625" style="63" customWidth="1"/>
    <col min="5121" max="5121" width="6.7109375" style="63" customWidth="1"/>
    <col min="5122" max="5122" width="8.28515625" style="63" customWidth="1"/>
    <col min="5123" max="5130" width="9.140625" style="63" customWidth="1"/>
    <col min="5131" max="5374" width="6.85546875" style="63"/>
    <col min="5375" max="5375" width="5.7109375" style="63" customWidth="1"/>
    <col min="5376" max="5376" width="33.140625" style="63" customWidth="1"/>
    <col min="5377" max="5377" width="6.7109375" style="63" customWidth="1"/>
    <col min="5378" max="5378" width="8.28515625" style="63" customWidth="1"/>
    <col min="5379" max="5386" width="9.140625" style="63" customWidth="1"/>
    <col min="5387" max="5630" width="6.85546875" style="63"/>
    <col min="5631" max="5631" width="5.7109375" style="63" customWidth="1"/>
    <col min="5632" max="5632" width="33.140625" style="63" customWidth="1"/>
    <col min="5633" max="5633" width="6.7109375" style="63" customWidth="1"/>
    <col min="5634" max="5634" width="8.28515625" style="63" customWidth="1"/>
    <col min="5635" max="5642" width="9.140625" style="63" customWidth="1"/>
    <col min="5643" max="5886" width="6.85546875" style="63"/>
    <col min="5887" max="5887" width="5.7109375" style="63" customWidth="1"/>
    <col min="5888" max="5888" width="33.140625" style="63" customWidth="1"/>
    <col min="5889" max="5889" width="6.7109375" style="63" customWidth="1"/>
    <col min="5890" max="5890" width="8.28515625" style="63" customWidth="1"/>
    <col min="5891" max="5898" width="9.140625" style="63" customWidth="1"/>
    <col min="5899" max="6142" width="6.85546875" style="63"/>
    <col min="6143" max="6143" width="5.7109375" style="63" customWidth="1"/>
    <col min="6144" max="6144" width="33.140625" style="63" customWidth="1"/>
    <col min="6145" max="6145" width="6.7109375" style="63" customWidth="1"/>
    <col min="6146" max="6146" width="8.28515625" style="63" customWidth="1"/>
    <col min="6147" max="6154" width="9.140625" style="63" customWidth="1"/>
    <col min="6155" max="6398" width="6.85546875" style="63"/>
    <col min="6399" max="6399" width="5.7109375" style="63" customWidth="1"/>
    <col min="6400" max="6400" width="33.140625" style="63" customWidth="1"/>
    <col min="6401" max="6401" width="6.7109375" style="63" customWidth="1"/>
    <col min="6402" max="6402" width="8.28515625" style="63" customWidth="1"/>
    <col min="6403" max="6410" width="9.140625" style="63" customWidth="1"/>
    <col min="6411" max="6654" width="6.85546875" style="63"/>
    <col min="6655" max="6655" width="5.7109375" style="63" customWidth="1"/>
    <col min="6656" max="6656" width="33.140625" style="63" customWidth="1"/>
    <col min="6657" max="6657" width="6.7109375" style="63" customWidth="1"/>
    <col min="6658" max="6658" width="8.28515625" style="63" customWidth="1"/>
    <col min="6659" max="6666" width="9.140625" style="63" customWidth="1"/>
    <col min="6667" max="6910" width="6.85546875" style="63"/>
    <col min="6911" max="6911" width="5.7109375" style="63" customWidth="1"/>
    <col min="6912" max="6912" width="33.140625" style="63" customWidth="1"/>
    <col min="6913" max="6913" width="6.7109375" style="63" customWidth="1"/>
    <col min="6914" max="6914" width="8.28515625" style="63" customWidth="1"/>
    <col min="6915" max="6922" width="9.140625" style="63" customWidth="1"/>
    <col min="6923" max="7166" width="6.85546875" style="63"/>
    <col min="7167" max="7167" width="5.7109375" style="63" customWidth="1"/>
    <col min="7168" max="7168" width="33.140625" style="63" customWidth="1"/>
    <col min="7169" max="7169" width="6.7109375" style="63" customWidth="1"/>
    <col min="7170" max="7170" width="8.28515625" style="63" customWidth="1"/>
    <col min="7171" max="7178" width="9.140625" style="63" customWidth="1"/>
    <col min="7179" max="7422" width="6.85546875" style="63"/>
    <col min="7423" max="7423" width="5.7109375" style="63" customWidth="1"/>
    <col min="7424" max="7424" width="33.140625" style="63" customWidth="1"/>
    <col min="7425" max="7425" width="6.7109375" style="63" customWidth="1"/>
    <col min="7426" max="7426" width="8.28515625" style="63" customWidth="1"/>
    <col min="7427" max="7434" width="9.140625" style="63" customWidth="1"/>
    <col min="7435" max="7678" width="6.85546875" style="63"/>
    <col min="7679" max="7679" width="5.7109375" style="63" customWidth="1"/>
    <col min="7680" max="7680" width="33.140625" style="63" customWidth="1"/>
    <col min="7681" max="7681" width="6.7109375" style="63" customWidth="1"/>
    <col min="7682" max="7682" width="8.28515625" style="63" customWidth="1"/>
    <col min="7683" max="7690" width="9.140625" style="63" customWidth="1"/>
    <col min="7691" max="7934" width="6.85546875" style="63"/>
    <col min="7935" max="7935" width="5.7109375" style="63" customWidth="1"/>
    <col min="7936" max="7936" width="33.140625" style="63" customWidth="1"/>
    <col min="7937" max="7937" width="6.7109375" style="63" customWidth="1"/>
    <col min="7938" max="7938" width="8.28515625" style="63" customWidth="1"/>
    <col min="7939" max="7946" width="9.140625" style="63" customWidth="1"/>
    <col min="7947" max="8190" width="6.85546875" style="63"/>
    <col min="8191" max="8191" width="5.7109375" style="63" customWidth="1"/>
    <col min="8192" max="8192" width="33.140625" style="63" customWidth="1"/>
    <col min="8193" max="8193" width="6.7109375" style="63" customWidth="1"/>
    <col min="8194" max="8194" width="8.28515625" style="63" customWidth="1"/>
    <col min="8195" max="8202" width="9.140625" style="63" customWidth="1"/>
    <col min="8203" max="8446" width="6.85546875" style="63"/>
    <col min="8447" max="8447" width="5.7109375" style="63" customWidth="1"/>
    <col min="8448" max="8448" width="33.140625" style="63" customWidth="1"/>
    <col min="8449" max="8449" width="6.7109375" style="63" customWidth="1"/>
    <col min="8450" max="8450" width="8.28515625" style="63" customWidth="1"/>
    <col min="8451" max="8458" width="9.140625" style="63" customWidth="1"/>
    <col min="8459" max="8702" width="6.85546875" style="63"/>
    <col min="8703" max="8703" width="5.7109375" style="63" customWidth="1"/>
    <col min="8704" max="8704" width="33.140625" style="63" customWidth="1"/>
    <col min="8705" max="8705" width="6.7109375" style="63" customWidth="1"/>
    <col min="8706" max="8706" width="8.28515625" style="63" customWidth="1"/>
    <col min="8707" max="8714" width="9.140625" style="63" customWidth="1"/>
    <col min="8715" max="8958" width="6.85546875" style="63"/>
    <col min="8959" max="8959" width="5.7109375" style="63" customWidth="1"/>
    <col min="8960" max="8960" width="33.140625" style="63" customWidth="1"/>
    <col min="8961" max="8961" width="6.7109375" style="63" customWidth="1"/>
    <col min="8962" max="8962" width="8.28515625" style="63" customWidth="1"/>
    <col min="8963" max="8970" width="9.140625" style="63" customWidth="1"/>
    <col min="8971" max="9214" width="6.85546875" style="63"/>
    <col min="9215" max="9215" width="5.7109375" style="63" customWidth="1"/>
    <col min="9216" max="9216" width="33.140625" style="63" customWidth="1"/>
    <col min="9217" max="9217" width="6.7109375" style="63" customWidth="1"/>
    <col min="9218" max="9218" width="8.28515625" style="63" customWidth="1"/>
    <col min="9219" max="9226" width="9.140625" style="63" customWidth="1"/>
    <col min="9227" max="9470" width="6.85546875" style="63"/>
    <col min="9471" max="9471" width="5.7109375" style="63" customWidth="1"/>
    <col min="9472" max="9472" width="33.140625" style="63" customWidth="1"/>
    <col min="9473" max="9473" width="6.7109375" style="63" customWidth="1"/>
    <col min="9474" max="9474" width="8.28515625" style="63" customWidth="1"/>
    <col min="9475" max="9482" width="9.140625" style="63" customWidth="1"/>
    <col min="9483" max="9726" width="6.85546875" style="63"/>
    <col min="9727" max="9727" width="5.7109375" style="63" customWidth="1"/>
    <col min="9728" max="9728" width="33.140625" style="63" customWidth="1"/>
    <col min="9729" max="9729" width="6.7109375" style="63" customWidth="1"/>
    <col min="9730" max="9730" width="8.28515625" style="63" customWidth="1"/>
    <col min="9731" max="9738" width="9.140625" style="63" customWidth="1"/>
    <col min="9739" max="9982" width="6.85546875" style="63"/>
    <col min="9983" max="9983" width="5.7109375" style="63" customWidth="1"/>
    <col min="9984" max="9984" width="33.140625" style="63" customWidth="1"/>
    <col min="9985" max="9985" width="6.7109375" style="63" customWidth="1"/>
    <col min="9986" max="9986" width="8.28515625" style="63" customWidth="1"/>
    <col min="9987" max="9994" width="9.140625" style="63" customWidth="1"/>
    <col min="9995" max="10238" width="6.85546875" style="63"/>
    <col min="10239" max="10239" width="5.7109375" style="63" customWidth="1"/>
    <col min="10240" max="10240" width="33.140625" style="63" customWidth="1"/>
    <col min="10241" max="10241" width="6.7109375" style="63" customWidth="1"/>
    <col min="10242" max="10242" width="8.28515625" style="63" customWidth="1"/>
    <col min="10243" max="10250" width="9.140625" style="63" customWidth="1"/>
    <col min="10251" max="10494" width="6.85546875" style="63"/>
    <col min="10495" max="10495" width="5.7109375" style="63" customWidth="1"/>
    <col min="10496" max="10496" width="33.140625" style="63" customWidth="1"/>
    <col min="10497" max="10497" width="6.7109375" style="63" customWidth="1"/>
    <col min="10498" max="10498" width="8.28515625" style="63" customWidth="1"/>
    <col min="10499" max="10506" width="9.140625" style="63" customWidth="1"/>
    <col min="10507" max="10750" width="6.85546875" style="63"/>
    <col min="10751" max="10751" width="5.7109375" style="63" customWidth="1"/>
    <col min="10752" max="10752" width="33.140625" style="63" customWidth="1"/>
    <col min="10753" max="10753" width="6.7109375" style="63" customWidth="1"/>
    <col min="10754" max="10754" width="8.28515625" style="63" customWidth="1"/>
    <col min="10755" max="10762" width="9.140625" style="63" customWidth="1"/>
    <col min="10763" max="11006" width="6.85546875" style="63"/>
    <col min="11007" max="11007" width="5.7109375" style="63" customWidth="1"/>
    <col min="11008" max="11008" width="33.140625" style="63" customWidth="1"/>
    <col min="11009" max="11009" width="6.7109375" style="63" customWidth="1"/>
    <col min="11010" max="11010" width="8.28515625" style="63" customWidth="1"/>
    <col min="11011" max="11018" width="9.140625" style="63" customWidth="1"/>
    <col min="11019" max="11262" width="6.85546875" style="63"/>
    <col min="11263" max="11263" width="5.7109375" style="63" customWidth="1"/>
    <col min="11264" max="11264" width="33.140625" style="63" customWidth="1"/>
    <col min="11265" max="11265" width="6.7109375" style="63" customWidth="1"/>
    <col min="11266" max="11266" width="8.28515625" style="63" customWidth="1"/>
    <col min="11267" max="11274" width="9.140625" style="63" customWidth="1"/>
    <col min="11275" max="11518" width="6.85546875" style="63"/>
    <col min="11519" max="11519" width="5.7109375" style="63" customWidth="1"/>
    <col min="11520" max="11520" width="33.140625" style="63" customWidth="1"/>
    <col min="11521" max="11521" width="6.7109375" style="63" customWidth="1"/>
    <col min="11522" max="11522" width="8.28515625" style="63" customWidth="1"/>
    <col min="11523" max="11530" width="9.140625" style="63" customWidth="1"/>
    <col min="11531" max="11774" width="6.85546875" style="63"/>
    <col min="11775" max="11775" width="5.7109375" style="63" customWidth="1"/>
    <col min="11776" max="11776" width="33.140625" style="63" customWidth="1"/>
    <col min="11777" max="11777" width="6.7109375" style="63" customWidth="1"/>
    <col min="11778" max="11778" width="8.28515625" style="63" customWidth="1"/>
    <col min="11779" max="11786" width="9.140625" style="63" customWidth="1"/>
    <col min="11787" max="12030" width="6.85546875" style="63"/>
    <col min="12031" max="12031" width="5.7109375" style="63" customWidth="1"/>
    <col min="12032" max="12032" width="33.140625" style="63" customWidth="1"/>
    <col min="12033" max="12033" width="6.7109375" style="63" customWidth="1"/>
    <col min="12034" max="12034" width="8.28515625" style="63" customWidth="1"/>
    <col min="12035" max="12042" width="9.140625" style="63" customWidth="1"/>
    <col min="12043" max="12286" width="6.85546875" style="63"/>
    <col min="12287" max="12287" width="5.7109375" style="63" customWidth="1"/>
    <col min="12288" max="12288" width="33.140625" style="63" customWidth="1"/>
    <col min="12289" max="12289" width="6.7109375" style="63" customWidth="1"/>
    <col min="12290" max="12290" width="8.28515625" style="63" customWidth="1"/>
    <col min="12291" max="12298" width="9.140625" style="63" customWidth="1"/>
    <col min="12299" max="12542" width="6.85546875" style="63"/>
    <col min="12543" max="12543" width="5.7109375" style="63" customWidth="1"/>
    <col min="12544" max="12544" width="33.140625" style="63" customWidth="1"/>
    <col min="12545" max="12545" width="6.7109375" style="63" customWidth="1"/>
    <col min="12546" max="12546" width="8.28515625" style="63" customWidth="1"/>
    <col min="12547" max="12554" width="9.140625" style="63" customWidth="1"/>
    <col min="12555" max="12798" width="6.85546875" style="63"/>
    <col min="12799" max="12799" width="5.7109375" style="63" customWidth="1"/>
    <col min="12800" max="12800" width="33.140625" style="63" customWidth="1"/>
    <col min="12801" max="12801" width="6.7109375" style="63" customWidth="1"/>
    <col min="12802" max="12802" width="8.28515625" style="63" customWidth="1"/>
    <col min="12803" max="12810" width="9.140625" style="63" customWidth="1"/>
    <col min="12811" max="13054" width="6.85546875" style="63"/>
    <col min="13055" max="13055" width="5.7109375" style="63" customWidth="1"/>
    <col min="13056" max="13056" width="33.140625" style="63" customWidth="1"/>
    <col min="13057" max="13057" width="6.7109375" style="63" customWidth="1"/>
    <col min="13058" max="13058" width="8.28515625" style="63" customWidth="1"/>
    <col min="13059" max="13066" width="9.140625" style="63" customWidth="1"/>
    <col min="13067" max="13310" width="6.85546875" style="63"/>
    <col min="13311" max="13311" width="5.7109375" style="63" customWidth="1"/>
    <col min="13312" max="13312" width="33.140625" style="63" customWidth="1"/>
    <col min="13313" max="13313" width="6.7109375" style="63" customWidth="1"/>
    <col min="13314" max="13314" width="8.28515625" style="63" customWidth="1"/>
    <col min="13315" max="13322" width="9.140625" style="63" customWidth="1"/>
    <col min="13323" max="13566" width="6.85546875" style="63"/>
    <col min="13567" max="13567" width="5.7109375" style="63" customWidth="1"/>
    <col min="13568" max="13568" width="33.140625" style="63" customWidth="1"/>
    <col min="13569" max="13569" width="6.7109375" style="63" customWidth="1"/>
    <col min="13570" max="13570" width="8.28515625" style="63" customWidth="1"/>
    <col min="13571" max="13578" width="9.140625" style="63" customWidth="1"/>
    <col min="13579" max="13822" width="6.85546875" style="63"/>
    <col min="13823" max="13823" width="5.7109375" style="63" customWidth="1"/>
    <col min="13824" max="13824" width="33.140625" style="63" customWidth="1"/>
    <col min="13825" max="13825" width="6.7109375" style="63" customWidth="1"/>
    <col min="13826" max="13826" width="8.28515625" style="63" customWidth="1"/>
    <col min="13827" max="13834" width="9.140625" style="63" customWidth="1"/>
    <col min="13835" max="14078" width="6.85546875" style="63"/>
    <col min="14079" max="14079" width="5.7109375" style="63" customWidth="1"/>
    <col min="14080" max="14080" width="33.140625" style="63" customWidth="1"/>
    <col min="14081" max="14081" width="6.7109375" style="63" customWidth="1"/>
    <col min="14082" max="14082" width="8.28515625" style="63" customWidth="1"/>
    <col min="14083" max="14090" width="9.140625" style="63" customWidth="1"/>
    <col min="14091" max="14334" width="6.85546875" style="63"/>
    <col min="14335" max="14335" width="5.7109375" style="63" customWidth="1"/>
    <col min="14336" max="14336" width="33.140625" style="63" customWidth="1"/>
    <col min="14337" max="14337" width="6.7109375" style="63" customWidth="1"/>
    <col min="14338" max="14338" width="8.28515625" style="63" customWidth="1"/>
    <col min="14339" max="14346" width="9.140625" style="63" customWidth="1"/>
    <col min="14347" max="14590" width="6.85546875" style="63"/>
    <col min="14591" max="14591" width="5.7109375" style="63" customWidth="1"/>
    <col min="14592" max="14592" width="33.140625" style="63" customWidth="1"/>
    <col min="14593" max="14593" width="6.7109375" style="63" customWidth="1"/>
    <col min="14594" max="14594" width="8.28515625" style="63" customWidth="1"/>
    <col min="14595" max="14602" width="9.140625" style="63" customWidth="1"/>
    <col min="14603" max="14846" width="6.85546875" style="63"/>
    <col min="14847" max="14847" width="5.7109375" style="63" customWidth="1"/>
    <col min="14848" max="14848" width="33.140625" style="63" customWidth="1"/>
    <col min="14849" max="14849" width="6.7109375" style="63" customWidth="1"/>
    <col min="14850" max="14850" width="8.28515625" style="63" customWidth="1"/>
    <col min="14851" max="14858" width="9.140625" style="63" customWidth="1"/>
    <col min="14859" max="15102" width="6.85546875" style="63"/>
    <col min="15103" max="15103" width="5.7109375" style="63" customWidth="1"/>
    <col min="15104" max="15104" width="33.140625" style="63" customWidth="1"/>
    <col min="15105" max="15105" width="6.7109375" style="63" customWidth="1"/>
    <col min="15106" max="15106" width="8.28515625" style="63" customWidth="1"/>
    <col min="15107" max="15114" width="9.140625" style="63" customWidth="1"/>
    <col min="15115" max="15358" width="6.85546875" style="63"/>
    <col min="15359" max="15359" width="5.7109375" style="63" customWidth="1"/>
    <col min="15360" max="15360" width="33.140625" style="63" customWidth="1"/>
    <col min="15361" max="15361" width="6.7109375" style="63" customWidth="1"/>
    <col min="15362" max="15362" width="8.28515625" style="63" customWidth="1"/>
    <col min="15363" max="15370" width="9.140625" style="63" customWidth="1"/>
    <col min="15371" max="15614" width="6.85546875" style="63"/>
    <col min="15615" max="15615" width="5.7109375" style="63" customWidth="1"/>
    <col min="15616" max="15616" width="33.140625" style="63" customWidth="1"/>
    <col min="15617" max="15617" width="6.7109375" style="63" customWidth="1"/>
    <col min="15618" max="15618" width="8.28515625" style="63" customWidth="1"/>
    <col min="15619" max="15626" width="9.140625" style="63" customWidth="1"/>
    <col min="15627" max="15870" width="6.85546875" style="63"/>
    <col min="15871" max="15871" width="5.7109375" style="63" customWidth="1"/>
    <col min="15872" max="15872" width="33.140625" style="63" customWidth="1"/>
    <col min="15873" max="15873" width="6.7109375" style="63" customWidth="1"/>
    <col min="15874" max="15874" width="8.28515625" style="63" customWidth="1"/>
    <col min="15875" max="15882" width="9.140625" style="63" customWidth="1"/>
    <col min="15883" max="16126" width="6.85546875" style="63"/>
    <col min="16127" max="16127" width="5.7109375" style="63" customWidth="1"/>
    <col min="16128" max="16128" width="33.140625" style="63" customWidth="1"/>
    <col min="16129" max="16129" width="6.7109375" style="63" customWidth="1"/>
    <col min="16130" max="16130" width="8.28515625" style="63" customWidth="1"/>
    <col min="16131" max="16138" width="9.140625" style="63" customWidth="1"/>
    <col min="16139" max="16384" width="6.85546875" style="63"/>
  </cols>
  <sheetData>
    <row r="1" spans="1:27" ht="17.100000000000001" customHeight="1">
      <c r="A1" s="1618" t="s">
        <v>175</v>
      </c>
      <c r="B1" s="1618"/>
      <c r="C1" s="64"/>
      <c r="D1" s="64"/>
    </row>
    <row r="2" spans="1:27" ht="17.100000000000001" customHeight="1">
      <c r="A2" s="1622" t="s">
        <v>379</v>
      </c>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row>
    <row r="3" spans="1:27" ht="17.100000000000001" customHeight="1">
      <c r="B3" s="65"/>
      <c r="C3" s="74"/>
      <c r="D3" s="66"/>
      <c r="J3" s="1619" t="s">
        <v>1</v>
      </c>
      <c r="K3" s="1619"/>
      <c r="L3" s="1619"/>
    </row>
    <row r="4" spans="1:27" ht="17.100000000000001" customHeight="1">
      <c r="A4" s="1620" t="s">
        <v>2</v>
      </c>
      <c r="B4" s="1621" t="s">
        <v>178</v>
      </c>
      <c r="C4" s="1621" t="s">
        <v>3</v>
      </c>
      <c r="D4" s="1621" t="s">
        <v>258</v>
      </c>
      <c r="E4" s="1621" t="s">
        <v>5</v>
      </c>
      <c r="F4" s="1621"/>
      <c r="G4" s="1621"/>
      <c r="H4" s="1621"/>
      <c r="I4" s="1621"/>
      <c r="J4" s="1621"/>
      <c r="K4" s="1621"/>
      <c r="L4" s="1621"/>
      <c r="M4" s="1621"/>
      <c r="N4" s="1621"/>
      <c r="O4" s="1621"/>
      <c r="P4" s="1621"/>
      <c r="Q4" s="1621"/>
      <c r="R4" s="1621"/>
      <c r="S4" s="1621"/>
      <c r="T4" s="1621"/>
      <c r="U4" s="1621"/>
      <c r="V4" s="1621"/>
      <c r="W4" s="1621"/>
      <c r="X4" s="1621"/>
      <c r="Y4" s="1621"/>
      <c r="Z4" s="1621"/>
      <c r="AA4" s="424"/>
    </row>
    <row r="5" spans="1:27" ht="45">
      <c r="A5" s="1620"/>
      <c r="B5" s="1621"/>
      <c r="C5" s="1621"/>
      <c r="D5" s="1621"/>
      <c r="E5" s="335" t="s">
        <v>308</v>
      </c>
      <c r="F5" s="335" t="s">
        <v>309</v>
      </c>
      <c r="G5" s="335" t="s">
        <v>310</v>
      </c>
      <c r="H5" s="335" t="s">
        <v>311</v>
      </c>
      <c r="I5" s="335" t="s">
        <v>312</v>
      </c>
      <c r="J5" s="335" t="s">
        <v>313</v>
      </c>
      <c r="K5" s="335" t="s">
        <v>314</v>
      </c>
      <c r="L5" s="335" t="s">
        <v>315</v>
      </c>
      <c r="M5" s="335" t="s">
        <v>316</v>
      </c>
      <c r="N5" s="335" t="s">
        <v>317</v>
      </c>
      <c r="O5" s="335" t="s">
        <v>318</v>
      </c>
      <c r="P5" s="335" t="s">
        <v>319</v>
      </c>
      <c r="Q5" s="335" t="s">
        <v>320</v>
      </c>
      <c r="R5" s="335" t="s">
        <v>321</v>
      </c>
      <c r="S5" s="335" t="s">
        <v>322</v>
      </c>
      <c r="T5" s="335" t="s">
        <v>348</v>
      </c>
      <c r="U5" s="335" t="s">
        <v>323</v>
      </c>
      <c r="V5" s="335" t="s">
        <v>324</v>
      </c>
      <c r="W5" s="335" t="s">
        <v>325</v>
      </c>
      <c r="X5" s="335" t="s">
        <v>326</v>
      </c>
      <c r="Y5" s="335" t="s">
        <v>327</v>
      </c>
      <c r="Z5" s="335" t="s">
        <v>328</v>
      </c>
      <c r="AA5" s="335" t="s">
        <v>329</v>
      </c>
    </row>
    <row r="6" spans="1:27" s="76" customFormat="1" ht="26.25" customHeight="1">
      <c r="A6" s="75" t="s">
        <v>183</v>
      </c>
      <c r="B6" s="75">
        <v>-2</v>
      </c>
      <c r="C6" s="75" t="s">
        <v>192</v>
      </c>
      <c r="D6" s="75" t="s">
        <v>269</v>
      </c>
      <c r="E6" s="68" t="s">
        <v>259</v>
      </c>
      <c r="F6" s="68" t="s">
        <v>260</v>
      </c>
      <c r="G6" s="68" t="s">
        <v>261</v>
      </c>
      <c r="H6" s="68" t="s">
        <v>262</v>
      </c>
      <c r="I6" s="68" t="s">
        <v>263</v>
      </c>
      <c r="J6" s="68" t="s">
        <v>264</v>
      </c>
      <c r="K6" s="68" t="s">
        <v>265</v>
      </c>
      <c r="L6" s="68" t="s">
        <v>266</v>
      </c>
      <c r="M6" s="425">
        <v>-13</v>
      </c>
      <c r="N6" s="425">
        <v>-14</v>
      </c>
      <c r="O6" s="425">
        <v>-15</v>
      </c>
      <c r="P6" s="425">
        <v>-16</v>
      </c>
      <c r="Q6" s="425">
        <v>-17</v>
      </c>
      <c r="R6" s="425">
        <v>-18</v>
      </c>
      <c r="S6" s="425">
        <v>-19</v>
      </c>
      <c r="T6" s="425">
        <v>-20</v>
      </c>
      <c r="U6" s="425">
        <v>-21</v>
      </c>
      <c r="V6" s="425">
        <v>-22</v>
      </c>
      <c r="W6" s="425">
        <v>-23</v>
      </c>
      <c r="X6" s="425">
        <v>-24</v>
      </c>
      <c r="Y6" s="425">
        <v>-25</v>
      </c>
      <c r="Z6" s="425">
        <v>-26</v>
      </c>
      <c r="AA6" s="425">
        <v>-27</v>
      </c>
    </row>
    <row r="7" spans="1:27" ht="17.100000000000001" customHeight="1">
      <c r="A7" s="43"/>
      <c r="B7" s="44" t="s">
        <v>7</v>
      </c>
      <c r="C7" s="43"/>
      <c r="D7" s="69">
        <f>D8+D31</f>
        <v>0</v>
      </c>
      <c r="E7" s="25">
        <f>E8+E31</f>
        <v>0</v>
      </c>
      <c r="F7" s="25">
        <f t="shared" ref="F7:AA7" si="0">F8+F31</f>
        <v>0</v>
      </c>
      <c r="G7" s="25">
        <f t="shared" si="0"/>
        <v>0</v>
      </c>
      <c r="H7" s="25">
        <f t="shared" si="0"/>
        <v>0</v>
      </c>
      <c r="I7" s="25">
        <f t="shared" si="0"/>
        <v>0</v>
      </c>
      <c r="J7" s="25">
        <f t="shared" si="0"/>
        <v>0</v>
      </c>
      <c r="K7" s="25">
        <f t="shared" si="0"/>
        <v>0</v>
      </c>
      <c r="L7" s="25">
        <f t="shared" si="0"/>
        <v>0</v>
      </c>
      <c r="M7" s="25">
        <f t="shared" si="0"/>
        <v>0</v>
      </c>
      <c r="N7" s="25">
        <f t="shared" si="0"/>
        <v>0</v>
      </c>
      <c r="O7" s="25">
        <f t="shared" si="0"/>
        <v>0</v>
      </c>
      <c r="P7" s="25">
        <f t="shared" si="0"/>
        <v>0</v>
      </c>
      <c r="Q7" s="25">
        <f t="shared" si="0"/>
        <v>0</v>
      </c>
      <c r="R7" s="25">
        <f t="shared" si="0"/>
        <v>0</v>
      </c>
      <c r="S7" s="25">
        <f t="shared" si="0"/>
        <v>0</v>
      </c>
      <c r="T7" s="25">
        <f t="shared" si="0"/>
        <v>0</v>
      </c>
      <c r="U7" s="25">
        <f t="shared" si="0"/>
        <v>0</v>
      </c>
      <c r="V7" s="25">
        <f t="shared" si="0"/>
        <v>0</v>
      </c>
      <c r="W7" s="25">
        <f t="shared" si="0"/>
        <v>0</v>
      </c>
      <c r="X7" s="25">
        <f t="shared" si="0"/>
        <v>0</v>
      </c>
      <c r="Y7" s="25">
        <f t="shared" si="0"/>
        <v>0</v>
      </c>
      <c r="Z7" s="25">
        <f t="shared" si="0"/>
        <v>0</v>
      </c>
      <c r="AA7" s="25">
        <f t="shared" si="0"/>
        <v>0</v>
      </c>
    </row>
    <row r="8" spans="1:27" s="67" customFormat="1" ht="17.100000000000001" customHeight="1">
      <c r="A8" s="45" t="s">
        <v>8</v>
      </c>
      <c r="B8" s="46" t="s">
        <v>9</v>
      </c>
      <c r="C8" s="47" t="s">
        <v>10</v>
      </c>
      <c r="D8" s="70">
        <f>D10+D14+D15+D16+D20+D24+D28+D30</f>
        <v>0</v>
      </c>
      <c r="E8" s="38">
        <f t="shared" ref="E8:AA8" si="1">E10+E14+E15+E16+E20+E24+E28+E29+E30+E13</f>
        <v>0</v>
      </c>
      <c r="F8" s="38">
        <f t="shared" si="1"/>
        <v>0</v>
      </c>
      <c r="G8" s="38">
        <f t="shared" si="1"/>
        <v>0</v>
      </c>
      <c r="H8" s="38">
        <f t="shared" si="1"/>
        <v>0</v>
      </c>
      <c r="I8" s="38">
        <f t="shared" si="1"/>
        <v>0</v>
      </c>
      <c r="J8" s="38">
        <f t="shared" si="1"/>
        <v>0</v>
      </c>
      <c r="K8" s="38">
        <f t="shared" si="1"/>
        <v>0</v>
      </c>
      <c r="L8" s="38">
        <f t="shared" si="1"/>
        <v>0</v>
      </c>
      <c r="M8" s="38">
        <f t="shared" si="1"/>
        <v>0</v>
      </c>
      <c r="N8" s="38">
        <f t="shared" si="1"/>
        <v>0</v>
      </c>
      <c r="O8" s="38">
        <f t="shared" si="1"/>
        <v>0</v>
      </c>
      <c r="P8" s="38">
        <f t="shared" si="1"/>
        <v>0</v>
      </c>
      <c r="Q8" s="38">
        <f t="shared" si="1"/>
        <v>0</v>
      </c>
      <c r="R8" s="38">
        <f t="shared" si="1"/>
        <v>0</v>
      </c>
      <c r="S8" s="38">
        <f t="shared" si="1"/>
        <v>0</v>
      </c>
      <c r="T8" s="38">
        <f t="shared" si="1"/>
        <v>0</v>
      </c>
      <c r="U8" s="38">
        <f t="shared" si="1"/>
        <v>0</v>
      </c>
      <c r="V8" s="38">
        <f t="shared" si="1"/>
        <v>0</v>
      </c>
      <c r="W8" s="38">
        <f t="shared" si="1"/>
        <v>0</v>
      </c>
      <c r="X8" s="38">
        <f t="shared" si="1"/>
        <v>0</v>
      </c>
      <c r="Y8" s="38">
        <f t="shared" si="1"/>
        <v>0</v>
      </c>
      <c r="Z8" s="38">
        <f t="shared" si="1"/>
        <v>0</v>
      </c>
      <c r="AA8" s="38">
        <f t="shared" si="1"/>
        <v>0</v>
      </c>
    </row>
    <row r="9" spans="1:27" s="67" customFormat="1" ht="17.100000000000001" customHeight="1">
      <c r="A9" s="48"/>
      <c r="B9" s="49" t="s">
        <v>65</v>
      </c>
      <c r="C9" s="50"/>
      <c r="D9" s="71"/>
      <c r="E9" s="32"/>
      <c r="F9" s="32"/>
      <c r="G9" s="32"/>
      <c r="H9" s="32"/>
      <c r="I9" s="32"/>
      <c r="J9" s="32"/>
      <c r="K9" s="32"/>
      <c r="L9" s="32"/>
      <c r="M9" s="32"/>
      <c r="N9" s="32"/>
      <c r="O9" s="32"/>
      <c r="P9" s="32"/>
      <c r="Q9" s="32"/>
      <c r="R9" s="32"/>
      <c r="S9" s="32"/>
      <c r="T9" s="32"/>
      <c r="U9" s="32"/>
      <c r="V9" s="32"/>
      <c r="W9" s="32"/>
      <c r="X9" s="32"/>
      <c r="Y9" s="32"/>
      <c r="Z9" s="32"/>
      <c r="AA9" s="32"/>
    </row>
    <row r="10" spans="1:27" ht="17.100000000000001" customHeight="1">
      <c r="A10" s="51" t="s">
        <v>11</v>
      </c>
      <c r="B10" s="52" t="s">
        <v>270</v>
      </c>
      <c r="C10" s="53" t="s">
        <v>13</v>
      </c>
      <c r="D10" s="73">
        <f>D11+D12+D13</f>
        <v>0</v>
      </c>
      <c r="E10" s="29">
        <f t="shared" ref="E10:AA10" si="2">E11+E12+E13</f>
        <v>0</v>
      </c>
      <c r="F10" s="29">
        <f t="shared" si="2"/>
        <v>0</v>
      </c>
      <c r="G10" s="29">
        <f t="shared" si="2"/>
        <v>0</v>
      </c>
      <c r="H10" s="29">
        <f t="shared" si="2"/>
        <v>0</v>
      </c>
      <c r="I10" s="29">
        <f t="shared" si="2"/>
        <v>0</v>
      </c>
      <c r="J10" s="29">
        <f t="shared" si="2"/>
        <v>0</v>
      </c>
      <c r="K10" s="29">
        <f t="shared" si="2"/>
        <v>0</v>
      </c>
      <c r="L10" s="29">
        <f t="shared" si="2"/>
        <v>0</v>
      </c>
      <c r="M10" s="29">
        <f t="shared" si="2"/>
        <v>0</v>
      </c>
      <c r="N10" s="29">
        <f t="shared" si="2"/>
        <v>0</v>
      </c>
      <c r="O10" s="29">
        <f t="shared" si="2"/>
        <v>0</v>
      </c>
      <c r="P10" s="29">
        <f t="shared" si="2"/>
        <v>0</v>
      </c>
      <c r="Q10" s="29">
        <f t="shared" si="2"/>
        <v>0</v>
      </c>
      <c r="R10" s="29">
        <f t="shared" si="2"/>
        <v>0</v>
      </c>
      <c r="S10" s="29">
        <f t="shared" si="2"/>
        <v>0</v>
      </c>
      <c r="T10" s="29">
        <f t="shared" si="2"/>
        <v>0</v>
      </c>
      <c r="U10" s="29">
        <f t="shared" si="2"/>
        <v>0</v>
      </c>
      <c r="V10" s="29">
        <f t="shared" si="2"/>
        <v>0</v>
      </c>
      <c r="W10" s="29">
        <f t="shared" si="2"/>
        <v>0</v>
      </c>
      <c r="X10" s="29">
        <f t="shared" si="2"/>
        <v>0</v>
      </c>
      <c r="Y10" s="29">
        <f t="shared" si="2"/>
        <v>0</v>
      </c>
      <c r="Z10" s="29">
        <f t="shared" si="2"/>
        <v>0</v>
      </c>
      <c r="AA10" s="29">
        <f t="shared" si="2"/>
        <v>0</v>
      </c>
    </row>
    <row r="11" spans="1:27" s="67" customFormat="1" ht="17.100000000000001" customHeight="1">
      <c r="A11" s="48"/>
      <c r="B11" s="54" t="s">
        <v>14</v>
      </c>
      <c r="C11" s="50" t="s">
        <v>15</v>
      </c>
      <c r="D11" s="71">
        <f>SUM(E11:Z11)</f>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row>
    <row r="12" spans="1:27" ht="17.100000000000001" customHeight="1">
      <c r="A12" s="48"/>
      <c r="B12" s="55" t="s">
        <v>16</v>
      </c>
      <c r="C12" s="50" t="s">
        <v>17</v>
      </c>
      <c r="D12" s="71">
        <f t="shared" ref="D12:D30" si="3">SUM(E12:Z12)</f>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row>
    <row r="13" spans="1:27" ht="17.100000000000001" customHeight="1">
      <c r="A13" s="48"/>
      <c r="B13" s="56" t="s">
        <v>18</v>
      </c>
      <c r="C13" s="50" t="s">
        <v>19</v>
      </c>
      <c r="D13" s="71">
        <f t="shared" si="3"/>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row>
    <row r="14" spans="1:27" ht="17.100000000000001" customHeight="1">
      <c r="A14" s="51" t="s">
        <v>20</v>
      </c>
      <c r="B14" s="57" t="s">
        <v>21</v>
      </c>
      <c r="C14" s="53" t="s">
        <v>22</v>
      </c>
      <c r="D14" s="71">
        <f t="shared" si="3"/>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row>
    <row r="15" spans="1:27" ht="17.100000000000001" customHeight="1">
      <c r="A15" s="51" t="s">
        <v>23</v>
      </c>
      <c r="B15" s="57" t="s">
        <v>24</v>
      </c>
      <c r="C15" s="53" t="s">
        <v>25</v>
      </c>
      <c r="D15" s="71">
        <f t="shared" si="3"/>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row>
    <row r="16" spans="1:27" ht="17.100000000000001" customHeight="1">
      <c r="A16" s="51" t="s">
        <v>26</v>
      </c>
      <c r="B16" s="52" t="s">
        <v>27</v>
      </c>
      <c r="C16" s="53" t="s">
        <v>28</v>
      </c>
      <c r="D16" s="71">
        <f t="shared" si="3"/>
        <v>0</v>
      </c>
      <c r="E16" s="29">
        <f>E17+E18+E19</f>
        <v>0</v>
      </c>
      <c r="F16" s="29">
        <f t="shared" ref="F16:AA16" si="4">F17+F18+F19</f>
        <v>0</v>
      </c>
      <c r="G16" s="29">
        <f t="shared" si="4"/>
        <v>0</v>
      </c>
      <c r="H16" s="29">
        <f t="shared" si="4"/>
        <v>0</v>
      </c>
      <c r="I16" s="29">
        <f t="shared" si="4"/>
        <v>0</v>
      </c>
      <c r="J16" s="29">
        <f t="shared" si="4"/>
        <v>0</v>
      </c>
      <c r="K16" s="29">
        <f t="shared" si="4"/>
        <v>0</v>
      </c>
      <c r="L16" s="29">
        <f t="shared" si="4"/>
        <v>0</v>
      </c>
      <c r="M16" s="29">
        <f t="shared" si="4"/>
        <v>0</v>
      </c>
      <c r="N16" s="29">
        <f t="shared" si="4"/>
        <v>0</v>
      </c>
      <c r="O16" s="29">
        <f t="shared" si="4"/>
        <v>0</v>
      </c>
      <c r="P16" s="29">
        <f t="shared" si="4"/>
        <v>0</v>
      </c>
      <c r="Q16" s="29">
        <f t="shared" si="4"/>
        <v>0</v>
      </c>
      <c r="R16" s="29">
        <f t="shared" si="4"/>
        <v>0</v>
      </c>
      <c r="S16" s="29">
        <f t="shared" si="4"/>
        <v>0</v>
      </c>
      <c r="T16" s="29">
        <f t="shared" si="4"/>
        <v>0</v>
      </c>
      <c r="U16" s="29">
        <f t="shared" si="4"/>
        <v>0</v>
      </c>
      <c r="V16" s="29">
        <f t="shared" si="4"/>
        <v>0</v>
      </c>
      <c r="W16" s="29">
        <f t="shared" si="4"/>
        <v>0</v>
      </c>
      <c r="X16" s="29">
        <f t="shared" si="4"/>
        <v>0</v>
      </c>
      <c r="Y16" s="29">
        <f t="shared" si="4"/>
        <v>0</v>
      </c>
      <c r="Z16" s="29">
        <f t="shared" si="4"/>
        <v>0</v>
      </c>
      <c r="AA16" s="29">
        <f t="shared" si="4"/>
        <v>0</v>
      </c>
    </row>
    <row r="17" spans="1:27" ht="17.100000000000001" customHeight="1">
      <c r="A17" s="48"/>
      <c r="B17" s="56" t="s">
        <v>29</v>
      </c>
      <c r="C17" s="50" t="s">
        <v>30</v>
      </c>
      <c r="D17" s="71">
        <f t="shared" si="3"/>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row>
    <row r="18" spans="1:27" ht="17.100000000000001" customHeight="1">
      <c r="A18" s="48"/>
      <c r="B18" s="56" t="s">
        <v>31</v>
      </c>
      <c r="C18" s="50" t="s">
        <v>32</v>
      </c>
      <c r="D18" s="71">
        <f t="shared" si="3"/>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row>
    <row r="19" spans="1:27" ht="17.100000000000001" customHeight="1">
      <c r="A19" s="48"/>
      <c r="B19" s="56" t="s">
        <v>33</v>
      </c>
      <c r="C19" s="50" t="s">
        <v>34</v>
      </c>
      <c r="D19" s="71">
        <f t="shared" si="3"/>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row>
    <row r="20" spans="1:27" ht="17.100000000000001" customHeight="1">
      <c r="A20" s="51" t="s">
        <v>35</v>
      </c>
      <c r="B20" s="52" t="s">
        <v>36</v>
      </c>
      <c r="C20" s="53" t="s">
        <v>37</v>
      </c>
      <c r="D20" s="71">
        <f t="shared" si="3"/>
        <v>0</v>
      </c>
      <c r="E20" s="29">
        <f>E21+E22+E23</f>
        <v>0</v>
      </c>
      <c r="F20" s="29">
        <f t="shared" ref="F20:AA20" si="5">F21+F22+F23</f>
        <v>0</v>
      </c>
      <c r="G20" s="29">
        <f t="shared" si="5"/>
        <v>0</v>
      </c>
      <c r="H20" s="29">
        <f t="shared" si="5"/>
        <v>0</v>
      </c>
      <c r="I20" s="29">
        <f t="shared" si="5"/>
        <v>0</v>
      </c>
      <c r="J20" s="29">
        <f t="shared" si="5"/>
        <v>0</v>
      </c>
      <c r="K20" s="29">
        <f t="shared" si="5"/>
        <v>0</v>
      </c>
      <c r="L20" s="29">
        <f t="shared" si="5"/>
        <v>0</v>
      </c>
      <c r="M20" s="29">
        <f t="shared" si="5"/>
        <v>0</v>
      </c>
      <c r="N20" s="29">
        <f t="shared" si="5"/>
        <v>0</v>
      </c>
      <c r="O20" s="29">
        <f t="shared" si="5"/>
        <v>0</v>
      </c>
      <c r="P20" s="29">
        <f t="shared" si="5"/>
        <v>0</v>
      </c>
      <c r="Q20" s="29">
        <f t="shared" si="5"/>
        <v>0</v>
      </c>
      <c r="R20" s="29">
        <f t="shared" si="5"/>
        <v>0</v>
      </c>
      <c r="S20" s="29">
        <f t="shared" si="5"/>
        <v>0</v>
      </c>
      <c r="T20" s="29">
        <f t="shared" si="5"/>
        <v>0</v>
      </c>
      <c r="U20" s="29">
        <f t="shared" si="5"/>
        <v>0</v>
      </c>
      <c r="V20" s="29">
        <f t="shared" si="5"/>
        <v>0</v>
      </c>
      <c r="W20" s="29">
        <f t="shared" si="5"/>
        <v>0</v>
      </c>
      <c r="X20" s="29">
        <f t="shared" si="5"/>
        <v>0</v>
      </c>
      <c r="Y20" s="29">
        <f t="shared" si="5"/>
        <v>0</v>
      </c>
      <c r="Z20" s="29">
        <f t="shared" si="5"/>
        <v>0</v>
      </c>
      <c r="AA20" s="29">
        <f t="shared" si="5"/>
        <v>0</v>
      </c>
    </row>
    <row r="21" spans="1:27" ht="17.100000000000001" customHeight="1">
      <c r="A21" s="48"/>
      <c r="B21" s="56" t="s">
        <v>38</v>
      </c>
      <c r="C21" s="50" t="s">
        <v>39</v>
      </c>
      <c r="D21" s="71">
        <f t="shared" si="3"/>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row>
    <row r="22" spans="1:27" ht="17.100000000000001" customHeight="1">
      <c r="A22" s="48"/>
      <c r="B22" s="56" t="s">
        <v>40</v>
      </c>
      <c r="C22" s="50" t="s">
        <v>41</v>
      </c>
      <c r="D22" s="71">
        <f t="shared" si="3"/>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row>
    <row r="23" spans="1:27" ht="17.100000000000001" customHeight="1">
      <c r="A23" s="48"/>
      <c r="B23" s="56" t="s">
        <v>42</v>
      </c>
      <c r="C23" s="50" t="s">
        <v>43</v>
      </c>
      <c r="D23" s="71">
        <f t="shared" si="3"/>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row>
    <row r="24" spans="1:27" ht="17.100000000000001" customHeight="1">
      <c r="A24" s="51" t="s">
        <v>44</v>
      </c>
      <c r="B24" s="52" t="s">
        <v>45</v>
      </c>
      <c r="C24" s="53" t="s">
        <v>46</v>
      </c>
      <c r="D24" s="71">
        <f t="shared" si="3"/>
        <v>0</v>
      </c>
      <c r="E24" s="29">
        <f>E25+E26+E27</f>
        <v>0</v>
      </c>
      <c r="F24" s="29">
        <f t="shared" ref="F24:AA24" si="6">F25+F26+F27</f>
        <v>0</v>
      </c>
      <c r="G24" s="29">
        <f t="shared" si="6"/>
        <v>0</v>
      </c>
      <c r="H24" s="29">
        <f t="shared" si="6"/>
        <v>0</v>
      </c>
      <c r="I24" s="29">
        <f t="shared" si="6"/>
        <v>0</v>
      </c>
      <c r="J24" s="29">
        <f t="shared" si="6"/>
        <v>0</v>
      </c>
      <c r="K24" s="29">
        <f t="shared" si="6"/>
        <v>0</v>
      </c>
      <c r="L24" s="29">
        <f t="shared" si="6"/>
        <v>0</v>
      </c>
      <c r="M24" s="29">
        <f t="shared" si="6"/>
        <v>0</v>
      </c>
      <c r="N24" s="29">
        <f t="shared" si="6"/>
        <v>0</v>
      </c>
      <c r="O24" s="29">
        <f t="shared" si="6"/>
        <v>0</v>
      </c>
      <c r="P24" s="29">
        <f t="shared" si="6"/>
        <v>0</v>
      </c>
      <c r="Q24" s="29">
        <f t="shared" si="6"/>
        <v>0</v>
      </c>
      <c r="R24" s="29">
        <f t="shared" si="6"/>
        <v>0</v>
      </c>
      <c r="S24" s="29">
        <f t="shared" si="6"/>
        <v>0</v>
      </c>
      <c r="T24" s="29">
        <f t="shared" si="6"/>
        <v>0</v>
      </c>
      <c r="U24" s="29">
        <f t="shared" si="6"/>
        <v>0</v>
      </c>
      <c r="V24" s="29">
        <f t="shared" si="6"/>
        <v>0</v>
      </c>
      <c r="W24" s="29">
        <f t="shared" si="6"/>
        <v>0</v>
      </c>
      <c r="X24" s="29">
        <f t="shared" si="6"/>
        <v>0</v>
      </c>
      <c r="Y24" s="29">
        <f t="shared" si="6"/>
        <v>0</v>
      </c>
      <c r="Z24" s="29">
        <f t="shared" si="6"/>
        <v>0</v>
      </c>
      <c r="AA24" s="29">
        <f t="shared" si="6"/>
        <v>0</v>
      </c>
    </row>
    <row r="25" spans="1:27" ht="30.75" customHeight="1">
      <c r="A25" s="48"/>
      <c r="B25" s="49" t="s">
        <v>185</v>
      </c>
      <c r="C25" s="50" t="s">
        <v>48</v>
      </c>
      <c r="D25" s="71">
        <f t="shared" si="3"/>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row>
    <row r="26" spans="1:27" ht="17.100000000000001" customHeight="1">
      <c r="A26" s="48"/>
      <c r="B26" s="56" t="s">
        <v>49</v>
      </c>
      <c r="C26" s="50" t="s">
        <v>50</v>
      </c>
      <c r="D26" s="71">
        <f t="shared" si="3"/>
        <v>0</v>
      </c>
      <c r="E26" s="39">
        <v>0</v>
      </c>
      <c r="F26" s="39">
        <v>0</v>
      </c>
      <c r="G26" s="39">
        <v>0</v>
      </c>
      <c r="H26" s="39">
        <v>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row>
    <row r="27" spans="1:27" ht="17.100000000000001" customHeight="1">
      <c r="A27" s="48"/>
      <c r="B27" s="56" t="s">
        <v>51</v>
      </c>
      <c r="C27" s="50" t="s">
        <v>52</v>
      </c>
      <c r="D27" s="71">
        <f t="shared" si="3"/>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row>
    <row r="28" spans="1:27" ht="17.100000000000001" customHeight="1">
      <c r="A28" s="51" t="s">
        <v>53</v>
      </c>
      <c r="B28" s="57" t="s">
        <v>54</v>
      </c>
      <c r="C28" s="53" t="s">
        <v>55</v>
      </c>
      <c r="D28" s="71">
        <f t="shared" si="3"/>
        <v>0</v>
      </c>
      <c r="E28" s="29">
        <v>0</v>
      </c>
      <c r="F28" s="29">
        <v>0</v>
      </c>
      <c r="G28" s="29">
        <v>0</v>
      </c>
      <c r="H28" s="29">
        <v>0</v>
      </c>
      <c r="I28" s="29">
        <v>0</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row>
    <row r="29" spans="1:27" ht="17.100000000000001" customHeight="1">
      <c r="A29" s="51" t="s">
        <v>56</v>
      </c>
      <c r="B29" s="57" t="s">
        <v>57</v>
      </c>
      <c r="C29" s="53" t="s">
        <v>58</v>
      </c>
      <c r="D29" s="71">
        <f t="shared" si="3"/>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row>
    <row r="30" spans="1:27" ht="17.100000000000001" customHeight="1">
      <c r="A30" s="51" t="s">
        <v>59</v>
      </c>
      <c r="B30" s="57" t="s">
        <v>60</v>
      </c>
      <c r="C30" s="53" t="s">
        <v>61</v>
      </c>
      <c r="D30" s="71">
        <f t="shared" si="3"/>
        <v>0</v>
      </c>
      <c r="E30" s="29">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c r="W30" s="29">
        <v>0</v>
      </c>
      <c r="X30" s="29">
        <v>0</v>
      </c>
      <c r="Y30" s="29">
        <v>0</v>
      </c>
      <c r="Z30" s="29">
        <v>0</v>
      </c>
      <c r="AA30" s="29">
        <v>0</v>
      </c>
    </row>
    <row r="31" spans="1:27" s="67" customFormat="1" ht="17.100000000000001" customHeight="1">
      <c r="A31" s="45" t="s">
        <v>62</v>
      </c>
      <c r="B31" s="61" t="s">
        <v>63</v>
      </c>
      <c r="C31" s="47" t="s">
        <v>64</v>
      </c>
      <c r="D31" s="37">
        <f>SUM(D32:D41)+SUM(D59:D72)</f>
        <v>0</v>
      </c>
      <c r="E31" s="37">
        <f>SUM(E32:E41)+SUM(E59:E72)</f>
        <v>0</v>
      </c>
      <c r="F31" s="37">
        <f t="shared" ref="F31:L31" si="7">SUM(F32:F41)+SUM(F59:F72)</f>
        <v>0</v>
      </c>
      <c r="G31" s="37">
        <f t="shared" si="7"/>
        <v>0</v>
      </c>
      <c r="H31" s="37">
        <f t="shared" si="7"/>
        <v>0</v>
      </c>
      <c r="I31" s="37">
        <f t="shared" si="7"/>
        <v>0</v>
      </c>
      <c r="J31" s="37">
        <f t="shared" si="7"/>
        <v>0</v>
      </c>
      <c r="K31" s="37">
        <f t="shared" si="7"/>
        <v>0</v>
      </c>
      <c r="L31" s="37">
        <f t="shared" si="7"/>
        <v>0</v>
      </c>
      <c r="M31" s="37">
        <f t="shared" ref="M31:Z31" si="8">SUM(M32:M41)+SUM(M59:M72)</f>
        <v>0</v>
      </c>
      <c r="N31" s="37">
        <f t="shared" si="8"/>
        <v>0</v>
      </c>
      <c r="O31" s="37">
        <f t="shared" si="8"/>
        <v>0</v>
      </c>
      <c r="P31" s="37">
        <f t="shared" si="8"/>
        <v>0</v>
      </c>
      <c r="Q31" s="37">
        <f t="shared" si="8"/>
        <v>0</v>
      </c>
      <c r="R31" s="37">
        <f t="shared" si="8"/>
        <v>0</v>
      </c>
      <c r="S31" s="37">
        <f t="shared" si="8"/>
        <v>0</v>
      </c>
      <c r="T31" s="37">
        <f t="shared" si="8"/>
        <v>0</v>
      </c>
      <c r="U31" s="37">
        <f t="shared" si="8"/>
        <v>0</v>
      </c>
      <c r="V31" s="37">
        <f t="shared" si="8"/>
        <v>0</v>
      </c>
      <c r="W31" s="37">
        <f t="shared" si="8"/>
        <v>0</v>
      </c>
      <c r="X31" s="37">
        <f t="shared" si="8"/>
        <v>0</v>
      </c>
      <c r="Y31" s="37">
        <f t="shared" si="8"/>
        <v>0</v>
      </c>
      <c r="Z31" s="37">
        <f t="shared" si="8"/>
        <v>0</v>
      </c>
      <c r="AA31" s="37">
        <f t="shared" ref="AA31" si="9">SUM(AA32:AA41)+SUM(AA59:AA72)</f>
        <v>0</v>
      </c>
    </row>
    <row r="32" spans="1:27" s="67" customFormat="1" ht="17.100000000000001" customHeight="1">
      <c r="A32" s="51" t="s">
        <v>66</v>
      </c>
      <c r="B32" s="57" t="s">
        <v>67</v>
      </c>
      <c r="C32" s="53" t="s">
        <v>68</v>
      </c>
      <c r="D32" s="73">
        <f>SUM(E32:Z32)</f>
        <v>0</v>
      </c>
      <c r="E32" s="29">
        <v>0</v>
      </c>
      <c r="F32" s="29">
        <v>0</v>
      </c>
      <c r="G32" s="29">
        <v>0</v>
      </c>
      <c r="H32" s="29">
        <v>0</v>
      </c>
      <c r="I32" s="29">
        <v>0</v>
      </c>
      <c r="J32" s="29">
        <v>0</v>
      </c>
      <c r="K32" s="29">
        <v>0</v>
      </c>
      <c r="L32" s="29">
        <v>0</v>
      </c>
      <c r="M32" s="29">
        <v>0</v>
      </c>
      <c r="N32" s="29">
        <v>0</v>
      </c>
      <c r="O32" s="29">
        <v>0</v>
      </c>
      <c r="P32" s="29">
        <v>0</v>
      </c>
      <c r="Q32" s="29">
        <v>0</v>
      </c>
      <c r="R32" s="29">
        <v>0</v>
      </c>
      <c r="S32" s="29">
        <v>0</v>
      </c>
      <c r="T32" s="29">
        <v>0</v>
      </c>
      <c r="U32" s="29">
        <v>0</v>
      </c>
      <c r="V32" s="29">
        <v>0</v>
      </c>
      <c r="W32" s="29">
        <v>0</v>
      </c>
      <c r="X32" s="29">
        <v>0</v>
      </c>
      <c r="Y32" s="29">
        <v>0</v>
      </c>
      <c r="Z32" s="29">
        <v>0</v>
      </c>
      <c r="AA32" s="29">
        <v>0</v>
      </c>
    </row>
    <row r="33" spans="1:27" s="67" customFormat="1" ht="17.100000000000001" customHeight="1">
      <c r="A33" s="51" t="s">
        <v>69</v>
      </c>
      <c r="B33" s="57" t="s">
        <v>70</v>
      </c>
      <c r="C33" s="53" t="s">
        <v>71</v>
      </c>
      <c r="D33" s="73">
        <f t="shared" ref="D33:D40" si="10">SUM(E33:Z33)</f>
        <v>0</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row>
    <row r="34" spans="1:27" ht="17.100000000000001" customHeight="1">
      <c r="A34" s="51" t="s">
        <v>72</v>
      </c>
      <c r="B34" s="57" t="s">
        <v>73</v>
      </c>
      <c r="C34" s="53" t="s">
        <v>74</v>
      </c>
      <c r="D34" s="73">
        <f t="shared" si="10"/>
        <v>0</v>
      </c>
      <c r="E34" s="29">
        <v>0</v>
      </c>
      <c r="F34" s="29">
        <v>0</v>
      </c>
      <c r="G34" s="29">
        <v>0</v>
      </c>
      <c r="H34" s="29">
        <v>0</v>
      </c>
      <c r="I34" s="29">
        <v>0</v>
      </c>
      <c r="J34" s="29">
        <v>0</v>
      </c>
      <c r="K34" s="29">
        <v>0</v>
      </c>
      <c r="L34" s="29">
        <v>0</v>
      </c>
      <c r="M34" s="29">
        <v>0</v>
      </c>
      <c r="N34" s="29">
        <v>0</v>
      </c>
      <c r="O34" s="29">
        <v>0</v>
      </c>
      <c r="P34" s="29">
        <v>0</v>
      </c>
      <c r="Q34" s="29">
        <v>0</v>
      </c>
      <c r="R34" s="29">
        <v>0</v>
      </c>
      <c r="S34" s="29">
        <v>0</v>
      </c>
      <c r="T34" s="29">
        <v>0</v>
      </c>
      <c r="U34" s="29">
        <v>0</v>
      </c>
      <c r="V34" s="29">
        <v>0</v>
      </c>
      <c r="W34" s="29">
        <v>0</v>
      </c>
      <c r="X34" s="29">
        <v>0</v>
      </c>
      <c r="Y34" s="29">
        <v>0</v>
      </c>
      <c r="Z34" s="29">
        <v>0</v>
      </c>
      <c r="AA34" s="29">
        <v>0</v>
      </c>
    </row>
    <row r="35" spans="1:27" ht="17.100000000000001" customHeight="1">
      <c r="A35" s="51" t="s">
        <v>75</v>
      </c>
      <c r="B35" s="77" t="s">
        <v>76</v>
      </c>
      <c r="C35" s="53" t="s">
        <v>77</v>
      </c>
      <c r="D35" s="73">
        <f t="shared" si="10"/>
        <v>0</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c r="X35" s="29">
        <v>0</v>
      </c>
      <c r="Y35" s="29">
        <v>0</v>
      </c>
      <c r="Z35" s="29">
        <v>0</v>
      </c>
      <c r="AA35" s="29">
        <v>0</v>
      </c>
    </row>
    <row r="36" spans="1:27" ht="17.100000000000001" customHeight="1">
      <c r="A36" s="51" t="s">
        <v>75</v>
      </c>
      <c r="B36" s="57" t="s">
        <v>78</v>
      </c>
      <c r="C36" s="53" t="s">
        <v>79</v>
      </c>
      <c r="D36" s="73">
        <f t="shared" si="10"/>
        <v>0</v>
      </c>
      <c r="E36" s="29">
        <v>0</v>
      </c>
      <c r="F36" s="29">
        <v>0</v>
      </c>
      <c r="G36" s="29">
        <v>0</v>
      </c>
      <c r="H36" s="29">
        <v>0</v>
      </c>
      <c r="I36" s="29">
        <v>0</v>
      </c>
      <c r="J36" s="29">
        <v>0</v>
      </c>
      <c r="K36" s="29">
        <v>0</v>
      </c>
      <c r="L36" s="29">
        <v>0</v>
      </c>
      <c r="M36" s="29">
        <v>0</v>
      </c>
      <c r="N36" s="29">
        <v>0</v>
      </c>
      <c r="O36" s="29">
        <v>0</v>
      </c>
      <c r="P36" s="29">
        <v>0</v>
      </c>
      <c r="Q36" s="29">
        <v>0</v>
      </c>
      <c r="R36" s="29">
        <v>0</v>
      </c>
      <c r="S36" s="29">
        <v>0</v>
      </c>
      <c r="T36" s="29">
        <v>0</v>
      </c>
      <c r="U36" s="29">
        <v>0</v>
      </c>
      <c r="V36" s="29">
        <v>0</v>
      </c>
      <c r="W36" s="29">
        <v>0</v>
      </c>
      <c r="X36" s="29">
        <v>0</v>
      </c>
      <c r="Y36" s="29">
        <v>0</v>
      </c>
      <c r="Z36" s="29">
        <v>0</v>
      </c>
      <c r="AA36" s="29">
        <v>0</v>
      </c>
    </row>
    <row r="37" spans="1:27" ht="17.100000000000001" customHeight="1">
      <c r="A37" s="51" t="s">
        <v>80</v>
      </c>
      <c r="B37" s="57" t="s">
        <v>81</v>
      </c>
      <c r="C37" s="53" t="s">
        <v>82</v>
      </c>
      <c r="D37" s="73">
        <f t="shared" si="10"/>
        <v>0</v>
      </c>
      <c r="E37" s="29">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row>
    <row r="38" spans="1:27" ht="17.100000000000001" customHeight="1">
      <c r="A38" s="51" t="s">
        <v>83</v>
      </c>
      <c r="B38" s="58" t="s">
        <v>84</v>
      </c>
      <c r="C38" s="53" t="s">
        <v>85</v>
      </c>
      <c r="D38" s="73">
        <f t="shared" si="10"/>
        <v>0</v>
      </c>
      <c r="E38" s="29">
        <v>0</v>
      </c>
      <c r="F38" s="29">
        <v>0</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0</v>
      </c>
      <c r="Z38" s="29">
        <v>0</v>
      </c>
      <c r="AA38" s="29">
        <v>0</v>
      </c>
    </row>
    <row r="39" spans="1:27" ht="17.100000000000001" customHeight="1">
      <c r="A39" s="51" t="s">
        <v>86</v>
      </c>
      <c r="B39" s="57" t="s">
        <v>87</v>
      </c>
      <c r="C39" s="53" t="s">
        <v>88</v>
      </c>
      <c r="D39" s="73">
        <f t="shared" si="10"/>
        <v>0</v>
      </c>
      <c r="E39" s="29">
        <v>0</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0</v>
      </c>
      <c r="X39" s="29">
        <v>0</v>
      </c>
      <c r="Y39" s="29">
        <v>0</v>
      </c>
      <c r="Z39" s="29">
        <v>0</v>
      </c>
      <c r="AA39" s="29">
        <v>0</v>
      </c>
    </row>
    <row r="40" spans="1:27" ht="17.100000000000001" customHeight="1">
      <c r="A40" s="51" t="s">
        <v>89</v>
      </c>
      <c r="B40" s="59" t="s">
        <v>90</v>
      </c>
      <c r="C40" s="53" t="s">
        <v>91</v>
      </c>
      <c r="D40" s="73">
        <f t="shared" si="10"/>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row>
    <row r="41" spans="1:27" ht="30">
      <c r="A41" s="51" t="s">
        <v>92</v>
      </c>
      <c r="B41" s="58" t="s">
        <v>93</v>
      </c>
      <c r="C41" s="53" t="s">
        <v>94</v>
      </c>
      <c r="D41" s="73">
        <f>SUM(E41:Z41)</f>
        <v>0</v>
      </c>
      <c r="E41" s="29">
        <f t="shared" ref="E41:AA41" si="11">SUM(E43:E58)</f>
        <v>0</v>
      </c>
      <c r="F41" s="29">
        <f t="shared" si="11"/>
        <v>0</v>
      </c>
      <c r="G41" s="29">
        <f t="shared" si="11"/>
        <v>0</v>
      </c>
      <c r="H41" s="29">
        <f t="shared" si="11"/>
        <v>0</v>
      </c>
      <c r="I41" s="29">
        <f t="shared" si="11"/>
        <v>0</v>
      </c>
      <c r="J41" s="29">
        <f t="shared" si="11"/>
        <v>0</v>
      </c>
      <c r="K41" s="29">
        <f t="shared" si="11"/>
        <v>0</v>
      </c>
      <c r="L41" s="29">
        <f t="shared" si="11"/>
        <v>0</v>
      </c>
      <c r="M41" s="29">
        <f t="shared" si="11"/>
        <v>0</v>
      </c>
      <c r="N41" s="29">
        <f t="shared" si="11"/>
        <v>0</v>
      </c>
      <c r="O41" s="29">
        <f t="shared" si="11"/>
        <v>0</v>
      </c>
      <c r="P41" s="29">
        <f t="shared" si="11"/>
        <v>0</v>
      </c>
      <c r="Q41" s="29">
        <f t="shared" si="11"/>
        <v>0</v>
      </c>
      <c r="R41" s="29">
        <f t="shared" si="11"/>
        <v>0</v>
      </c>
      <c r="S41" s="29">
        <f t="shared" si="11"/>
        <v>0</v>
      </c>
      <c r="T41" s="29">
        <f t="shared" si="11"/>
        <v>0</v>
      </c>
      <c r="U41" s="29">
        <f t="shared" si="11"/>
        <v>0</v>
      </c>
      <c r="V41" s="29">
        <f t="shared" si="11"/>
        <v>0</v>
      </c>
      <c r="W41" s="29">
        <f t="shared" si="11"/>
        <v>0</v>
      </c>
      <c r="X41" s="29">
        <f t="shared" si="11"/>
        <v>0</v>
      </c>
      <c r="Y41" s="29">
        <f t="shared" si="11"/>
        <v>0</v>
      </c>
      <c r="Z41" s="29">
        <f t="shared" si="11"/>
        <v>0</v>
      </c>
      <c r="AA41" s="29">
        <f t="shared" si="11"/>
        <v>0</v>
      </c>
    </row>
    <row r="42" spans="1:27" s="67" customFormat="1" ht="19.5" customHeight="1">
      <c r="A42" s="48"/>
      <c r="B42" s="49" t="s">
        <v>65</v>
      </c>
      <c r="C42" s="50"/>
      <c r="D42" s="71"/>
      <c r="E42" s="39"/>
      <c r="F42" s="39"/>
      <c r="G42" s="39"/>
      <c r="H42" s="39"/>
      <c r="I42" s="39"/>
      <c r="J42" s="39"/>
      <c r="K42" s="39"/>
      <c r="L42" s="39"/>
      <c r="M42" s="39"/>
      <c r="N42" s="39"/>
      <c r="O42" s="39"/>
      <c r="P42" s="39"/>
      <c r="Q42" s="39"/>
      <c r="R42" s="39"/>
      <c r="S42" s="39"/>
      <c r="T42" s="39"/>
      <c r="U42" s="39"/>
      <c r="V42" s="39"/>
      <c r="W42" s="39"/>
      <c r="X42" s="39"/>
      <c r="Y42" s="39"/>
      <c r="Z42" s="39"/>
      <c r="AA42" s="39"/>
    </row>
    <row r="43" spans="1:27" ht="17.100000000000001" customHeight="1">
      <c r="A43" s="72" t="s">
        <v>268</v>
      </c>
      <c r="B43" s="58" t="s">
        <v>96</v>
      </c>
      <c r="C43" s="53" t="s">
        <v>97</v>
      </c>
      <c r="D43" s="73">
        <f>SUM(E43:Z43)</f>
        <v>0</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row>
    <row r="44" spans="1:27" ht="17.100000000000001" customHeight="1">
      <c r="A44" s="72" t="s">
        <v>268</v>
      </c>
      <c r="B44" s="58" t="s">
        <v>98</v>
      </c>
      <c r="C44" s="53" t="s">
        <v>99</v>
      </c>
      <c r="D44" s="73">
        <f t="shared" ref="D44:D72" si="12">SUM(E44:Z44)</f>
        <v>0</v>
      </c>
      <c r="E44" s="18">
        <v>0</v>
      </c>
      <c r="F44" s="18">
        <v>0</v>
      </c>
      <c r="G44" s="18">
        <v>0</v>
      </c>
      <c r="H44" s="18">
        <v>0</v>
      </c>
      <c r="I44" s="18">
        <v>0</v>
      </c>
      <c r="J44" s="18">
        <v>0</v>
      </c>
      <c r="K44" s="18">
        <v>0</v>
      </c>
      <c r="L44" s="18">
        <v>0</v>
      </c>
      <c r="M44" s="18">
        <v>0</v>
      </c>
      <c r="N44" s="18">
        <v>0</v>
      </c>
      <c r="O44" s="18">
        <v>0</v>
      </c>
      <c r="P44" s="18">
        <v>0</v>
      </c>
      <c r="Q44" s="18">
        <v>0</v>
      </c>
      <c r="R44" s="18">
        <v>0</v>
      </c>
      <c r="S44" s="18">
        <v>0</v>
      </c>
      <c r="T44" s="18">
        <v>0</v>
      </c>
      <c r="U44" s="18">
        <v>0</v>
      </c>
      <c r="V44" s="18">
        <v>0</v>
      </c>
      <c r="W44" s="18">
        <v>0</v>
      </c>
      <c r="X44" s="18">
        <v>0</v>
      </c>
      <c r="Y44" s="18">
        <v>0</v>
      </c>
      <c r="Z44" s="18">
        <v>0</v>
      </c>
      <c r="AA44" s="18">
        <v>0</v>
      </c>
    </row>
    <row r="45" spans="1:27" ht="17.100000000000001" customHeight="1">
      <c r="A45" s="72" t="s">
        <v>268</v>
      </c>
      <c r="B45" s="58" t="s">
        <v>100</v>
      </c>
      <c r="C45" s="53" t="s">
        <v>101</v>
      </c>
      <c r="D45" s="73">
        <f t="shared" si="12"/>
        <v>0</v>
      </c>
      <c r="E45" s="18">
        <v>0</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c r="Z45" s="18">
        <v>0</v>
      </c>
      <c r="AA45" s="18">
        <v>0</v>
      </c>
    </row>
    <row r="46" spans="1:27" ht="17.100000000000001" customHeight="1">
      <c r="A46" s="72" t="s">
        <v>268</v>
      </c>
      <c r="B46" s="58" t="s">
        <v>102</v>
      </c>
      <c r="C46" s="53" t="s">
        <v>103</v>
      </c>
      <c r="D46" s="73">
        <f t="shared" si="12"/>
        <v>0</v>
      </c>
      <c r="E46" s="18">
        <v>0</v>
      </c>
      <c r="F46" s="18">
        <v>0</v>
      </c>
      <c r="G46" s="18">
        <v>0</v>
      </c>
      <c r="H46" s="18">
        <v>0</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c r="Z46" s="18">
        <v>0</v>
      </c>
      <c r="AA46" s="18">
        <v>0</v>
      </c>
    </row>
    <row r="47" spans="1:27" ht="17.100000000000001" customHeight="1">
      <c r="A47" s="72" t="s">
        <v>268</v>
      </c>
      <c r="B47" s="58" t="s">
        <v>104</v>
      </c>
      <c r="C47" s="53" t="s">
        <v>105</v>
      </c>
      <c r="D47" s="73">
        <f t="shared" si="12"/>
        <v>0</v>
      </c>
      <c r="E47" s="18">
        <v>0</v>
      </c>
      <c r="F47" s="18">
        <v>0</v>
      </c>
      <c r="G47" s="18">
        <v>0</v>
      </c>
      <c r="H47" s="18">
        <v>0</v>
      </c>
      <c r="I47" s="18">
        <v>0</v>
      </c>
      <c r="J47" s="18">
        <v>0</v>
      </c>
      <c r="K47" s="18">
        <v>0</v>
      </c>
      <c r="L47" s="18">
        <v>0</v>
      </c>
      <c r="M47" s="18">
        <v>0</v>
      </c>
      <c r="N47" s="18">
        <v>0</v>
      </c>
      <c r="O47" s="18">
        <v>0</v>
      </c>
      <c r="P47" s="18">
        <v>0</v>
      </c>
      <c r="Q47" s="18">
        <v>0</v>
      </c>
      <c r="R47" s="18">
        <v>0</v>
      </c>
      <c r="S47" s="18">
        <v>0</v>
      </c>
      <c r="T47" s="18">
        <v>0</v>
      </c>
      <c r="U47" s="18">
        <v>0</v>
      </c>
      <c r="V47" s="18">
        <v>0</v>
      </c>
      <c r="W47" s="18">
        <v>0</v>
      </c>
      <c r="X47" s="18">
        <v>0</v>
      </c>
      <c r="Y47" s="18">
        <v>0</v>
      </c>
      <c r="Z47" s="18">
        <v>0</v>
      </c>
      <c r="AA47" s="18">
        <v>0</v>
      </c>
    </row>
    <row r="48" spans="1:27" ht="17.100000000000001" customHeight="1">
      <c r="A48" s="72" t="s">
        <v>268</v>
      </c>
      <c r="B48" s="58" t="s">
        <v>106</v>
      </c>
      <c r="C48" s="53" t="s">
        <v>107</v>
      </c>
      <c r="D48" s="73">
        <f t="shared" si="12"/>
        <v>0</v>
      </c>
      <c r="E48" s="18">
        <v>0</v>
      </c>
      <c r="F48" s="18">
        <v>0</v>
      </c>
      <c r="G48" s="18">
        <v>0</v>
      </c>
      <c r="H48" s="18">
        <v>0</v>
      </c>
      <c r="I48" s="18">
        <v>0</v>
      </c>
      <c r="J48" s="18">
        <v>0</v>
      </c>
      <c r="K48" s="18">
        <v>0</v>
      </c>
      <c r="L48" s="18">
        <v>0</v>
      </c>
      <c r="M48" s="18">
        <v>0</v>
      </c>
      <c r="N48" s="18">
        <v>0</v>
      </c>
      <c r="O48" s="18">
        <v>0</v>
      </c>
      <c r="P48" s="18">
        <v>0</v>
      </c>
      <c r="Q48" s="18">
        <v>0</v>
      </c>
      <c r="R48" s="18">
        <v>0</v>
      </c>
      <c r="S48" s="18">
        <v>0</v>
      </c>
      <c r="T48" s="18">
        <v>0</v>
      </c>
      <c r="U48" s="18">
        <v>0</v>
      </c>
      <c r="V48" s="18">
        <v>0</v>
      </c>
      <c r="W48" s="18">
        <v>0</v>
      </c>
      <c r="X48" s="18">
        <v>0</v>
      </c>
      <c r="Y48" s="18">
        <v>0</v>
      </c>
      <c r="Z48" s="18">
        <v>0</v>
      </c>
      <c r="AA48" s="18">
        <v>0</v>
      </c>
    </row>
    <row r="49" spans="1:27" ht="17.100000000000001" customHeight="1">
      <c r="A49" s="72" t="s">
        <v>268</v>
      </c>
      <c r="B49" s="58" t="s">
        <v>108</v>
      </c>
      <c r="C49" s="53" t="s">
        <v>109</v>
      </c>
      <c r="D49" s="73">
        <f t="shared" si="12"/>
        <v>0</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row>
    <row r="50" spans="1:27" ht="17.100000000000001" customHeight="1">
      <c r="A50" s="72" t="s">
        <v>268</v>
      </c>
      <c r="B50" s="58" t="s">
        <v>110</v>
      </c>
      <c r="C50" s="53" t="s">
        <v>111</v>
      </c>
      <c r="D50" s="73">
        <f t="shared" si="12"/>
        <v>0</v>
      </c>
      <c r="E50" s="18">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c r="Z50" s="18">
        <v>0</v>
      </c>
      <c r="AA50" s="18">
        <v>0</v>
      </c>
    </row>
    <row r="51" spans="1:27" ht="17.100000000000001" customHeight="1">
      <c r="A51" s="72" t="s">
        <v>268</v>
      </c>
      <c r="B51" s="58" t="s">
        <v>112</v>
      </c>
      <c r="C51" s="53" t="s">
        <v>113</v>
      </c>
      <c r="D51" s="73">
        <f t="shared" si="12"/>
        <v>0</v>
      </c>
      <c r="E51" s="18">
        <v>0</v>
      </c>
      <c r="F51" s="18">
        <v>0</v>
      </c>
      <c r="G51" s="18">
        <v>0</v>
      </c>
      <c r="H51" s="18">
        <v>0</v>
      </c>
      <c r="I51" s="18">
        <v>0</v>
      </c>
      <c r="J51" s="18">
        <v>0</v>
      </c>
      <c r="K51" s="18">
        <v>0</v>
      </c>
      <c r="L51" s="18">
        <v>0</v>
      </c>
      <c r="M51" s="18">
        <v>0</v>
      </c>
      <c r="N51" s="18">
        <v>0</v>
      </c>
      <c r="O51" s="18">
        <v>0</v>
      </c>
      <c r="P51" s="18">
        <v>0</v>
      </c>
      <c r="Q51" s="18">
        <v>0</v>
      </c>
      <c r="R51" s="18">
        <v>0</v>
      </c>
      <c r="S51" s="18">
        <v>0</v>
      </c>
      <c r="T51" s="18">
        <v>0</v>
      </c>
      <c r="U51" s="18">
        <v>0</v>
      </c>
      <c r="V51" s="18">
        <v>0</v>
      </c>
      <c r="W51" s="18">
        <v>0</v>
      </c>
      <c r="X51" s="18">
        <v>0</v>
      </c>
      <c r="Y51" s="18">
        <v>0</v>
      </c>
      <c r="Z51" s="18">
        <v>0</v>
      </c>
      <c r="AA51" s="18">
        <v>0</v>
      </c>
    </row>
    <row r="52" spans="1:27" ht="17.100000000000001" customHeight="1">
      <c r="A52" s="72" t="s">
        <v>268</v>
      </c>
      <c r="B52" s="57" t="s">
        <v>114</v>
      </c>
      <c r="C52" s="53" t="s">
        <v>115</v>
      </c>
      <c r="D52" s="73">
        <f t="shared" si="12"/>
        <v>0</v>
      </c>
      <c r="E52" s="18">
        <v>0</v>
      </c>
      <c r="F52" s="18">
        <v>0</v>
      </c>
      <c r="G52" s="18">
        <v>0</v>
      </c>
      <c r="H52" s="18">
        <v>0</v>
      </c>
      <c r="I52" s="18">
        <v>0</v>
      </c>
      <c r="J52" s="18">
        <v>0</v>
      </c>
      <c r="K52" s="18">
        <v>0</v>
      </c>
      <c r="L52" s="18">
        <v>0</v>
      </c>
      <c r="M52" s="18">
        <v>0</v>
      </c>
      <c r="N52" s="18">
        <v>0</v>
      </c>
      <c r="O52" s="18">
        <v>0</v>
      </c>
      <c r="P52" s="18">
        <v>0</v>
      </c>
      <c r="Q52" s="18">
        <v>0</v>
      </c>
      <c r="R52" s="18">
        <v>0</v>
      </c>
      <c r="S52" s="18">
        <v>0</v>
      </c>
      <c r="T52" s="18">
        <v>0</v>
      </c>
      <c r="U52" s="18">
        <v>0</v>
      </c>
      <c r="V52" s="18">
        <v>0</v>
      </c>
      <c r="W52" s="18">
        <v>0</v>
      </c>
      <c r="X52" s="18">
        <v>0</v>
      </c>
      <c r="Y52" s="18">
        <v>0</v>
      </c>
      <c r="Z52" s="18">
        <v>0</v>
      </c>
      <c r="AA52" s="18">
        <v>0</v>
      </c>
    </row>
    <row r="53" spans="1:27" ht="17.100000000000001" customHeight="1">
      <c r="A53" s="72" t="s">
        <v>268</v>
      </c>
      <c r="B53" s="60" t="s">
        <v>116</v>
      </c>
      <c r="C53" s="53" t="s">
        <v>117</v>
      </c>
      <c r="D53" s="73">
        <f t="shared" si="12"/>
        <v>0</v>
      </c>
      <c r="E53" s="18">
        <v>0</v>
      </c>
      <c r="F53" s="18">
        <v>0</v>
      </c>
      <c r="G53" s="18">
        <v>0</v>
      </c>
      <c r="H53" s="18">
        <v>0</v>
      </c>
      <c r="I53" s="18">
        <v>0</v>
      </c>
      <c r="J53" s="18">
        <v>0</v>
      </c>
      <c r="K53" s="18">
        <v>0</v>
      </c>
      <c r="L53" s="18">
        <v>0</v>
      </c>
      <c r="M53" s="18">
        <v>0</v>
      </c>
      <c r="N53" s="18">
        <v>0</v>
      </c>
      <c r="O53" s="18">
        <v>0</v>
      </c>
      <c r="P53" s="18">
        <v>0</v>
      </c>
      <c r="Q53" s="18">
        <v>0</v>
      </c>
      <c r="R53" s="18">
        <v>0</v>
      </c>
      <c r="S53" s="18">
        <v>0</v>
      </c>
      <c r="T53" s="18">
        <v>0</v>
      </c>
      <c r="U53" s="18">
        <v>0</v>
      </c>
      <c r="V53" s="18">
        <v>0</v>
      </c>
      <c r="W53" s="18">
        <v>0</v>
      </c>
      <c r="X53" s="18">
        <v>0</v>
      </c>
      <c r="Y53" s="18">
        <v>0</v>
      </c>
      <c r="Z53" s="18">
        <v>0</v>
      </c>
      <c r="AA53" s="18">
        <v>0</v>
      </c>
    </row>
    <row r="54" spans="1:27" ht="17.100000000000001" customHeight="1">
      <c r="A54" s="72" t="s">
        <v>268</v>
      </c>
      <c r="B54" s="59" t="s">
        <v>118</v>
      </c>
      <c r="C54" s="53" t="s">
        <v>119</v>
      </c>
      <c r="D54" s="73">
        <f t="shared" si="12"/>
        <v>0</v>
      </c>
      <c r="E54" s="18">
        <v>0</v>
      </c>
      <c r="F54" s="18">
        <v>0</v>
      </c>
      <c r="G54" s="18">
        <v>0</v>
      </c>
      <c r="H54" s="18">
        <v>0</v>
      </c>
      <c r="I54" s="18">
        <v>0</v>
      </c>
      <c r="J54" s="18">
        <v>0</v>
      </c>
      <c r="K54" s="18">
        <v>0</v>
      </c>
      <c r="L54" s="18">
        <v>0</v>
      </c>
      <c r="M54" s="18">
        <v>0</v>
      </c>
      <c r="N54" s="18">
        <v>0</v>
      </c>
      <c r="O54" s="18">
        <v>0</v>
      </c>
      <c r="P54" s="18">
        <v>0</v>
      </c>
      <c r="Q54" s="18">
        <v>0</v>
      </c>
      <c r="R54" s="18">
        <v>0</v>
      </c>
      <c r="S54" s="18">
        <v>0</v>
      </c>
      <c r="T54" s="18">
        <v>0</v>
      </c>
      <c r="U54" s="18">
        <v>0</v>
      </c>
      <c r="V54" s="18">
        <v>0</v>
      </c>
      <c r="W54" s="18">
        <v>0</v>
      </c>
      <c r="X54" s="18">
        <v>0</v>
      </c>
      <c r="Y54" s="18">
        <v>0</v>
      </c>
      <c r="Z54" s="18">
        <v>0</v>
      </c>
      <c r="AA54" s="18">
        <v>0</v>
      </c>
    </row>
    <row r="55" spans="1:27" ht="30">
      <c r="A55" s="72" t="s">
        <v>268</v>
      </c>
      <c r="B55" s="59" t="s">
        <v>120</v>
      </c>
      <c r="C55" s="53" t="s">
        <v>121</v>
      </c>
      <c r="D55" s="73">
        <f t="shared" si="12"/>
        <v>0</v>
      </c>
      <c r="E55" s="18">
        <v>0</v>
      </c>
      <c r="F55" s="18">
        <v>0</v>
      </c>
      <c r="G55" s="18">
        <v>0</v>
      </c>
      <c r="H55" s="18">
        <v>0</v>
      </c>
      <c r="I55" s="18">
        <v>0</v>
      </c>
      <c r="J55" s="18">
        <v>0</v>
      </c>
      <c r="K55" s="18">
        <v>0</v>
      </c>
      <c r="L55" s="18">
        <v>0</v>
      </c>
      <c r="M55" s="18">
        <v>0</v>
      </c>
      <c r="N55" s="18">
        <v>0</v>
      </c>
      <c r="O55" s="18">
        <v>0</v>
      </c>
      <c r="P55" s="18">
        <v>0</v>
      </c>
      <c r="Q55" s="18">
        <v>0</v>
      </c>
      <c r="R55" s="18">
        <v>0</v>
      </c>
      <c r="S55" s="18">
        <v>0</v>
      </c>
      <c r="T55" s="18">
        <v>0</v>
      </c>
      <c r="U55" s="18">
        <v>0</v>
      </c>
      <c r="V55" s="18">
        <v>0</v>
      </c>
      <c r="W55" s="18">
        <v>0</v>
      </c>
      <c r="X55" s="18">
        <v>0</v>
      </c>
      <c r="Y55" s="18">
        <v>0</v>
      </c>
      <c r="Z55" s="18">
        <v>0</v>
      </c>
      <c r="AA55" s="18">
        <v>0</v>
      </c>
    </row>
    <row r="56" spans="1:27" ht="17.100000000000001" customHeight="1">
      <c r="A56" s="72" t="s">
        <v>268</v>
      </c>
      <c r="B56" s="58" t="s">
        <v>122</v>
      </c>
      <c r="C56" s="53" t="s">
        <v>123</v>
      </c>
      <c r="D56" s="73">
        <f t="shared" si="12"/>
        <v>0</v>
      </c>
      <c r="E56" s="18">
        <v>0</v>
      </c>
      <c r="F56" s="18">
        <v>0</v>
      </c>
      <c r="G56" s="18">
        <v>0</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c r="Z56" s="18">
        <v>0</v>
      </c>
      <c r="AA56" s="18">
        <v>0</v>
      </c>
    </row>
    <row r="57" spans="1:27" ht="17.100000000000001" customHeight="1">
      <c r="A57" s="72" t="s">
        <v>268</v>
      </c>
      <c r="B57" s="58" t="s">
        <v>124</v>
      </c>
      <c r="C57" s="53" t="s">
        <v>125</v>
      </c>
      <c r="D57" s="73">
        <f t="shared" si="12"/>
        <v>0</v>
      </c>
      <c r="E57" s="18">
        <v>0</v>
      </c>
      <c r="F57" s="18">
        <v>0</v>
      </c>
      <c r="G57" s="18">
        <v>0</v>
      </c>
      <c r="H57" s="18">
        <v>0</v>
      </c>
      <c r="I57" s="18">
        <v>0</v>
      </c>
      <c r="J57" s="18">
        <v>0</v>
      </c>
      <c r="K57" s="18">
        <v>0</v>
      </c>
      <c r="L57" s="18">
        <v>0</v>
      </c>
      <c r="M57" s="18">
        <v>0</v>
      </c>
      <c r="N57" s="18">
        <v>0</v>
      </c>
      <c r="O57" s="18">
        <v>0</v>
      </c>
      <c r="P57" s="18">
        <v>0</v>
      </c>
      <c r="Q57" s="18">
        <v>0</v>
      </c>
      <c r="R57" s="18">
        <v>0</v>
      </c>
      <c r="S57" s="18">
        <v>0</v>
      </c>
      <c r="T57" s="18">
        <v>0</v>
      </c>
      <c r="U57" s="18">
        <v>0</v>
      </c>
      <c r="V57" s="18">
        <v>0</v>
      </c>
      <c r="W57" s="18">
        <v>0</v>
      </c>
      <c r="X57" s="18">
        <v>0</v>
      </c>
      <c r="Y57" s="18">
        <v>0</v>
      </c>
      <c r="Z57" s="18">
        <v>0</v>
      </c>
      <c r="AA57" s="18">
        <v>0</v>
      </c>
    </row>
    <row r="58" spans="1:27" ht="17.100000000000001" customHeight="1">
      <c r="A58" s="72" t="s">
        <v>268</v>
      </c>
      <c r="B58" s="58" t="s">
        <v>126</v>
      </c>
      <c r="C58" s="53" t="s">
        <v>127</v>
      </c>
      <c r="D58" s="73">
        <f t="shared" si="12"/>
        <v>0</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row>
    <row r="59" spans="1:27" ht="18" customHeight="1">
      <c r="A59" s="51" t="s">
        <v>128</v>
      </c>
      <c r="B59" s="57" t="s">
        <v>129</v>
      </c>
      <c r="C59" s="53" t="s">
        <v>130</v>
      </c>
      <c r="D59" s="73">
        <f t="shared" si="12"/>
        <v>0</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row>
    <row r="60" spans="1:27" ht="18" customHeight="1">
      <c r="A60" s="51" t="s">
        <v>131</v>
      </c>
      <c r="B60" s="59" t="s">
        <v>132</v>
      </c>
      <c r="C60" s="53" t="s">
        <v>133</v>
      </c>
      <c r="D60" s="73">
        <f t="shared" si="12"/>
        <v>0</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row>
    <row r="61" spans="1:27" ht="18" customHeight="1">
      <c r="A61" s="51" t="s">
        <v>134</v>
      </c>
      <c r="B61" s="59" t="s">
        <v>135</v>
      </c>
      <c r="C61" s="53" t="s">
        <v>136</v>
      </c>
      <c r="D61" s="73">
        <f t="shared" si="12"/>
        <v>0</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row>
    <row r="62" spans="1:27" ht="18" customHeight="1">
      <c r="A62" s="51" t="s">
        <v>137</v>
      </c>
      <c r="B62" s="60" t="s">
        <v>138</v>
      </c>
      <c r="C62" s="53" t="s">
        <v>139</v>
      </c>
      <c r="D62" s="73">
        <f t="shared" si="12"/>
        <v>0</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row>
    <row r="63" spans="1:27" ht="18" customHeight="1">
      <c r="A63" s="51" t="s">
        <v>140</v>
      </c>
      <c r="B63" s="59" t="s">
        <v>141</v>
      </c>
      <c r="C63" s="53" t="s">
        <v>142</v>
      </c>
      <c r="D63" s="73">
        <f t="shared" si="12"/>
        <v>0</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row>
    <row r="64" spans="1:27" ht="18" customHeight="1">
      <c r="A64" s="51" t="s">
        <v>143</v>
      </c>
      <c r="B64" s="59" t="s">
        <v>144</v>
      </c>
      <c r="C64" s="53" t="s">
        <v>145</v>
      </c>
      <c r="D64" s="73">
        <f t="shared" si="12"/>
        <v>0</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row>
    <row r="65" spans="1:27" ht="18" customHeight="1">
      <c r="A65" s="51" t="s">
        <v>146</v>
      </c>
      <c r="B65" s="59" t="s">
        <v>147</v>
      </c>
      <c r="C65" s="53" t="s">
        <v>148</v>
      </c>
      <c r="D65" s="73">
        <f t="shared" si="12"/>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row>
    <row r="66" spans="1:27" ht="18" customHeight="1">
      <c r="A66" s="51" t="s">
        <v>149</v>
      </c>
      <c r="B66" s="59" t="s">
        <v>150</v>
      </c>
      <c r="C66" s="53" t="s">
        <v>171</v>
      </c>
      <c r="D66" s="73">
        <f t="shared" si="12"/>
        <v>0</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row>
    <row r="67" spans="1:27" ht="18" customHeight="1">
      <c r="A67" s="51" t="s">
        <v>151</v>
      </c>
      <c r="B67" s="59" t="s">
        <v>152</v>
      </c>
      <c r="C67" s="53" t="s">
        <v>153</v>
      </c>
      <c r="D67" s="73">
        <f t="shared" si="12"/>
        <v>0</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row>
    <row r="68" spans="1:27" ht="18" customHeight="1">
      <c r="A68" s="51" t="s">
        <v>154</v>
      </c>
      <c r="B68" s="59" t="s">
        <v>155</v>
      </c>
      <c r="C68" s="53" t="s">
        <v>156</v>
      </c>
      <c r="D68" s="73">
        <f t="shared" si="12"/>
        <v>0</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row>
    <row r="69" spans="1:27" ht="18" customHeight="1">
      <c r="A69" s="51" t="s">
        <v>157</v>
      </c>
      <c r="B69" s="59" t="s">
        <v>158</v>
      </c>
      <c r="C69" s="53" t="s">
        <v>159</v>
      </c>
      <c r="D69" s="73">
        <f t="shared" si="12"/>
        <v>0</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row>
    <row r="70" spans="1:27" ht="18" customHeight="1">
      <c r="A70" s="51" t="s">
        <v>160</v>
      </c>
      <c r="B70" s="59" t="s">
        <v>161</v>
      </c>
      <c r="C70" s="53" t="s">
        <v>162</v>
      </c>
      <c r="D70" s="73">
        <f t="shared" si="12"/>
        <v>0</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row>
    <row r="71" spans="1:27" ht="17.100000000000001" customHeight="1">
      <c r="A71" s="51" t="s">
        <v>271</v>
      </c>
      <c r="B71" s="59" t="s">
        <v>164</v>
      </c>
      <c r="C71" s="53" t="s">
        <v>165</v>
      </c>
      <c r="D71" s="73">
        <f t="shared" si="12"/>
        <v>0</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row>
    <row r="72" spans="1:27" ht="17.100000000000001" customHeight="1">
      <c r="A72" s="51" t="s">
        <v>272</v>
      </c>
      <c r="B72" s="59" t="s">
        <v>167</v>
      </c>
      <c r="C72" s="53" t="s">
        <v>168</v>
      </c>
      <c r="D72" s="73">
        <f t="shared" si="12"/>
        <v>0</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row>
  </sheetData>
  <mergeCells count="8">
    <mergeCell ref="A1:B1"/>
    <mergeCell ref="J3:L3"/>
    <mergeCell ref="A4:A5"/>
    <mergeCell ref="B4:B5"/>
    <mergeCell ref="C4:C5"/>
    <mergeCell ref="D4:D5"/>
    <mergeCell ref="A2:Z2"/>
    <mergeCell ref="E4:Z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V77"/>
  <sheetViews>
    <sheetView showZeros="0" topLeftCell="AF1" workbookViewId="0">
      <selection activeCell="J26" sqref="J26"/>
    </sheetView>
  </sheetViews>
  <sheetFormatPr defaultColWidth="6.85546875" defaultRowHeight="12.75"/>
  <cols>
    <col min="1" max="1" width="4.7109375" style="96" bestFit="1" customWidth="1"/>
    <col min="2" max="2" width="37.5703125" style="100" bestFit="1" customWidth="1"/>
    <col min="3" max="3" width="5.140625" style="100" bestFit="1" customWidth="1"/>
    <col min="4" max="4" width="10.5703125" style="82" customWidth="1"/>
    <col min="5" max="5" width="8.28515625" style="93" bestFit="1" customWidth="1"/>
    <col min="6" max="6" width="7.7109375" style="148" bestFit="1" customWidth="1"/>
    <col min="7" max="7" width="8.28515625" style="100" bestFit="1" customWidth="1"/>
    <col min="8" max="8" width="6.140625" style="100" bestFit="1" customWidth="1"/>
    <col min="9" max="9" width="4.5703125" style="100" customWidth="1"/>
    <col min="10" max="10" width="5.85546875" style="100" customWidth="1"/>
    <col min="11" max="11" width="5.28515625" style="100" customWidth="1"/>
    <col min="12" max="12" width="5.140625" style="148" customWidth="1"/>
    <col min="13" max="13" width="6.28515625" style="100" customWidth="1"/>
    <col min="14" max="14" width="7.42578125" style="100" bestFit="1" customWidth="1"/>
    <col min="15" max="15" width="5.28515625" style="100" bestFit="1" customWidth="1"/>
    <col min="16" max="16" width="6.85546875" style="148" bestFit="1" customWidth="1"/>
    <col min="17" max="17" width="7.42578125" style="100" bestFit="1" customWidth="1"/>
    <col min="18" max="18" width="4.28515625" style="100" customWidth="1"/>
    <col min="19" max="19" width="5.140625" style="100" customWidth="1"/>
    <col min="20" max="20" width="5.5703125" style="148" bestFit="1" customWidth="1"/>
    <col min="21" max="21" width="4.85546875" style="100" bestFit="1" customWidth="1"/>
    <col min="22" max="22" width="6.140625" style="100" bestFit="1" customWidth="1"/>
    <col min="23" max="23" width="4.7109375" style="100" customWidth="1"/>
    <col min="24" max="24" width="6.85546875" style="100" bestFit="1" customWidth="1"/>
    <col min="25" max="25" width="4.7109375" style="100" bestFit="1" customWidth="1"/>
    <col min="26" max="26" width="6.85546875" style="100" bestFit="1" customWidth="1"/>
    <col min="27" max="27" width="8.28515625" style="93" bestFit="1" customWidth="1"/>
    <col min="28" max="28" width="6.85546875" style="100" bestFit="1" customWidth="1"/>
    <col min="29" max="29" width="5.5703125" style="100" bestFit="1" customWidth="1"/>
    <col min="30" max="30" width="7.7109375" style="100" bestFit="1" customWidth="1"/>
    <col min="31" max="31" width="5.28515625" style="100" customWidth="1"/>
    <col min="32" max="33" width="7.42578125" style="100" bestFit="1" customWidth="1"/>
    <col min="34" max="34" width="6.85546875" style="100" bestFit="1" customWidth="1"/>
    <col min="35" max="35" width="6.140625" style="100" bestFit="1" customWidth="1"/>
    <col min="36" max="36" width="6.85546875" style="100" bestFit="1" customWidth="1"/>
    <col min="37" max="37" width="7.7109375" style="148" bestFit="1" customWidth="1"/>
    <col min="38" max="38" width="7.7109375" style="100" bestFit="1" customWidth="1"/>
    <col min="39" max="39" width="6.85546875" style="100" bestFit="1" customWidth="1"/>
    <col min="40" max="40" width="6.140625" style="100" bestFit="1" customWidth="1"/>
    <col min="41" max="41" width="5.5703125" style="100" bestFit="1" customWidth="1"/>
    <col min="42" max="43" width="6.140625" style="100" bestFit="1" customWidth="1"/>
    <col min="44" max="44" width="5.5703125" style="100" bestFit="1" customWidth="1"/>
    <col min="45" max="45" width="5.28515625" style="100" bestFit="1" customWidth="1"/>
    <col min="46" max="46" width="4.42578125" style="100" bestFit="1" customWidth="1"/>
    <col min="47" max="48" width="5.5703125" style="100" bestFit="1" customWidth="1"/>
    <col min="49" max="49" width="6.140625" style="100" bestFit="1" customWidth="1"/>
    <col min="50" max="50" width="6.85546875" style="100" bestFit="1" customWidth="1"/>
    <col min="51" max="51" width="5.140625" style="100" bestFit="1" customWidth="1"/>
    <col min="52" max="52" width="5.5703125" style="100" bestFit="1" customWidth="1"/>
    <col min="53" max="54" width="5.28515625" style="100" bestFit="1" customWidth="1"/>
    <col min="55" max="55" width="4.7109375" style="100" bestFit="1" customWidth="1"/>
    <col min="56" max="56" width="6.140625" style="100" bestFit="1" customWidth="1"/>
    <col min="57" max="58" width="7.7109375" style="100" bestFit="1" customWidth="1"/>
    <col min="59" max="59" width="5.5703125" style="100" bestFit="1" customWidth="1"/>
    <col min="60" max="60" width="5.28515625" style="100" bestFit="1" customWidth="1"/>
    <col min="61" max="61" width="4.140625" style="100" bestFit="1" customWidth="1"/>
    <col min="62" max="62" width="5.5703125" style="100" bestFit="1" customWidth="1"/>
    <col min="63" max="64" width="6.85546875" style="100" bestFit="1" customWidth="1"/>
    <col min="65" max="67" width="4.7109375" style="100" bestFit="1" customWidth="1"/>
    <col min="68" max="68" width="7.42578125" style="93" bestFit="1" customWidth="1"/>
    <col min="69" max="69" width="8.28515625" style="100" bestFit="1" customWidth="1"/>
    <col min="70" max="70" width="8.7109375" style="186" bestFit="1" customWidth="1"/>
    <col min="71" max="71" width="9.42578125" style="100" customWidth="1"/>
    <col min="72" max="72" width="8.28515625" style="100" bestFit="1" customWidth="1"/>
    <col min="73" max="73" width="10.42578125" style="100" customWidth="1"/>
    <col min="74" max="74" width="8.7109375" style="100" bestFit="1" customWidth="1"/>
    <col min="75" max="76" width="5.42578125" style="100" bestFit="1" customWidth="1"/>
    <col min="77" max="16384" width="6.85546875" style="100"/>
  </cols>
  <sheetData>
    <row r="1" spans="1:74" s="94" customFormat="1" ht="18" customHeight="1">
      <c r="A1" s="1547" t="s">
        <v>176</v>
      </c>
      <c r="B1" s="1548"/>
      <c r="C1" s="191"/>
      <c r="D1" s="78"/>
      <c r="E1" s="93"/>
      <c r="F1" s="93"/>
      <c r="L1" s="93"/>
      <c r="P1" s="93"/>
      <c r="T1" s="93"/>
      <c r="AA1" s="93"/>
      <c r="AK1" s="93"/>
      <c r="BP1" s="93"/>
      <c r="BR1" s="95"/>
    </row>
    <row r="2" spans="1:74" s="94" customFormat="1" ht="18" customHeight="1">
      <c r="A2" s="1549" t="s">
        <v>354</v>
      </c>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c r="AO2" s="1549"/>
      <c r="AP2" s="1549"/>
      <c r="AQ2" s="1549"/>
      <c r="AR2" s="1549"/>
      <c r="AS2" s="1549"/>
      <c r="AT2" s="1549"/>
      <c r="AU2" s="1549"/>
      <c r="AV2" s="1549"/>
      <c r="AW2" s="1549"/>
      <c r="AX2" s="1549"/>
      <c r="AY2" s="1549"/>
      <c r="AZ2" s="1549"/>
      <c r="BA2" s="1549"/>
      <c r="BB2" s="1549"/>
      <c r="BC2" s="1549"/>
      <c r="BD2" s="1549"/>
      <c r="BE2" s="1549"/>
      <c r="BF2" s="1549"/>
      <c r="BG2" s="1549"/>
      <c r="BH2" s="1549"/>
      <c r="BI2" s="1549"/>
      <c r="BJ2" s="1549"/>
      <c r="BK2" s="1549"/>
      <c r="BL2" s="1549"/>
      <c r="BM2" s="1549"/>
      <c r="BN2" s="1549"/>
      <c r="BO2" s="1549"/>
      <c r="BP2" s="1549"/>
      <c r="BQ2" s="1549"/>
      <c r="BR2" s="1549"/>
      <c r="BS2" s="1549"/>
    </row>
    <row r="3" spans="1:74" ht="18" customHeight="1" thickBot="1">
      <c r="B3" s="96"/>
      <c r="C3" s="96"/>
      <c r="D3" s="79"/>
      <c r="E3" s="97"/>
      <c r="F3" s="98"/>
      <c r="G3" s="99"/>
      <c r="H3" s="99"/>
      <c r="I3" s="99"/>
      <c r="J3" s="99"/>
      <c r="K3" s="99"/>
      <c r="L3" s="98"/>
      <c r="M3" s="99"/>
      <c r="N3" s="99"/>
      <c r="O3" s="99"/>
      <c r="P3" s="98"/>
      <c r="Q3" s="99"/>
      <c r="R3" s="99"/>
      <c r="S3" s="99"/>
      <c r="T3" s="98"/>
      <c r="U3" s="99"/>
      <c r="V3" s="99"/>
      <c r="W3" s="99"/>
      <c r="X3" s="99"/>
      <c r="Y3" s="99"/>
      <c r="Z3" s="99"/>
      <c r="AA3" s="97"/>
      <c r="AB3" s="99"/>
      <c r="AC3" s="99"/>
      <c r="AD3" s="99"/>
      <c r="AE3" s="99"/>
      <c r="AF3" s="99"/>
      <c r="AG3" s="99"/>
      <c r="AH3" s="99"/>
      <c r="AI3" s="99"/>
      <c r="AJ3" s="99"/>
      <c r="AK3" s="98"/>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7"/>
      <c r="BQ3" s="1550" t="s">
        <v>1</v>
      </c>
      <c r="BR3" s="1550"/>
      <c r="BS3" s="1550"/>
    </row>
    <row r="4" spans="1:74" ht="22.5" customHeight="1">
      <c r="A4" s="1551" t="s">
        <v>2</v>
      </c>
      <c r="B4" s="1553" t="s">
        <v>178</v>
      </c>
      <c r="C4" s="1553" t="s">
        <v>3</v>
      </c>
      <c r="D4" s="1555" t="s">
        <v>299</v>
      </c>
      <c r="E4" s="1557" t="s">
        <v>273</v>
      </c>
      <c r="F4" s="1558"/>
      <c r="G4" s="1558"/>
      <c r="H4" s="1558"/>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8"/>
      <c r="AI4" s="1558"/>
      <c r="AJ4" s="1558"/>
      <c r="AK4" s="1558"/>
      <c r="AL4" s="1558"/>
      <c r="AM4" s="1558"/>
      <c r="AN4" s="1558"/>
      <c r="AO4" s="1558"/>
      <c r="AP4" s="1558"/>
      <c r="AQ4" s="1558"/>
      <c r="AR4" s="1558"/>
      <c r="AS4" s="1558"/>
      <c r="AT4" s="1558"/>
      <c r="AU4" s="1558"/>
      <c r="AV4" s="1558"/>
      <c r="AW4" s="1558"/>
      <c r="AX4" s="1558"/>
      <c r="AY4" s="1558"/>
      <c r="AZ4" s="1558"/>
      <c r="BA4" s="1558"/>
      <c r="BB4" s="1558"/>
      <c r="BC4" s="1558"/>
      <c r="BD4" s="1558"/>
      <c r="BE4" s="1558"/>
      <c r="BF4" s="1558"/>
      <c r="BG4" s="1558"/>
      <c r="BH4" s="1558"/>
      <c r="BI4" s="1558"/>
      <c r="BJ4" s="1558"/>
      <c r="BK4" s="1558"/>
      <c r="BL4" s="1558"/>
      <c r="BM4" s="1558"/>
      <c r="BN4" s="1558"/>
      <c r="BO4" s="1558"/>
      <c r="BP4" s="1558"/>
      <c r="BQ4" s="1551" t="s">
        <v>274</v>
      </c>
      <c r="BR4" s="1559" t="s">
        <v>275</v>
      </c>
      <c r="BS4" s="1545" t="s">
        <v>301</v>
      </c>
    </row>
    <row r="5" spans="1:74" s="96" customFormat="1" ht="22.5" customHeight="1">
      <c r="A5" s="1552"/>
      <c r="B5" s="1554"/>
      <c r="C5" s="1554"/>
      <c r="D5" s="1556"/>
      <c r="E5" s="101" t="s">
        <v>10</v>
      </c>
      <c r="F5" s="102" t="s">
        <v>13</v>
      </c>
      <c r="G5" s="103" t="s">
        <v>15</v>
      </c>
      <c r="H5" s="103" t="s">
        <v>17</v>
      </c>
      <c r="I5" s="103" t="s">
        <v>19</v>
      </c>
      <c r="J5" s="103" t="s">
        <v>22</v>
      </c>
      <c r="K5" s="103" t="s">
        <v>25</v>
      </c>
      <c r="L5" s="102" t="s">
        <v>28</v>
      </c>
      <c r="M5" s="252" t="s">
        <v>30</v>
      </c>
      <c r="N5" s="252" t="s">
        <v>32</v>
      </c>
      <c r="O5" s="252" t="s">
        <v>34</v>
      </c>
      <c r="P5" s="102" t="s">
        <v>37</v>
      </c>
      <c r="Q5" s="103" t="s">
        <v>39</v>
      </c>
      <c r="R5" s="103" t="s">
        <v>41</v>
      </c>
      <c r="S5" s="103" t="s">
        <v>43</v>
      </c>
      <c r="T5" s="102" t="s">
        <v>46</v>
      </c>
      <c r="U5" s="103" t="s">
        <v>48</v>
      </c>
      <c r="V5" s="103" t="s">
        <v>50</v>
      </c>
      <c r="W5" s="103" t="s">
        <v>52</v>
      </c>
      <c r="X5" s="103" t="s">
        <v>55</v>
      </c>
      <c r="Y5" s="103" t="s">
        <v>58</v>
      </c>
      <c r="Z5" s="103" t="s">
        <v>61</v>
      </c>
      <c r="AA5" s="105" t="s">
        <v>64</v>
      </c>
      <c r="AB5" s="103" t="s">
        <v>68</v>
      </c>
      <c r="AC5" s="103" t="s">
        <v>71</v>
      </c>
      <c r="AD5" s="103" t="s">
        <v>74</v>
      </c>
      <c r="AE5" s="103" t="s">
        <v>77</v>
      </c>
      <c r="AF5" s="103" t="s">
        <v>79</v>
      </c>
      <c r="AG5" s="103" t="s">
        <v>82</v>
      </c>
      <c r="AH5" s="103" t="s">
        <v>85</v>
      </c>
      <c r="AI5" s="103" t="s">
        <v>88</v>
      </c>
      <c r="AJ5" s="103" t="s">
        <v>91</v>
      </c>
      <c r="AK5" s="102" t="s">
        <v>94</v>
      </c>
      <c r="AL5" s="106" t="s">
        <v>97</v>
      </c>
      <c r="AM5" s="106" t="s">
        <v>99</v>
      </c>
      <c r="AN5" s="106" t="s">
        <v>101</v>
      </c>
      <c r="AO5" s="106" t="s">
        <v>103</v>
      </c>
      <c r="AP5" s="106" t="s">
        <v>105</v>
      </c>
      <c r="AQ5" s="106" t="s">
        <v>107</v>
      </c>
      <c r="AR5" s="106" t="s">
        <v>109</v>
      </c>
      <c r="AS5" s="106" t="s">
        <v>111</v>
      </c>
      <c r="AT5" s="106" t="s">
        <v>113</v>
      </c>
      <c r="AU5" s="106" t="s">
        <v>115</v>
      </c>
      <c r="AV5" s="106" t="s">
        <v>117</v>
      </c>
      <c r="AW5" s="106" t="s">
        <v>119</v>
      </c>
      <c r="AX5" s="106" t="s">
        <v>121</v>
      </c>
      <c r="AY5" s="106" t="s">
        <v>123</v>
      </c>
      <c r="AZ5" s="106" t="s">
        <v>125</v>
      </c>
      <c r="BA5" s="106" t="s">
        <v>127</v>
      </c>
      <c r="BB5" s="103" t="s">
        <v>130</v>
      </c>
      <c r="BC5" s="103" t="s">
        <v>133</v>
      </c>
      <c r="BD5" s="103" t="s">
        <v>136</v>
      </c>
      <c r="BE5" s="103" t="s">
        <v>139</v>
      </c>
      <c r="BF5" s="103" t="s">
        <v>142</v>
      </c>
      <c r="BG5" s="103" t="s">
        <v>145</v>
      </c>
      <c r="BH5" s="103" t="s">
        <v>148</v>
      </c>
      <c r="BI5" s="103" t="s">
        <v>276</v>
      </c>
      <c r="BJ5" s="103" t="s">
        <v>153</v>
      </c>
      <c r="BK5" s="103" t="s">
        <v>156</v>
      </c>
      <c r="BL5" s="103" t="s">
        <v>159</v>
      </c>
      <c r="BM5" s="103" t="s">
        <v>162</v>
      </c>
      <c r="BN5" s="103" t="s">
        <v>165</v>
      </c>
      <c r="BO5" s="103" t="s">
        <v>168</v>
      </c>
      <c r="BP5" s="107" t="s">
        <v>170</v>
      </c>
      <c r="BQ5" s="1552"/>
      <c r="BR5" s="1560"/>
      <c r="BS5" s="1546"/>
    </row>
    <row r="6" spans="1:74" s="96" customFormat="1" ht="18" customHeight="1">
      <c r="A6" s="108">
        <v>-1</v>
      </c>
      <c r="B6" s="109">
        <v>-2</v>
      </c>
      <c r="C6" s="109">
        <v>-3</v>
      </c>
      <c r="D6" s="110">
        <v>-4</v>
      </c>
      <c r="E6" s="111">
        <v>-5</v>
      </c>
      <c r="F6" s="109">
        <v>-6</v>
      </c>
      <c r="G6" s="109">
        <v>-7</v>
      </c>
      <c r="H6" s="109">
        <v>-8</v>
      </c>
      <c r="I6" s="109">
        <v>-9</v>
      </c>
      <c r="J6" s="109">
        <v>-10</v>
      </c>
      <c r="K6" s="109">
        <v>-11</v>
      </c>
      <c r="L6" s="109">
        <v>-12</v>
      </c>
      <c r="M6" s="109">
        <v>-13</v>
      </c>
      <c r="N6" s="109">
        <v>-14</v>
      </c>
      <c r="O6" s="109">
        <v>-15</v>
      </c>
      <c r="P6" s="109">
        <v>-16</v>
      </c>
      <c r="Q6" s="109">
        <v>-17</v>
      </c>
      <c r="R6" s="109">
        <v>-18</v>
      </c>
      <c r="S6" s="109">
        <v>-19</v>
      </c>
      <c r="T6" s="109">
        <v>-20</v>
      </c>
      <c r="U6" s="109">
        <v>-21</v>
      </c>
      <c r="V6" s="109">
        <v>-22</v>
      </c>
      <c r="W6" s="109">
        <v>-23</v>
      </c>
      <c r="X6" s="109">
        <v>-24</v>
      </c>
      <c r="Y6" s="109">
        <v>-25</v>
      </c>
      <c r="Z6" s="109">
        <v>-26</v>
      </c>
      <c r="AA6" s="112">
        <v>-27</v>
      </c>
      <c r="AB6" s="109">
        <v>-28</v>
      </c>
      <c r="AC6" s="109">
        <v>-29</v>
      </c>
      <c r="AD6" s="109">
        <v>-30</v>
      </c>
      <c r="AE6" s="109">
        <v>-31</v>
      </c>
      <c r="AF6" s="109">
        <v>-32</v>
      </c>
      <c r="AG6" s="109">
        <v>-33</v>
      </c>
      <c r="AH6" s="109">
        <v>-34</v>
      </c>
      <c r="AI6" s="109">
        <v>-35</v>
      </c>
      <c r="AJ6" s="109">
        <v>-36</v>
      </c>
      <c r="AK6" s="109">
        <v>-37</v>
      </c>
      <c r="AL6" s="109">
        <v>-38</v>
      </c>
      <c r="AM6" s="109">
        <v>-39</v>
      </c>
      <c r="AN6" s="109">
        <v>-40</v>
      </c>
      <c r="AO6" s="109">
        <v>-41</v>
      </c>
      <c r="AP6" s="109">
        <v>-42</v>
      </c>
      <c r="AQ6" s="109">
        <v>-43</v>
      </c>
      <c r="AR6" s="109">
        <v>-44</v>
      </c>
      <c r="AS6" s="109">
        <v>-45</v>
      </c>
      <c r="AT6" s="109">
        <v>-46</v>
      </c>
      <c r="AU6" s="109">
        <v>-47</v>
      </c>
      <c r="AV6" s="109">
        <v>-48</v>
      </c>
      <c r="AW6" s="109">
        <v>-49</v>
      </c>
      <c r="AX6" s="109">
        <v>-50</v>
      </c>
      <c r="AY6" s="109">
        <v>-51</v>
      </c>
      <c r="AZ6" s="109">
        <v>-52</v>
      </c>
      <c r="BA6" s="109">
        <v>-53</v>
      </c>
      <c r="BB6" s="109">
        <v>-54</v>
      </c>
      <c r="BC6" s="109">
        <v>-55</v>
      </c>
      <c r="BD6" s="109">
        <v>-56</v>
      </c>
      <c r="BE6" s="109">
        <v>-57</v>
      </c>
      <c r="BF6" s="109">
        <v>-58</v>
      </c>
      <c r="BG6" s="109">
        <v>-59</v>
      </c>
      <c r="BH6" s="109">
        <v>-60</v>
      </c>
      <c r="BI6" s="109">
        <v>-61</v>
      </c>
      <c r="BJ6" s="109">
        <v>-62</v>
      </c>
      <c r="BK6" s="109">
        <v>-63</v>
      </c>
      <c r="BL6" s="109">
        <v>-64</v>
      </c>
      <c r="BM6" s="109">
        <v>-65</v>
      </c>
      <c r="BN6" s="109">
        <v>-66</v>
      </c>
      <c r="BO6" s="109">
        <v>-67</v>
      </c>
      <c r="BP6" s="113">
        <v>-68</v>
      </c>
      <c r="BQ6" s="113">
        <v>-70</v>
      </c>
      <c r="BR6" s="109">
        <v>-71</v>
      </c>
      <c r="BS6" s="113">
        <v>-72</v>
      </c>
    </row>
    <row r="7" spans="1:74" s="93" customFormat="1" ht="18" customHeight="1">
      <c r="A7" s="114"/>
      <c r="B7" s="115" t="s">
        <v>277</v>
      </c>
      <c r="C7" s="115"/>
      <c r="D7" s="116">
        <f>D8+D31+D74</f>
        <v>61089.410446000002</v>
      </c>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9"/>
      <c r="BQ7" s="120"/>
      <c r="BR7" s="121"/>
      <c r="BS7" s="122">
        <f>BS8+BS31+BS74</f>
        <v>61089.410446000002</v>
      </c>
      <c r="BT7" s="93">
        <f>BS7-D7</f>
        <v>0</v>
      </c>
    </row>
    <row r="8" spans="1:74" s="134" customFormat="1" ht="18" customHeight="1">
      <c r="A8" s="123" t="s">
        <v>8</v>
      </c>
      <c r="B8" s="124" t="s">
        <v>9</v>
      </c>
      <c r="C8" s="125" t="s">
        <v>10</v>
      </c>
      <c r="D8" s="126">
        <v>57538.463782999999</v>
      </c>
      <c r="E8" s="127">
        <f>$D8-$BQ8</f>
        <v>57538.463782999999</v>
      </c>
      <c r="F8" s="128">
        <f>F14+F15+F16+F20+F24+F28+F29+F30</f>
        <v>0</v>
      </c>
      <c r="G8" s="128">
        <f>G10+G14+G15+G16+G20+G24+G28+G29+G30</f>
        <v>0</v>
      </c>
      <c r="H8" s="128">
        <f>H10+H14+H15+H16+H20+H24+H28+H29+H30</f>
        <v>0</v>
      </c>
      <c r="I8" s="128">
        <f>I10+I14+I15+I16+I20+I24+I28+I29+I30</f>
        <v>0</v>
      </c>
      <c r="J8" s="128">
        <f>J10+J15+J16+J20+J24+J29+J30+J28</f>
        <v>0</v>
      </c>
      <c r="K8" s="128">
        <f>K10+K14+K16+K20+K24+K28+K29+K30</f>
        <v>0</v>
      </c>
      <c r="L8" s="128">
        <f>L10+L14+L15+L20+L24+L28+L29+L30</f>
        <v>0</v>
      </c>
      <c r="M8" s="128">
        <f>M10+M14+M15+M16+M20+M24+M28+M29+M30</f>
        <v>0</v>
      </c>
      <c r="N8" s="128">
        <f>N10+N14+N15+N16+N20+N24+N28+N29+N30</f>
        <v>0</v>
      </c>
      <c r="O8" s="128">
        <f>O10+O14+O15+O16+O20+O24+O28+O29+O30</f>
        <v>0</v>
      </c>
      <c r="P8" s="128">
        <f>P10+P14+P15+P16+P24+P28+P29+P30</f>
        <v>0</v>
      </c>
      <c r="Q8" s="128">
        <f>Q10+Q14+Q15+Q16+Q20+Q24+Q28+Q29+Q30</f>
        <v>0</v>
      </c>
      <c r="R8" s="128">
        <f>R10+R14+R15+R16+R20+R24+R28+R29+R30</f>
        <v>0</v>
      </c>
      <c r="S8" s="128">
        <f>S10+S14+S15+S16+S20+S24+S28+S29+S30</f>
        <v>0</v>
      </c>
      <c r="T8" s="128">
        <f>T10+T14+T15+T16+T20+T28+T29+T30</f>
        <v>0</v>
      </c>
      <c r="U8" s="128">
        <f>U10+U14+U15+U16+U20+U24+U28+U29+U30</f>
        <v>0</v>
      </c>
      <c r="V8" s="128">
        <f>V10+V14+V15+V16+V20+V24+V28+V29+V30</f>
        <v>0</v>
      </c>
      <c r="W8" s="128">
        <f>W10+W14+W15+W16+W20+W24+W28+W29+W30</f>
        <v>0</v>
      </c>
      <c r="X8" s="128">
        <f>X10+X14+X15+X16+X20+X24+X29+X30</f>
        <v>0</v>
      </c>
      <c r="Y8" s="128">
        <f>Y10+Y14+Y15+Y16+Y20+Y24+Y28+Y30</f>
        <v>0</v>
      </c>
      <c r="Z8" s="128">
        <f>Z10+Z14+Z15+Z16+Z20+Z24+Z28+Z29</f>
        <v>0</v>
      </c>
      <c r="AA8" s="128">
        <f>AB8+AC8+AD8+AE8+AF8+AG8+AH8+AI8+AK8+BB8+BE8+BF8+BG8+BH8+BI8+BJ8+BK8+BL8+BM8+BN8+BO8+AJ8+BC8+BD8</f>
        <v>0</v>
      </c>
      <c r="AB8" s="128">
        <f>AB10+AB14+AB15+AB16+AB20+AB24+AB28+AB29+AB30</f>
        <v>0</v>
      </c>
      <c r="AC8" s="128">
        <f t="shared" ref="AC8:AJ8" si="0">AC10+AC14+AC15+AC16+AC20+AC24+AC28+AC29+AC30</f>
        <v>0</v>
      </c>
      <c r="AD8" s="128">
        <f t="shared" si="0"/>
        <v>0</v>
      </c>
      <c r="AE8" s="128">
        <f t="shared" si="0"/>
        <v>0</v>
      </c>
      <c r="AF8" s="128">
        <f t="shared" si="0"/>
        <v>0</v>
      </c>
      <c r="AG8" s="128">
        <f t="shared" si="0"/>
        <v>0</v>
      </c>
      <c r="AH8" s="128">
        <f t="shared" si="0"/>
        <v>0</v>
      </c>
      <c r="AI8" s="128">
        <f t="shared" si="0"/>
        <v>0</v>
      </c>
      <c r="AJ8" s="128">
        <f t="shared" si="0"/>
        <v>0</v>
      </c>
      <c r="AK8" s="128">
        <f>SUM(AL8:BA8)</f>
        <v>0</v>
      </c>
      <c r="AL8" s="128">
        <f t="shared" ref="AL8:BP8" si="1">AL10+AL14+AL15+AL16+AL20+AL24+AL28+AL29+AL30</f>
        <v>0</v>
      </c>
      <c r="AM8" s="128">
        <f t="shared" si="1"/>
        <v>0</v>
      </c>
      <c r="AN8" s="128">
        <f t="shared" si="1"/>
        <v>0</v>
      </c>
      <c r="AO8" s="128">
        <f t="shared" si="1"/>
        <v>0</v>
      </c>
      <c r="AP8" s="128">
        <f t="shared" si="1"/>
        <v>0</v>
      </c>
      <c r="AQ8" s="128">
        <f t="shared" si="1"/>
        <v>0</v>
      </c>
      <c r="AR8" s="128">
        <f t="shared" si="1"/>
        <v>0</v>
      </c>
      <c r="AS8" s="128">
        <f t="shared" si="1"/>
        <v>0</v>
      </c>
      <c r="AT8" s="128">
        <f t="shared" si="1"/>
        <v>0</v>
      </c>
      <c r="AU8" s="128">
        <f t="shared" si="1"/>
        <v>0</v>
      </c>
      <c r="AV8" s="128">
        <f t="shared" si="1"/>
        <v>0</v>
      </c>
      <c r="AW8" s="128">
        <f t="shared" si="1"/>
        <v>0</v>
      </c>
      <c r="AX8" s="128">
        <f t="shared" si="1"/>
        <v>0</v>
      </c>
      <c r="AY8" s="128">
        <f t="shared" si="1"/>
        <v>0</v>
      </c>
      <c r="AZ8" s="128">
        <f t="shared" si="1"/>
        <v>0</v>
      </c>
      <c r="BA8" s="128">
        <f t="shared" si="1"/>
        <v>0</v>
      </c>
      <c r="BB8" s="128">
        <f t="shared" si="1"/>
        <v>0</v>
      </c>
      <c r="BC8" s="128">
        <f t="shared" si="1"/>
        <v>0</v>
      </c>
      <c r="BD8" s="128">
        <f t="shared" si="1"/>
        <v>0</v>
      </c>
      <c r="BE8" s="128">
        <f t="shared" si="1"/>
        <v>0</v>
      </c>
      <c r="BF8" s="128">
        <f t="shared" si="1"/>
        <v>0</v>
      </c>
      <c r="BG8" s="128">
        <f t="shared" si="1"/>
        <v>0</v>
      </c>
      <c r="BH8" s="128">
        <f t="shared" si="1"/>
        <v>0</v>
      </c>
      <c r="BI8" s="128">
        <f t="shared" si="1"/>
        <v>0</v>
      </c>
      <c r="BJ8" s="128">
        <f t="shared" si="1"/>
        <v>0</v>
      </c>
      <c r="BK8" s="128">
        <f t="shared" si="1"/>
        <v>0</v>
      </c>
      <c r="BL8" s="128">
        <f t="shared" si="1"/>
        <v>0</v>
      </c>
      <c r="BM8" s="128">
        <f t="shared" si="1"/>
        <v>0</v>
      </c>
      <c r="BN8" s="128">
        <f t="shared" si="1"/>
        <v>0</v>
      </c>
      <c r="BO8" s="128">
        <f t="shared" si="1"/>
        <v>0</v>
      </c>
      <c r="BP8" s="130">
        <f t="shared" si="1"/>
        <v>0</v>
      </c>
      <c r="BQ8" s="131">
        <f>AA8+BP8</f>
        <v>0</v>
      </c>
      <c r="BR8" s="132">
        <f>E$75-BQ8</f>
        <v>0</v>
      </c>
      <c r="BS8" s="133">
        <f>D8+BR8</f>
        <v>57538.463782999999</v>
      </c>
      <c r="BT8" s="134">
        <f>BS10+BS14+BS15+BS16+BS20+BS24+BS28+BS29+BS30</f>
        <v>57538.463782999999</v>
      </c>
      <c r="BU8" s="134">
        <f>BT8-BS8</f>
        <v>0</v>
      </c>
      <c r="BV8" s="134">
        <f>BT8-D8</f>
        <v>0</v>
      </c>
    </row>
    <row r="9" spans="1:74" ht="18" customHeight="1">
      <c r="A9" s="135"/>
      <c r="B9" s="104" t="s">
        <v>65</v>
      </c>
      <c r="C9" s="103"/>
      <c r="D9" s="136">
        <v>0</v>
      </c>
      <c r="E9" s="137"/>
      <c r="F9" s="138"/>
      <c r="G9" s="139"/>
      <c r="H9" s="139"/>
      <c r="I9" s="139"/>
      <c r="J9" s="139"/>
      <c r="K9" s="139"/>
      <c r="L9" s="138"/>
      <c r="M9" s="139"/>
      <c r="N9" s="139"/>
      <c r="O9" s="139"/>
      <c r="P9" s="138"/>
      <c r="Q9" s="139"/>
      <c r="R9" s="139"/>
      <c r="S9" s="139"/>
      <c r="T9" s="138"/>
      <c r="U9" s="139"/>
      <c r="V9" s="139"/>
      <c r="W9" s="139"/>
      <c r="X9" s="139"/>
      <c r="Y9" s="139"/>
      <c r="Z9" s="139"/>
      <c r="AA9" s="118"/>
      <c r="AB9" s="139"/>
      <c r="AC9" s="139"/>
      <c r="AD9" s="139"/>
      <c r="AE9" s="139"/>
      <c r="AF9" s="139"/>
      <c r="AG9" s="139"/>
      <c r="AH9" s="139"/>
      <c r="AI9" s="139"/>
      <c r="AJ9" s="139"/>
      <c r="AK9" s="138"/>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19"/>
      <c r="BQ9" s="141"/>
      <c r="BR9" s="142"/>
      <c r="BS9" s="143"/>
    </row>
    <row r="10" spans="1:74" s="148" customFormat="1" ht="17.45" customHeight="1">
      <c r="A10" s="144" t="s">
        <v>11</v>
      </c>
      <c r="B10" s="145" t="s">
        <v>12</v>
      </c>
      <c r="C10" s="102" t="s">
        <v>13</v>
      </c>
      <c r="D10" s="136">
        <f>SUM(D11:D13)</f>
        <v>2246.7982129999996</v>
      </c>
      <c r="E10" s="137">
        <f>J10+K10+L10+P10+T10+X10+Y10+Z10</f>
        <v>0</v>
      </c>
      <c r="F10" s="140">
        <f>$D10-$BQ10</f>
        <v>2246.7982129999996</v>
      </c>
      <c r="G10" s="138">
        <f>G12+G13</f>
        <v>0</v>
      </c>
      <c r="H10" s="138">
        <f>H11+H13</f>
        <v>0</v>
      </c>
      <c r="I10" s="138">
        <f>I11+I12</f>
        <v>0</v>
      </c>
      <c r="J10" s="138">
        <f>J11+J12+J13</f>
        <v>0</v>
      </c>
      <c r="K10" s="138">
        <f>K11+K12+K13</f>
        <v>0</v>
      </c>
      <c r="L10" s="138">
        <f t="shared" ref="L10:Z10" si="2">L11+L12+L13</f>
        <v>0</v>
      </c>
      <c r="M10" s="138">
        <f t="shared" si="2"/>
        <v>0</v>
      </c>
      <c r="N10" s="138">
        <f t="shared" si="2"/>
        <v>0</v>
      </c>
      <c r="O10" s="138">
        <f t="shared" si="2"/>
        <v>0</v>
      </c>
      <c r="P10" s="138">
        <f>P11+P12+P13</f>
        <v>0</v>
      </c>
      <c r="Q10" s="138">
        <f t="shared" si="2"/>
        <v>0</v>
      </c>
      <c r="R10" s="138">
        <f t="shared" si="2"/>
        <v>0</v>
      </c>
      <c r="S10" s="138">
        <f t="shared" si="2"/>
        <v>0</v>
      </c>
      <c r="T10" s="138">
        <f>T11+T12+T13</f>
        <v>0</v>
      </c>
      <c r="U10" s="138">
        <f t="shared" si="2"/>
        <v>0</v>
      </c>
      <c r="V10" s="138">
        <f t="shared" si="2"/>
        <v>0</v>
      </c>
      <c r="W10" s="138">
        <f t="shared" si="2"/>
        <v>0</v>
      </c>
      <c r="X10" s="138">
        <f t="shared" si="2"/>
        <v>0</v>
      </c>
      <c r="Y10" s="138">
        <f t="shared" si="2"/>
        <v>0</v>
      </c>
      <c r="Z10" s="138">
        <f t="shared" si="2"/>
        <v>0</v>
      </c>
      <c r="AA10" s="118">
        <f>AB10+AC10+AD10+AE10+AF10+AG10+AH10+AI10+AK10+BB10+BE10+BF10+BG10+BH10+BI10+BJ10+BK10+BL10+BM10+BN10+BO10+AJ10+BC10+BD10</f>
        <v>0</v>
      </c>
      <c r="AB10" s="138">
        <f>AB11+AB12+AB13</f>
        <v>0</v>
      </c>
      <c r="AC10" s="138">
        <f t="shared" ref="AC10:AJ10" si="3">AC11+AC12+AC13</f>
        <v>0</v>
      </c>
      <c r="AD10" s="138">
        <f t="shared" si="3"/>
        <v>0</v>
      </c>
      <c r="AE10" s="138">
        <f t="shared" si="3"/>
        <v>0</v>
      </c>
      <c r="AF10" s="138">
        <f t="shared" si="3"/>
        <v>0</v>
      </c>
      <c r="AG10" s="138">
        <f t="shared" si="3"/>
        <v>0</v>
      </c>
      <c r="AH10" s="138">
        <f t="shared" si="3"/>
        <v>0</v>
      </c>
      <c r="AI10" s="138">
        <f t="shared" si="3"/>
        <v>0</v>
      </c>
      <c r="AJ10" s="138">
        <f t="shared" si="3"/>
        <v>0</v>
      </c>
      <c r="AK10" s="138">
        <f t="shared" ref="AK10:AK30" si="4">SUM(AL10:BA10)</f>
        <v>0</v>
      </c>
      <c r="AL10" s="138">
        <f>AL11+AL12+AL13</f>
        <v>0</v>
      </c>
      <c r="AM10" s="138">
        <f>AM11+AM12+AM13</f>
        <v>0</v>
      </c>
      <c r="AN10" s="138">
        <f t="shared" ref="AN10:BS10" si="5">AN11+AN12+AN13</f>
        <v>0</v>
      </c>
      <c r="AO10" s="138">
        <f t="shared" si="5"/>
        <v>0</v>
      </c>
      <c r="AP10" s="138">
        <f t="shared" si="5"/>
        <v>0</v>
      </c>
      <c r="AQ10" s="138">
        <f t="shared" si="5"/>
        <v>0</v>
      </c>
      <c r="AR10" s="138">
        <f t="shared" si="5"/>
        <v>0</v>
      </c>
      <c r="AS10" s="138">
        <f t="shared" si="5"/>
        <v>0</v>
      </c>
      <c r="AT10" s="138">
        <f t="shared" si="5"/>
        <v>0</v>
      </c>
      <c r="AU10" s="138">
        <f t="shared" si="5"/>
        <v>0</v>
      </c>
      <c r="AV10" s="138">
        <f t="shared" si="5"/>
        <v>0</v>
      </c>
      <c r="AW10" s="138">
        <f t="shared" si="5"/>
        <v>0</v>
      </c>
      <c r="AX10" s="138">
        <f t="shared" si="5"/>
        <v>0</v>
      </c>
      <c r="AY10" s="138">
        <f t="shared" si="5"/>
        <v>0</v>
      </c>
      <c r="AZ10" s="138">
        <f t="shared" si="5"/>
        <v>0</v>
      </c>
      <c r="BA10" s="138">
        <f t="shared" si="5"/>
        <v>0</v>
      </c>
      <c r="BB10" s="138">
        <f t="shared" si="5"/>
        <v>0</v>
      </c>
      <c r="BC10" s="138">
        <f t="shared" si="5"/>
        <v>0</v>
      </c>
      <c r="BD10" s="138">
        <f t="shared" si="5"/>
        <v>0</v>
      </c>
      <c r="BE10" s="138">
        <f t="shared" si="5"/>
        <v>0</v>
      </c>
      <c r="BF10" s="138">
        <f t="shared" si="5"/>
        <v>0</v>
      </c>
      <c r="BG10" s="138">
        <f t="shared" si="5"/>
        <v>0</v>
      </c>
      <c r="BH10" s="138">
        <f t="shared" si="5"/>
        <v>0</v>
      </c>
      <c r="BI10" s="138">
        <f t="shared" si="5"/>
        <v>0</v>
      </c>
      <c r="BJ10" s="138">
        <f t="shared" si="5"/>
        <v>0</v>
      </c>
      <c r="BK10" s="138">
        <f t="shared" si="5"/>
        <v>0</v>
      </c>
      <c r="BL10" s="138">
        <f t="shared" si="5"/>
        <v>0</v>
      </c>
      <c r="BM10" s="138">
        <f t="shared" si="5"/>
        <v>0</v>
      </c>
      <c r="BN10" s="138">
        <f t="shared" si="5"/>
        <v>0</v>
      </c>
      <c r="BO10" s="138">
        <f t="shared" si="5"/>
        <v>0</v>
      </c>
      <c r="BP10" s="119">
        <f t="shared" si="5"/>
        <v>0</v>
      </c>
      <c r="BQ10" s="146">
        <f>BQ11+BQ12+BQ13</f>
        <v>0</v>
      </c>
      <c r="BR10" s="138">
        <f>BR11+BR12+BR13</f>
        <v>0</v>
      </c>
      <c r="BS10" s="147">
        <f t="shared" si="5"/>
        <v>2246.7982129999996</v>
      </c>
    </row>
    <row r="11" spans="1:74" s="162" customFormat="1" ht="18" customHeight="1">
      <c r="A11" s="149" t="s">
        <v>278</v>
      </c>
      <c r="B11" s="150" t="s">
        <v>14</v>
      </c>
      <c r="C11" s="151" t="s">
        <v>15</v>
      </c>
      <c r="D11" s="152">
        <v>1119.5165709999997</v>
      </c>
      <c r="E11" s="153">
        <f>F11+J11+K11+L11+P11+T11+Y11+X11+Z11</f>
        <v>0</v>
      </c>
      <c r="F11" s="154">
        <f>SUM(H11:I11)</f>
        <v>0</v>
      </c>
      <c r="G11" s="155">
        <f>$D11-$BQ11</f>
        <v>1119.5165709999997</v>
      </c>
      <c r="H11" s="156">
        <v>0</v>
      </c>
      <c r="I11" s="156">
        <v>0</v>
      </c>
      <c r="J11" s="156">
        <v>0</v>
      </c>
      <c r="K11" s="156">
        <v>0</v>
      </c>
      <c r="L11" s="154">
        <f>SUM(M11:O11)</f>
        <v>0</v>
      </c>
      <c r="M11" s="156">
        <v>0</v>
      </c>
      <c r="N11" s="156">
        <v>0</v>
      </c>
      <c r="O11" s="156">
        <v>0</v>
      </c>
      <c r="P11" s="154">
        <f>SUM(Q11:S11)</f>
        <v>0</v>
      </c>
      <c r="Q11" s="156">
        <v>0</v>
      </c>
      <c r="R11" s="156">
        <v>0</v>
      </c>
      <c r="S11" s="156">
        <v>0</v>
      </c>
      <c r="T11" s="154">
        <f>SUM(U11:W11)</f>
        <v>0</v>
      </c>
      <c r="U11" s="156">
        <v>0</v>
      </c>
      <c r="V11" s="156">
        <v>0</v>
      </c>
      <c r="W11" s="156">
        <v>0</v>
      </c>
      <c r="X11" s="156">
        <v>0</v>
      </c>
      <c r="Y11" s="156">
        <v>0</v>
      </c>
      <c r="Z11" s="156">
        <v>0</v>
      </c>
      <c r="AA11" s="128">
        <f>SUM(AB11:AK11)+SUM(BB11:BO11)</f>
        <v>0</v>
      </c>
      <c r="AB11" s="156">
        <v>0</v>
      </c>
      <c r="AC11" s="156">
        <v>0</v>
      </c>
      <c r="AD11" s="156">
        <v>0</v>
      </c>
      <c r="AE11" s="156">
        <v>0</v>
      </c>
      <c r="AF11" s="156">
        <v>0</v>
      </c>
      <c r="AG11" s="156">
        <v>0</v>
      </c>
      <c r="AH11" s="156">
        <v>0</v>
      </c>
      <c r="AI11" s="156">
        <v>0</v>
      </c>
      <c r="AJ11" s="156">
        <v>0</v>
      </c>
      <c r="AK11" s="154">
        <f t="shared" si="4"/>
        <v>0</v>
      </c>
      <c r="AL11" s="156">
        <v>0</v>
      </c>
      <c r="AM11" s="156">
        <v>0</v>
      </c>
      <c r="AN11" s="156">
        <v>0</v>
      </c>
      <c r="AO11" s="156">
        <v>0</v>
      </c>
      <c r="AP11" s="156">
        <v>0</v>
      </c>
      <c r="AQ11" s="156">
        <v>0</v>
      </c>
      <c r="AR11" s="156">
        <v>0</v>
      </c>
      <c r="AS11" s="156">
        <v>0</v>
      </c>
      <c r="AT11" s="156">
        <v>0</v>
      </c>
      <c r="AU11" s="156">
        <v>0</v>
      </c>
      <c r="AV11" s="156">
        <v>0</v>
      </c>
      <c r="AW11" s="156">
        <v>0</v>
      </c>
      <c r="AX11" s="156">
        <v>0</v>
      </c>
      <c r="AY11" s="156">
        <v>0</v>
      </c>
      <c r="AZ11" s="156">
        <v>0</v>
      </c>
      <c r="BA11" s="156">
        <v>0</v>
      </c>
      <c r="BB11" s="156">
        <v>0</v>
      </c>
      <c r="BC11" s="156">
        <v>0</v>
      </c>
      <c r="BD11" s="156">
        <v>0</v>
      </c>
      <c r="BE11" s="156">
        <v>0</v>
      </c>
      <c r="BF11" s="156">
        <v>0</v>
      </c>
      <c r="BG11" s="156">
        <v>0</v>
      </c>
      <c r="BH11" s="156">
        <v>0</v>
      </c>
      <c r="BI11" s="156">
        <v>0</v>
      </c>
      <c r="BJ11" s="156">
        <v>0</v>
      </c>
      <c r="BK11" s="156">
        <v>0</v>
      </c>
      <c r="BL11" s="156">
        <v>0</v>
      </c>
      <c r="BM11" s="156">
        <v>0</v>
      </c>
      <c r="BN11" s="156">
        <v>0</v>
      </c>
      <c r="BO11" s="156">
        <v>0</v>
      </c>
      <c r="BP11" s="158">
        <v>0</v>
      </c>
      <c r="BQ11" s="159">
        <f t="shared" ref="BQ11:BQ30" si="6">BP11+AA11+E11</f>
        <v>0</v>
      </c>
      <c r="BR11" s="160">
        <f>G$75-$BQ11</f>
        <v>0</v>
      </c>
      <c r="BS11" s="161">
        <f t="shared" ref="BS11:BS31" si="7">D11+BR11</f>
        <v>1119.5165709999997</v>
      </c>
    </row>
    <row r="12" spans="1:74" s="162" customFormat="1" ht="18" customHeight="1">
      <c r="A12" s="149" t="s">
        <v>279</v>
      </c>
      <c r="B12" s="150" t="s">
        <v>280</v>
      </c>
      <c r="C12" s="151" t="s">
        <v>17</v>
      </c>
      <c r="D12" s="152">
        <v>1069.0851749999999</v>
      </c>
      <c r="E12" s="153">
        <f>F12+J12+K12+L12+P12+T12+Y12+X12+Z12</f>
        <v>0</v>
      </c>
      <c r="F12" s="154">
        <f>G12+I12</f>
        <v>0</v>
      </c>
      <c r="G12" s="156">
        <v>0</v>
      </c>
      <c r="H12" s="155">
        <f>$D12-$BQ12</f>
        <v>1069.0851749999999</v>
      </c>
      <c r="I12" s="156">
        <v>0</v>
      </c>
      <c r="J12" s="156">
        <v>0</v>
      </c>
      <c r="K12" s="156">
        <v>0</v>
      </c>
      <c r="L12" s="154">
        <f>SUM(M12:O12)</f>
        <v>0</v>
      </c>
      <c r="M12" s="156">
        <v>0</v>
      </c>
      <c r="N12" s="156">
        <v>0</v>
      </c>
      <c r="O12" s="156">
        <v>0</v>
      </c>
      <c r="P12" s="154">
        <f>SUM(Q12:S12)</f>
        <v>0</v>
      </c>
      <c r="Q12" s="156">
        <v>0</v>
      </c>
      <c r="R12" s="156">
        <v>0</v>
      </c>
      <c r="S12" s="156">
        <v>0</v>
      </c>
      <c r="T12" s="154">
        <f>SUM(U12:W12)</f>
        <v>0</v>
      </c>
      <c r="U12" s="156">
        <v>0</v>
      </c>
      <c r="V12" s="156">
        <v>0</v>
      </c>
      <c r="W12" s="156">
        <v>0</v>
      </c>
      <c r="X12" s="156">
        <v>0</v>
      </c>
      <c r="Y12" s="156">
        <v>0</v>
      </c>
      <c r="Z12" s="156">
        <v>0</v>
      </c>
      <c r="AA12" s="128">
        <f t="shared" ref="AA12:AA30" si="8">SUM(AB12:AK12)+SUM(BB12:BO12)</f>
        <v>0</v>
      </c>
      <c r="AB12" s="156">
        <v>0</v>
      </c>
      <c r="AC12" s="156">
        <v>0</v>
      </c>
      <c r="AD12" s="156">
        <v>0</v>
      </c>
      <c r="AE12" s="156">
        <v>0</v>
      </c>
      <c r="AF12" s="156">
        <v>0</v>
      </c>
      <c r="AG12" s="156">
        <v>0</v>
      </c>
      <c r="AH12" s="156">
        <v>0</v>
      </c>
      <c r="AI12" s="156">
        <v>0</v>
      </c>
      <c r="AJ12" s="156">
        <v>0</v>
      </c>
      <c r="AK12" s="154">
        <f t="shared" si="4"/>
        <v>0</v>
      </c>
      <c r="AL12" s="156">
        <v>0</v>
      </c>
      <c r="AM12" s="156">
        <v>0</v>
      </c>
      <c r="AN12" s="156">
        <v>0</v>
      </c>
      <c r="AO12" s="156">
        <v>0</v>
      </c>
      <c r="AP12" s="156">
        <v>0</v>
      </c>
      <c r="AQ12" s="156">
        <v>0</v>
      </c>
      <c r="AR12" s="156">
        <v>0</v>
      </c>
      <c r="AS12" s="156">
        <v>0</v>
      </c>
      <c r="AT12" s="156">
        <v>0</v>
      </c>
      <c r="AU12" s="156">
        <v>0</v>
      </c>
      <c r="AV12" s="156">
        <v>0</v>
      </c>
      <c r="AW12" s="156">
        <v>0</v>
      </c>
      <c r="AX12" s="156">
        <v>0</v>
      </c>
      <c r="AY12" s="156">
        <v>0</v>
      </c>
      <c r="AZ12" s="156">
        <v>0</v>
      </c>
      <c r="BA12" s="156">
        <v>0</v>
      </c>
      <c r="BB12" s="156">
        <v>0</v>
      </c>
      <c r="BC12" s="156">
        <v>0</v>
      </c>
      <c r="BD12" s="156">
        <v>0</v>
      </c>
      <c r="BE12" s="156">
        <v>0</v>
      </c>
      <c r="BF12" s="156">
        <v>0</v>
      </c>
      <c r="BG12" s="156">
        <v>0</v>
      </c>
      <c r="BH12" s="156">
        <v>0</v>
      </c>
      <c r="BI12" s="156">
        <v>0</v>
      </c>
      <c r="BJ12" s="156">
        <v>0</v>
      </c>
      <c r="BK12" s="156">
        <v>0</v>
      </c>
      <c r="BL12" s="156">
        <v>0</v>
      </c>
      <c r="BM12" s="156">
        <v>0</v>
      </c>
      <c r="BN12" s="156">
        <v>0</v>
      </c>
      <c r="BO12" s="156">
        <v>0</v>
      </c>
      <c r="BP12" s="158">
        <v>0</v>
      </c>
      <c r="BQ12" s="159">
        <f t="shared" si="6"/>
        <v>0</v>
      </c>
      <c r="BR12" s="160">
        <f>H$75-$BQ12</f>
        <v>0</v>
      </c>
      <c r="BS12" s="161">
        <f t="shared" si="7"/>
        <v>1069.0851749999999</v>
      </c>
    </row>
    <row r="13" spans="1:74" s="162" customFormat="1" ht="18" customHeight="1">
      <c r="A13" s="149" t="s">
        <v>281</v>
      </c>
      <c r="B13" s="150" t="s">
        <v>18</v>
      </c>
      <c r="C13" s="151" t="s">
        <v>19</v>
      </c>
      <c r="D13" s="152">
        <v>58.196466999999998</v>
      </c>
      <c r="E13" s="153">
        <f>F13+J13+K13+L13+P13+T13+Y13+X13+Z13</f>
        <v>0</v>
      </c>
      <c r="F13" s="154">
        <f>G13+H13</f>
        <v>0</v>
      </c>
      <c r="G13" s="156">
        <v>0</v>
      </c>
      <c r="H13" s="156">
        <v>0</v>
      </c>
      <c r="I13" s="155">
        <f>$D13-$BQ13</f>
        <v>58.196466999999998</v>
      </c>
      <c r="J13" s="156">
        <v>0</v>
      </c>
      <c r="K13" s="156">
        <v>0</v>
      </c>
      <c r="L13" s="154">
        <f>SUM(M13:O13)</f>
        <v>0</v>
      </c>
      <c r="M13" s="156">
        <v>0</v>
      </c>
      <c r="N13" s="156">
        <v>0</v>
      </c>
      <c r="O13" s="156">
        <v>0</v>
      </c>
      <c r="P13" s="154">
        <f>SUM(Q13:S13)</f>
        <v>0</v>
      </c>
      <c r="Q13" s="156">
        <v>0</v>
      </c>
      <c r="R13" s="156">
        <v>0</v>
      </c>
      <c r="S13" s="156">
        <v>0</v>
      </c>
      <c r="T13" s="154">
        <f>SUM(U13:W13)</f>
        <v>0</v>
      </c>
      <c r="U13" s="156">
        <v>0</v>
      </c>
      <c r="V13" s="156">
        <v>0</v>
      </c>
      <c r="W13" s="156">
        <v>0</v>
      </c>
      <c r="X13" s="156">
        <v>0</v>
      </c>
      <c r="Y13" s="156">
        <v>0</v>
      </c>
      <c r="Z13" s="156">
        <v>0</v>
      </c>
      <c r="AA13" s="128">
        <f t="shared" si="8"/>
        <v>0</v>
      </c>
      <c r="AB13" s="156">
        <v>0</v>
      </c>
      <c r="AC13" s="156">
        <v>0</v>
      </c>
      <c r="AD13" s="156">
        <v>0</v>
      </c>
      <c r="AE13" s="156">
        <v>0</v>
      </c>
      <c r="AF13" s="156">
        <v>0</v>
      </c>
      <c r="AG13" s="156">
        <v>0</v>
      </c>
      <c r="AH13" s="156">
        <v>0</v>
      </c>
      <c r="AI13" s="156">
        <v>0</v>
      </c>
      <c r="AJ13" s="156">
        <v>0</v>
      </c>
      <c r="AK13" s="154">
        <f t="shared" si="4"/>
        <v>0</v>
      </c>
      <c r="AL13" s="156">
        <v>0</v>
      </c>
      <c r="AM13" s="156">
        <v>0</v>
      </c>
      <c r="AN13" s="156">
        <v>0</v>
      </c>
      <c r="AO13" s="156">
        <v>0</v>
      </c>
      <c r="AP13" s="156">
        <v>0</v>
      </c>
      <c r="AQ13" s="156">
        <v>0</v>
      </c>
      <c r="AR13" s="156">
        <v>0</v>
      </c>
      <c r="AS13" s="156">
        <v>0</v>
      </c>
      <c r="AT13" s="156">
        <v>0</v>
      </c>
      <c r="AU13" s="156">
        <v>0</v>
      </c>
      <c r="AV13" s="156">
        <v>0</v>
      </c>
      <c r="AW13" s="156">
        <v>0</v>
      </c>
      <c r="AX13" s="156">
        <v>0</v>
      </c>
      <c r="AY13" s="156">
        <v>0</v>
      </c>
      <c r="AZ13" s="156">
        <v>0</v>
      </c>
      <c r="BA13" s="156">
        <v>0</v>
      </c>
      <c r="BB13" s="156">
        <v>0</v>
      </c>
      <c r="BC13" s="156">
        <v>0</v>
      </c>
      <c r="BD13" s="156">
        <v>0</v>
      </c>
      <c r="BE13" s="156">
        <v>0</v>
      </c>
      <c r="BF13" s="156">
        <v>0</v>
      </c>
      <c r="BG13" s="156">
        <v>0</v>
      </c>
      <c r="BH13" s="156">
        <v>0</v>
      </c>
      <c r="BI13" s="156">
        <v>0</v>
      </c>
      <c r="BJ13" s="156">
        <v>0</v>
      </c>
      <c r="BK13" s="156">
        <v>0</v>
      </c>
      <c r="BL13" s="156">
        <v>0</v>
      </c>
      <c r="BM13" s="156">
        <v>0</v>
      </c>
      <c r="BN13" s="156">
        <v>0</v>
      </c>
      <c r="BO13" s="156">
        <v>0</v>
      </c>
      <c r="BP13" s="158">
        <v>0</v>
      </c>
      <c r="BQ13" s="159">
        <f t="shared" si="6"/>
        <v>0</v>
      </c>
      <c r="BR13" s="160">
        <f>I$75-$BQ13</f>
        <v>0</v>
      </c>
      <c r="BS13" s="161">
        <f t="shared" si="7"/>
        <v>58.196466999999998</v>
      </c>
    </row>
    <row r="14" spans="1:74" ht="18" customHeight="1">
      <c r="A14" s="135"/>
      <c r="B14" s="104" t="s">
        <v>21</v>
      </c>
      <c r="C14" s="103" t="s">
        <v>22</v>
      </c>
      <c r="D14" s="136">
        <v>1251.6331279999999</v>
      </c>
      <c r="E14" s="137">
        <f>F14+K14+L14+P14+T14+X14+Y14+Z14</f>
        <v>0</v>
      </c>
      <c r="F14" s="138">
        <f>G14+H14+I14</f>
        <v>0</v>
      </c>
      <c r="G14" s="156">
        <v>0</v>
      </c>
      <c r="H14" s="156">
        <v>0</v>
      </c>
      <c r="I14" s="156">
        <v>0</v>
      </c>
      <c r="J14" s="163">
        <f>$D14-$BQ14</f>
        <v>1251.6331279999999</v>
      </c>
      <c r="K14" s="156">
        <v>0</v>
      </c>
      <c r="L14" s="138">
        <f>SUM(M14:O14)</f>
        <v>0</v>
      </c>
      <c r="M14" s="156">
        <v>0</v>
      </c>
      <c r="N14" s="156">
        <v>0</v>
      </c>
      <c r="O14" s="156">
        <v>0</v>
      </c>
      <c r="P14" s="138">
        <f>SUM(Q14:S14)</f>
        <v>0</v>
      </c>
      <c r="Q14" s="156">
        <v>0</v>
      </c>
      <c r="R14" s="156">
        <v>0</v>
      </c>
      <c r="S14" s="156">
        <v>0</v>
      </c>
      <c r="T14" s="138">
        <f>SUM(U14:W14)</f>
        <v>0</v>
      </c>
      <c r="U14" s="156">
        <v>0</v>
      </c>
      <c r="V14" s="156">
        <v>0</v>
      </c>
      <c r="W14" s="156">
        <v>0</v>
      </c>
      <c r="X14" s="156">
        <v>0</v>
      </c>
      <c r="Y14" s="156">
        <v>0</v>
      </c>
      <c r="Z14" s="156">
        <v>0</v>
      </c>
      <c r="AA14" s="118">
        <f t="shared" si="8"/>
        <v>0</v>
      </c>
      <c r="AB14" s="156">
        <v>0</v>
      </c>
      <c r="AC14" s="156">
        <v>0</v>
      </c>
      <c r="AD14" s="156">
        <v>0</v>
      </c>
      <c r="AE14" s="156">
        <v>0</v>
      </c>
      <c r="AF14" s="156">
        <v>0</v>
      </c>
      <c r="AG14" s="156">
        <v>0</v>
      </c>
      <c r="AH14" s="156">
        <v>0</v>
      </c>
      <c r="AI14" s="156">
        <v>0</v>
      </c>
      <c r="AJ14" s="156">
        <v>0</v>
      </c>
      <c r="AK14" s="138">
        <f t="shared" si="4"/>
        <v>0</v>
      </c>
      <c r="AL14" s="156">
        <v>0</v>
      </c>
      <c r="AM14" s="156">
        <v>0</v>
      </c>
      <c r="AN14" s="156">
        <v>0</v>
      </c>
      <c r="AO14" s="156">
        <v>0</v>
      </c>
      <c r="AP14" s="156">
        <v>0</v>
      </c>
      <c r="AQ14" s="156">
        <v>0</v>
      </c>
      <c r="AR14" s="156">
        <v>0</v>
      </c>
      <c r="AS14" s="156">
        <v>0</v>
      </c>
      <c r="AT14" s="156">
        <v>0</v>
      </c>
      <c r="AU14" s="156">
        <v>0</v>
      </c>
      <c r="AV14" s="156">
        <v>0</v>
      </c>
      <c r="AW14" s="156">
        <v>0</v>
      </c>
      <c r="AX14" s="156">
        <v>0</v>
      </c>
      <c r="AY14" s="156">
        <v>0</v>
      </c>
      <c r="AZ14" s="156">
        <v>0</v>
      </c>
      <c r="BA14" s="156">
        <v>0</v>
      </c>
      <c r="BB14" s="156">
        <v>0</v>
      </c>
      <c r="BC14" s="156">
        <v>0</v>
      </c>
      <c r="BD14" s="156">
        <v>0</v>
      </c>
      <c r="BE14" s="156">
        <v>0</v>
      </c>
      <c r="BF14" s="156">
        <v>0</v>
      </c>
      <c r="BG14" s="156">
        <v>0</v>
      </c>
      <c r="BH14" s="156">
        <v>0</v>
      </c>
      <c r="BI14" s="156">
        <v>0</v>
      </c>
      <c r="BJ14" s="156">
        <v>0</v>
      </c>
      <c r="BK14" s="156">
        <v>0</v>
      </c>
      <c r="BL14" s="156">
        <v>0</v>
      </c>
      <c r="BM14" s="156">
        <v>0</v>
      </c>
      <c r="BN14" s="156">
        <v>0</v>
      </c>
      <c r="BO14" s="156">
        <v>0</v>
      </c>
      <c r="BP14" s="158">
        <v>0</v>
      </c>
      <c r="BQ14" s="141">
        <f t="shared" si="6"/>
        <v>0</v>
      </c>
      <c r="BR14" s="160">
        <f>J$75-$BQ14</f>
        <v>0</v>
      </c>
      <c r="BS14" s="143">
        <f t="shared" si="7"/>
        <v>1251.6331279999999</v>
      </c>
    </row>
    <row r="15" spans="1:74" ht="18" customHeight="1">
      <c r="A15" s="135" t="s">
        <v>20</v>
      </c>
      <c r="B15" s="104" t="s">
        <v>24</v>
      </c>
      <c r="C15" s="103" t="s">
        <v>25</v>
      </c>
      <c r="D15" s="136">
        <v>1997.2596000000001</v>
      </c>
      <c r="E15" s="137">
        <f>F15+J15+L15+P15+T15+Y15+X15+Z15</f>
        <v>0</v>
      </c>
      <c r="F15" s="138">
        <f t="shared" ref="F15:F73" si="9">G15+H15+I15</f>
        <v>0</v>
      </c>
      <c r="G15" s="156">
        <v>0</v>
      </c>
      <c r="H15" s="156">
        <v>0</v>
      </c>
      <c r="I15" s="156">
        <v>0</v>
      </c>
      <c r="J15" s="156">
        <v>0</v>
      </c>
      <c r="K15" s="163">
        <f>$D15-$BQ15</f>
        <v>1997.2596000000001</v>
      </c>
      <c r="L15" s="138">
        <f>SUM(M15:O15)</f>
        <v>0</v>
      </c>
      <c r="M15" s="156">
        <v>0</v>
      </c>
      <c r="N15" s="156">
        <v>0</v>
      </c>
      <c r="O15" s="156">
        <v>0</v>
      </c>
      <c r="P15" s="138">
        <f>SUM(Q15:S15)</f>
        <v>0</v>
      </c>
      <c r="Q15" s="156">
        <v>0</v>
      </c>
      <c r="R15" s="156">
        <v>0</v>
      </c>
      <c r="S15" s="156">
        <v>0</v>
      </c>
      <c r="T15" s="138">
        <f>SUM(U15:W15)</f>
        <v>0</v>
      </c>
      <c r="U15" s="156">
        <v>0</v>
      </c>
      <c r="V15" s="156">
        <v>0</v>
      </c>
      <c r="W15" s="156">
        <v>0</v>
      </c>
      <c r="X15" s="156">
        <v>0</v>
      </c>
      <c r="Y15" s="156">
        <v>0</v>
      </c>
      <c r="Z15" s="156">
        <v>0</v>
      </c>
      <c r="AA15" s="118">
        <f t="shared" si="8"/>
        <v>0</v>
      </c>
      <c r="AB15" s="156">
        <v>0</v>
      </c>
      <c r="AC15" s="156">
        <v>0</v>
      </c>
      <c r="AD15" s="156">
        <v>0</v>
      </c>
      <c r="AE15" s="156">
        <v>0</v>
      </c>
      <c r="AF15" s="156">
        <v>0</v>
      </c>
      <c r="AG15" s="156">
        <v>0</v>
      </c>
      <c r="AH15" s="156">
        <v>0</v>
      </c>
      <c r="AI15" s="156">
        <v>0</v>
      </c>
      <c r="AJ15" s="156">
        <v>0</v>
      </c>
      <c r="AK15" s="138">
        <f t="shared" si="4"/>
        <v>0</v>
      </c>
      <c r="AL15" s="156">
        <v>0</v>
      </c>
      <c r="AM15" s="156">
        <v>0</v>
      </c>
      <c r="AN15" s="156">
        <v>0</v>
      </c>
      <c r="AO15" s="156">
        <v>0</v>
      </c>
      <c r="AP15" s="156">
        <v>0</v>
      </c>
      <c r="AQ15" s="156">
        <v>0</v>
      </c>
      <c r="AR15" s="156">
        <v>0</v>
      </c>
      <c r="AS15" s="156">
        <v>0</v>
      </c>
      <c r="AT15" s="156">
        <v>0</v>
      </c>
      <c r="AU15" s="156">
        <v>0</v>
      </c>
      <c r="AV15" s="156">
        <v>0</v>
      </c>
      <c r="AW15" s="156">
        <v>0</v>
      </c>
      <c r="AX15" s="156">
        <v>0</v>
      </c>
      <c r="AY15" s="156">
        <v>0</v>
      </c>
      <c r="AZ15" s="156">
        <v>0</v>
      </c>
      <c r="BA15" s="156">
        <v>0</v>
      </c>
      <c r="BB15" s="156">
        <v>0</v>
      </c>
      <c r="BC15" s="156">
        <v>0</v>
      </c>
      <c r="BD15" s="156">
        <v>0</v>
      </c>
      <c r="BE15" s="156">
        <v>0</v>
      </c>
      <c r="BF15" s="156">
        <v>0</v>
      </c>
      <c r="BG15" s="156">
        <v>0</v>
      </c>
      <c r="BH15" s="156">
        <v>0</v>
      </c>
      <c r="BI15" s="156">
        <v>0</v>
      </c>
      <c r="BJ15" s="156">
        <v>0</v>
      </c>
      <c r="BK15" s="156">
        <v>0</v>
      </c>
      <c r="BL15" s="156">
        <v>0</v>
      </c>
      <c r="BM15" s="156">
        <v>0</v>
      </c>
      <c r="BN15" s="156">
        <v>0</v>
      </c>
      <c r="BO15" s="156">
        <v>0</v>
      </c>
      <c r="BP15" s="158">
        <v>0</v>
      </c>
      <c r="BQ15" s="141">
        <f t="shared" si="6"/>
        <v>0</v>
      </c>
      <c r="BR15" s="160">
        <f>K$75-$BQ15</f>
        <v>0</v>
      </c>
      <c r="BS15" s="143">
        <f t="shared" si="7"/>
        <v>1997.2596000000001</v>
      </c>
    </row>
    <row r="16" spans="1:74" s="148" customFormat="1" ht="18" customHeight="1">
      <c r="A16" s="144" t="s">
        <v>23</v>
      </c>
      <c r="B16" s="164" t="s">
        <v>27</v>
      </c>
      <c r="C16" s="102" t="s">
        <v>28</v>
      </c>
      <c r="D16" s="147">
        <f>SUM(D17:D19)</f>
        <v>8358.9251690000001</v>
      </c>
      <c r="E16" s="137">
        <f>F16+J16+K16+P16+T16+Y16+X16+Z16</f>
        <v>0</v>
      </c>
      <c r="F16" s="138">
        <f t="shared" si="9"/>
        <v>0</v>
      </c>
      <c r="G16" s="138">
        <f>SUM(G17:G19)</f>
        <v>0</v>
      </c>
      <c r="H16" s="138">
        <f>SUM(H17:H19)</f>
        <v>0</v>
      </c>
      <c r="I16" s="138">
        <f>SUM(I17:I19)</f>
        <v>0</v>
      </c>
      <c r="J16" s="138">
        <f t="shared" ref="J16:Z16" si="10">SUM(J17:J19)</f>
        <v>0</v>
      </c>
      <c r="K16" s="138">
        <f>SUM(K17:K19)</f>
        <v>0</v>
      </c>
      <c r="L16" s="140">
        <f>$D16-$BQ16</f>
        <v>8358.9251690000001</v>
      </c>
      <c r="M16" s="138">
        <f>SUM(M18:M19)</f>
        <v>0</v>
      </c>
      <c r="N16" s="138">
        <f>N17+N19</f>
        <v>0</v>
      </c>
      <c r="O16" s="138">
        <f>SUM(O17:O18)</f>
        <v>0</v>
      </c>
      <c r="P16" s="138">
        <f t="shared" si="10"/>
        <v>0</v>
      </c>
      <c r="Q16" s="138">
        <f t="shared" si="10"/>
        <v>0</v>
      </c>
      <c r="R16" s="138">
        <f t="shared" si="10"/>
        <v>0</v>
      </c>
      <c r="S16" s="138">
        <f t="shared" si="10"/>
        <v>0</v>
      </c>
      <c r="T16" s="138">
        <f>SUM(T17:T19)</f>
        <v>0</v>
      </c>
      <c r="U16" s="138">
        <f t="shared" si="10"/>
        <v>0</v>
      </c>
      <c r="V16" s="138">
        <f t="shared" si="10"/>
        <v>0</v>
      </c>
      <c r="W16" s="138">
        <f t="shared" si="10"/>
        <v>0</v>
      </c>
      <c r="X16" s="138">
        <f t="shared" si="10"/>
        <v>0</v>
      </c>
      <c r="Y16" s="138">
        <f t="shared" si="10"/>
        <v>0</v>
      </c>
      <c r="Z16" s="138">
        <f t="shared" si="10"/>
        <v>0</v>
      </c>
      <c r="AA16" s="118">
        <f t="shared" si="8"/>
        <v>0</v>
      </c>
      <c r="AB16" s="138">
        <f>SUM(AB17:AB19)</f>
        <v>0</v>
      </c>
      <c r="AC16" s="138">
        <f t="shared" ref="AC16:AJ16" si="11">SUM(AC17:AC19)</f>
        <v>0</v>
      </c>
      <c r="AD16" s="138">
        <f t="shared" si="11"/>
        <v>0</v>
      </c>
      <c r="AE16" s="138">
        <f t="shared" si="11"/>
        <v>0</v>
      </c>
      <c r="AF16" s="138">
        <f t="shared" si="11"/>
        <v>0</v>
      </c>
      <c r="AG16" s="138">
        <f t="shared" si="11"/>
        <v>0</v>
      </c>
      <c r="AH16" s="138">
        <f t="shared" si="11"/>
        <v>0</v>
      </c>
      <c r="AI16" s="138">
        <f t="shared" si="11"/>
        <v>0</v>
      </c>
      <c r="AJ16" s="138">
        <f t="shared" si="11"/>
        <v>0</v>
      </c>
      <c r="AK16" s="138">
        <f t="shared" si="4"/>
        <v>0</v>
      </c>
      <c r="AL16" s="138">
        <f t="shared" ref="AL16:BP16" si="12">SUM(AL17:AL19)</f>
        <v>0</v>
      </c>
      <c r="AM16" s="138">
        <f t="shared" si="12"/>
        <v>0</v>
      </c>
      <c r="AN16" s="138">
        <f t="shared" si="12"/>
        <v>0</v>
      </c>
      <c r="AO16" s="138">
        <f t="shared" si="12"/>
        <v>0</v>
      </c>
      <c r="AP16" s="138">
        <f t="shared" si="12"/>
        <v>0</v>
      </c>
      <c r="AQ16" s="138">
        <f t="shared" si="12"/>
        <v>0</v>
      </c>
      <c r="AR16" s="138">
        <f t="shared" si="12"/>
        <v>0</v>
      </c>
      <c r="AS16" s="138">
        <f t="shared" si="12"/>
        <v>0</v>
      </c>
      <c r="AT16" s="138">
        <f t="shared" si="12"/>
        <v>0</v>
      </c>
      <c r="AU16" s="138">
        <f t="shared" si="12"/>
        <v>0</v>
      </c>
      <c r="AV16" s="138">
        <f t="shared" si="12"/>
        <v>0</v>
      </c>
      <c r="AW16" s="138">
        <f t="shared" si="12"/>
        <v>0</v>
      </c>
      <c r="AX16" s="138">
        <f t="shared" si="12"/>
        <v>0</v>
      </c>
      <c r="AY16" s="138">
        <f t="shared" si="12"/>
        <v>0</v>
      </c>
      <c r="AZ16" s="138">
        <f t="shared" si="12"/>
        <v>0</v>
      </c>
      <c r="BA16" s="138">
        <f t="shared" si="12"/>
        <v>0</v>
      </c>
      <c r="BB16" s="138">
        <f t="shared" si="12"/>
        <v>0</v>
      </c>
      <c r="BC16" s="138">
        <f t="shared" si="12"/>
        <v>0</v>
      </c>
      <c r="BD16" s="138">
        <f t="shared" si="12"/>
        <v>0</v>
      </c>
      <c r="BE16" s="138">
        <f t="shared" si="12"/>
        <v>0</v>
      </c>
      <c r="BF16" s="138">
        <f t="shared" si="12"/>
        <v>0</v>
      </c>
      <c r="BG16" s="138">
        <f t="shared" si="12"/>
        <v>0</v>
      </c>
      <c r="BH16" s="138">
        <f t="shared" si="12"/>
        <v>0</v>
      </c>
      <c r="BI16" s="138">
        <f t="shared" si="12"/>
        <v>0</v>
      </c>
      <c r="BJ16" s="138">
        <f t="shared" si="12"/>
        <v>0</v>
      </c>
      <c r="BK16" s="138">
        <f t="shared" si="12"/>
        <v>0</v>
      </c>
      <c r="BL16" s="138">
        <f t="shared" si="12"/>
        <v>0</v>
      </c>
      <c r="BM16" s="138">
        <f t="shared" si="12"/>
        <v>0</v>
      </c>
      <c r="BN16" s="138">
        <f t="shared" si="12"/>
        <v>0</v>
      </c>
      <c r="BO16" s="138">
        <f t="shared" si="12"/>
        <v>0</v>
      </c>
      <c r="BP16" s="119">
        <f t="shared" si="12"/>
        <v>0</v>
      </c>
      <c r="BQ16" s="146">
        <f t="shared" si="6"/>
        <v>0</v>
      </c>
      <c r="BR16" s="165">
        <f>L$75-$BQ16</f>
        <v>0</v>
      </c>
      <c r="BS16" s="166">
        <f t="shared" si="7"/>
        <v>8358.9251690000001</v>
      </c>
    </row>
    <row r="17" spans="1:72" s="162" customFormat="1" ht="18" customHeight="1">
      <c r="A17" s="149"/>
      <c r="B17" s="167" t="s">
        <v>29</v>
      </c>
      <c r="C17" s="167" t="s">
        <v>30</v>
      </c>
      <c r="D17" s="152">
        <v>7534.0490670000008</v>
      </c>
      <c r="E17" s="153">
        <f>F17+J17+K17+L17+P17+T17+X17+Y17+Z17</f>
        <v>0</v>
      </c>
      <c r="F17" s="154">
        <f>G17+H17+I17</f>
        <v>0</v>
      </c>
      <c r="G17" s="156">
        <v>0</v>
      </c>
      <c r="H17" s="156">
        <v>0</v>
      </c>
      <c r="I17" s="156">
        <v>0</v>
      </c>
      <c r="J17" s="156">
        <v>0</v>
      </c>
      <c r="K17" s="156">
        <v>0</v>
      </c>
      <c r="L17" s="154">
        <f>N17+O17</f>
        <v>0</v>
      </c>
      <c r="M17" s="155">
        <f>$D17-$BQ17</f>
        <v>7534.0490670000008</v>
      </c>
      <c r="N17" s="156">
        <v>0</v>
      </c>
      <c r="O17" s="156">
        <v>0</v>
      </c>
      <c r="P17" s="154">
        <f>SUM(Q17:S17)</f>
        <v>0</v>
      </c>
      <c r="Q17" s="156">
        <v>0</v>
      </c>
      <c r="R17" s="156">
        <v>0</v>
      </c>
      <c r="S17" s="156">
        <v>0</v>
      </c>
      <c r="T17" s="154">
        <f>SUM(U17:W17)</f>
        <v>0</v>
      </c>
      <c r="U17" s="156">
        <v>0</v>
      </c>
      <c r="V17" s="156">
        <v>0</v>
      </c>
      <c r="W17" s="156">
        <v>0</v>
      </c>
      <c r="X17" s="156">
        <v>0</v>
      </c>
      <c r="Y17" s="156">
        <v>0</v>
      </c>
      <c r="Z17" s="156">
        <v>0</v>
      </c>
      <c r="AA17" s="128">
        <f t="shared" si="8"/>
        <v>0</v>
      </c>
      <c r="AB17" s="156">
        <v>0</v>
      </c>
      <c r="AC17" s="156">
        <v>0</v>
      </c>
      <c r="AD17" s="156">
        <v>0</v>
      </c>
      <c r="AE17" s="156">
        <v>0</v>
      </c>
      <c r="AF17" s="156">
        <v>0</v>
      </c>
      <c r="AG17" s="156">
        <v>0</v>
      </c>
      <c r="AH17" s="156">
        <v>0</v>
      </c>
      <c r="AI17" s="156">
        <v>0</v>
      </c>
      <c r="AJ17" s="156">
        <v>0</v>
      </c>
      <c r="AK17" s="154">
        <f t="shared" si="4"/>
        <v>0</v>
      </c>
      <c r="AL17" s="156">
        <v>0</v>
      </c>
      <c r="AM17" s="156">
        <v>0</v>
      </c>
      <c r="AN17" s="156">
        <v>0</v>
      </c>
      <c r="AO17" s="156">
        <v>0</v>
      </c>
      <c r="AP17" s="156">
        <v>0</v>
      </c>
      <c r="AQ17" s="156">
        <v>0</v>
      </c>
      <c r="AR17" s="156">
        <v>0</v>
      </c>
      <c r="AS17" s="156">
        <v>0</v>
      </c>
      <c r="AT17" s="156">
        <v>0</v>
      </c>
      <c r="AU17" s="156">
        <v>0</v>
      </c>
      <c r="AV17" s="156">
        <v>0</v>
      </c>
      <c r="AW17" s="156">
        <v>0</v>
      </c>
      <c r="AX17" s="156">
        <v>0</v>
      </c>
      <c r="AY17" s="156">
        <v>0</v>
      </c>
      <c r="AZ17" s="156">
        <v>0</v>
      </c>
      <c r="BA17" s="156">
        <v>0</v>
      </c>
      <c r="BB17" s="156">
        <v>0</v>
      </c>
      <c r="BC17" s="156">
        <v>0</v>
      </c>
      <c r="BD17" s="156">
        <v>0</v>
      </c>
      <c r="BE17" s="156">
        <v>0</v>
      </c>
      <c r="BF17" s="156">
        <v>0</v>
      </c>
      <c r="BG17" s="156">
        <v>0</v>
      </c>
      <c r="BH17" s="156">
        <v>0</v>
      </c>
      <c r="BI17" s="156">
        <v>0</v>
      </c>
      <c r="BJ17" s="156">
        <v>0</v>
      </c>
      <c r="BK17" s="156">
        <v>0</v>
      </c>
      <c r="BL17" s="156">
        <v>0</v>
      </c>
      <c r="BM17" s="156">
        <v>0</v>
      </c>
      <c r="BN17" s="156">
        <v>0</v>
      </c>
      <c r="BO17" s="156">
        <v>0</v>
      </c>
      <c r="BP17" s="158">
        <v>0</v>
      </c>
      <c r="BQ17" s="159">
        <f t="shared" si="6"/>
        <v>0</v>
      </c>
      <c r="BR17" s="160">
        <f>M$75-$BQ17</f>
        <v>0</v>
      </c>
      <c r="BS17" s="161">
        <f t="shared" si="7"/>
        <v>7534.0490670000008</v>
      </c>
    </row>
    <row r="18" spans="1:72" s="162" customFormat="1" ht="18" customHeight="1">
      <c r="A18" s="149"/>
      <c r="B18" s="167" t="s">
        <v>31</v>
      </c>
      <c r="C18" s="167" t="s">
        <v>32</v>
      </c>
      <c r="D18" s="152">
        <v>238.12184199999999</v>
      </c>
      <c r="E18" s="153">
        <f>F18+J18+K18+L18+P18+T18+X18+Y18+Z18</f>
        <v>0</v>
      </c>
      <c r="F18" s="154">
        <f t="shared" si="9"/>
        <v>0</v>
      </c>
      <c r="G18" s="156">
        <v>0</v>
      </c>
      <c r="H18" s="156">
        <v>0</v>
      </c>
      <c r="I18" s="156">
        <v>0</v>
      </c>
      <c r="J18" s="156">
        <v>0</v>
      </c>
      <c r="K18" s="156">
        <v>0</v>
      </c>
      <c r="L18" s="154">
        <f>M18+O18</f>
        <v>0</v>
      </c>
      <c r="M18" s="156">
        <v>0</v>
      </c>
      <c r="N18" s="155">
        <f>$D18-$BQ18</f>
        <v>238.12184199999999</v>
      </c>
      <c r="O18" s="156">
        <v>0</v>
      </c>
      <c r="P18" s="154">
        <f>SUM(Q18:S18)</f>
        <v>0</v>
      </c>
      <c r="Q18" s="156">
        <v>0</v>
      </c>
      <c r="R18" s="156">
        <v>0</v>
      </c>
      <c r="S18" s="156">
        <v>0</v>
      </c>
      <c r="T18" s="154">
        <f>SUM(U18:W18)</f>
        <v>0</v>
      </c>
      <c r="U18" s="156">
        <v>0</v>
      </c>
      <c r="V18" s="156">
        <v>0</v>
      </c>
      <c r="W18" s="156">
        <v>0</v>
      </c>
      <c r="X18" s="156">
        <v>0</v>
      </c>
      <c r="Y18" s="156">
        <v>0</v>
      </c>
      <c r="Z18" s="156">
        <v>0</v>
      </c>
      <c r="AA18" s="128">
        <f t="shared" si="8"/>
        <v>0</v>
      </c>
      <c r="AB18" s="156">
        <v>0</v>
      </c>
      <c r="AC18" s="156">
        <v>0</v>
      </c>
      <c r="AD18" s="156">
        <v>0</v>
      </c>
      <c r="AE18" s="156">
        <v>0</v>
      </c>
      <c r="AF18" s="156">
        <v>0</v>
      </c>
      <c r="AG18" s="156">
        <v>0</v>
      </c>
      <c r="AH18" s="156">
        <v>0</v>
      </c>
      <c r="AI18" s="156">
        <v>0</v>
      </c>
      <c r="AJ18" s="156">
        <v>0</v>
      </c>
      <c r="AK18" s="154">
        <f t="shared" si="4"/>
        <v>0</v>
      </c>
      <c r="AL18" s="156">
        <v>0</v>
      </c>
      <c r="AM18" s="156">
        <v>0</v>
      </c>
      <c r="AN18" s="156">
        <v>0</v>
      </c>
      <c r="AO18" s="156">
        <v>0</v>
      </c>
      <c r="AP18" s="156">
        <v>0</v>
      </c>
      <c r="AQ18" s="156">
        <v>0</v>
      </c>
      <c r="AR18" s="156">
        <v>0</v>
      </c>
      <c r="AS18" s="156">
        <v>0</v>
      </c>
      <c r="AT18" s="156">
        <v>0</v>
      </c>
      <c r="AU18" s="156">
        <v>0</v>
      </c>
      <c r="AV18" s="156">
        <v>0</v>
      </c>
      <c r="AW18" s="156">
        <v>0</v>
      </c>
      <c r="AX18" s="156">
        <v>0</v>
      </c>
      <c r="AY18" s="156">
        <v>0</v>
      </c>
      <c r="AZ18" s="156">
        <v>0</v>
      </c>
      <c r="BA18" s="156">
        <v>0</v>
      </c>
      <c r="BB18" s="156">
        <v>0</v>
      </c>
      <c r="BC18" s="156">
        <v>0</v>
      </c>
      <c r="BD18" s="156">
        <v>0</v>
      </c>
      <c r="BE18" s="156">
        <v>0</v>
      </c>
      <c r="BF18" s="156">
        <v>0</v>
      </c>
      <c r="BG18" s="156">
        <v>0</v>
      </c>
      <c r="BH18" s="156">
        <v>0</v>
      </c>
      <c r="BI18" s="156">
        <v>0</v>
      </c>
      <c r="BJ18" s="156">
        <v>0</v>
      </c>
      <c r="BK18" s="156">
        <v>0</v>
      </c>
      <c r="BL18" s="156">
        <v>0</v>
      </c>
      <c r="BM18" s="156">
        <v>0</v>
      </c>
      <c r="BN18" s="156">
        <v>0</v>
      </c>
      <c r="BO18" s="156">
        <v>0</v>
      </c>
      <c r="BP18" s="158">
        <v>0</v>
      </c>
      <c r="BQ18" s="159">
        <f t="shared" si="6"/>
        <v>0</v>
      </c>
      <c r="BR18" s="160">
        <f>N$75-$BQ18</f>
        <v>0</v>
      </c>
      <c r="BS18" s="161">
        <f t="shared" si="7"/>
        <v>238.12184199999999</v>
      </c>
    </row>
    <row r="19" spans="1:72" s="162" customFormat="1" ht="18" customHeight="1">
      <c r="A19" s="149"/>
      <c r="B19" s="167" t="s">
        <v>33</v>
      </c>
      <c r="C19" s="167" t="s">
        <v>34</v>
      </c>
      <c r="D19" s="152">
        <v>586.75426000000004</v>
      </c>
      <c r="E19" s="153">
        <f>F19+J19+K19+L19+P19+T19+X19+Y19+Z19</f>
        <v>0</v>
      </c>
      <c r="F19" s="154">
        <f t="shared" si="9"/>
        <v>0</v>
      </c>
      <c r="G19" s="156">
        <v>0</v>
      </c>
      <c r="H19" s="156">
        <v>0</v>
      </c>
      <c r="I19" s="156">
        <v>0</v>
      </c>
      <c r="J19" s="156">
        <v>0</v>
      </c>
      <c r="K19" s="156">
        <v>0</v>
      </c>
      <c r="L19" s="154">
        <f>M19+N19</f>
        <v>0</v>
      </c>
      <c r="M19" s="156">
        <v>0</v>
      </c>
      <c r="N19" s="156">
        <v>0</v>
      </c>
      <c r="O19" s="155">
        <f>$D19-$BQ19</f>
        <v>586.75426000000004</v>
      </c>
      <c r="P19" s="154">
        <f>SUM(Q19:S19)</f>
        <v>0</v>
      </c>
      <c r="Q19" s="156">
        <v>0</v>
      </c>
      <c r="R19" s="156">
        <v>0</v>
      </c>
      <c r="S19" s="156">
        <v>0</v>
      </c>
      <c r="T19" s="154">
        <f>SUM(U19:W19)</f>
        <v>0</v>
      </c>
      <c r="U19" s="156">
        <v>0</v>
      </c>
      <c r="V19" s="156">
        <v>0</v>
      </c>
      <c r="W19" s="156">
        <v>0</v>
      </c>
      <c r="X19" s="156">
        <v>0</v>
      </c>
      <c r="Y19" s="156">
        <v>0</v>
      </c>
      <c r="Z19" s="156">
        <v>0</v>
      </c>
      <c r="AA19" s="128">
        <f t="shared" si="8"/>
        <v>0</v>
      </c>
      <c r="AB19" s="156">
        <v>0</v>
      </c>
      <c r="AC19" s="156">
        <v>0</v>
      </c>
      <c r="AD19" s="156">
        <v>0</v>
      </c>
      <c r="AE19" s="156">
        <v>0</v>
      </c>
      <c r="AF19" s="156">
        <v>0</v>
      </c>
      <c r="AG19" s="156">
        <v>0</v>
      </c>
      <c r="AH19" s="156">
        <v>0</v>
      </c>
      <c r="AI19" s="156">
        <v>0</v>
      </c>
      <c r="AJ19" s="156">
        <v>0</v>
      </c>
      <c r="AK19" s="154">
        <f t="shared" si="4"/>
        <v>0</v>
      </c>
      <c r="AL19" s="156">
        <v>0</v>
      </c>
      <c r="AM19" s="156">
        <v>0</v>
      </c>
      <c r="AN19" s="156">
        <v>0</v>
      </c>
      <c r="AO19" s="156">
        <v>0</v>
      </c>
      <c r="AP19" s="156">
        <v>0</v>
      </c>
      <c r="AQ19" s="156">
        <v>0</v>
      </c>
      <c r="AR19" s="156">
        <v>0</v>
      </c>
      <c r="AS19" s="156">
        <v>0</v>
      </c>
      <c r="AT19" s="156">
        <v>0</v>
      </c>
      <c r="AU19" s="156">
        <v>0</v>
      </c>
      <c r="AV19" s="156">
        <v>0</v>
      </c>
      <c r="AW19" s="156">
        <v>0</v>
      </c>
      <c r="AX19" s="156">
        <v>0</v>
      </c>
      <c r="AY19" s="156">
        <v>0</v>
      </c>
      <c r="AZ19" s="156">
        <v>0</v>
      </c>
      <c r="BA19" s="156">
        <v>0</v>
      </c>
      <c r="BB19" s="156">
        <v>0</v>
      </c>
      <c r="BC19" s="156">
        <v>0</v>
      </c>
      <c r="BD19" s="156">
        <v>0</v>
      </c>
      <c r="BE19" s="156">
        <v>0</v>
      </c>
      <c r="BF19" s="156">
        <v>0</v>
      </c>
      <c r="BG19" s="156">
        <v>0</v>
      </c>
      <c r="BH19" s="156">
        <v>0</v>
      </c>
      <c r="BI19" s="156">
        <v>0</v>
      </c>
      <c r="BJ19" s="156">
        <v>0</v>
      </c>
      <c r="BK19" s="156">
        <v>0</v>
      </c>
      <c r="BL19" s="156">
        <v>0</v>
      </c>
      <c r="BM19" s="156">
        <v>0</v>
      </c>
      <c r="BN19" s="156">
        <v>0</v>
      </c>
      <c r="BO19" s="156">
        <v>0</v>
      </c>
      <c r="BP19" s="158">
        <v>0</v>
      </c>
      <c r="BQ19" s="159">
        <f t="shared" si="6"/>
        <v>0</v>
      </c>
      <c r="BR19" s="160">
        <f>O$75-$BQ19</f>
        <v>0</v>
      </c>
      <c r="BS19" s="161">
        <f t="shared" si="7"/>
        <v>586.75426000000004</v>
      </c>
    </row>
    <row r="20" spans="1:72" s="148" customFormat="1" ht="17.25" customHeight="1">
      <c r="A20" s="144" t="s">
        <v>26</v>
      </c>
      <c r="B20" s="164" t="s">
        <v>36</v>
      </c>
      <c r="C20" s="102" t="s">
        <v>37</v>
      </c>
      <c r="D20" s="136">
        <f>SUM(D21:D23)</f>
        <v>247.70080100000001</v>
      </c>
      <c r="E20" s="137">
        <f>F20+J20+K20+L20+T20+X20+Y20+Z20</f>
        <v>0</v>
      </c>
      <c r="F20" s="138">
        <f t="shared" si="9"/>
        <v>0</v>
      </c>
      <c r="G20" s="138">
        <f t="shared" ref="G20:Z20" si="13">SUM(G21:G23)</f>
        <v>0</v>
      </c>
      <c r="H20" s="138">
        <f t="shared" si="13"/>
        <v>0</v>
      </c>
      <c r="I20" s="138">
        <f t="shared" si="13"/>
        <v>0</v>
      </c>
      <c r="J20" s="138">
        <f t="shared" si="13"/>
        <v>0</v>
      </c>
      <c r="K20" s="138">
        <f t="shared" si="13"/>
        <v>0</v>
      </c>
      <c r="L20" s="138">
        <f>SUM(L21:L23)</f>
        <v>0</v>
      </c>
      <c r="M20" s="138">
        <f>SUM(M21:M23)</f>
        <v>0</v>
      </c>
      <c r="N20" s="138">
        <f t="shared" si="13"/>
        <v>0</v>
      </c>
      <c r="O20" s="138">
        <f t="shared" si="13"/>
        <v>0</v>
      </c>
      <c r="P20" s="140">
        <f>$D20-$BQ20</f>
        <v>247.70080100000001</v>
      </c>
      <c r="Q20" s="138">
        <f>SUM(Q22:Q23)</f>
        <v>0</v>
      </c>
      <c r="R20" s="138">
        <f>R21+R23</f>
        <v>0</v>
      </c>
      <c r="S20" s="138">
        <f>SUM(S21:S22)</f>
        <v>0</v>
      </c>
      <c r="T20" s="138">
        <f>SUM(T21:T23)</f>
        <v>0</v>
      </c>
      <c r="U20" s="138">
        <f>SUM(U21:U23)</f>
        <v>0</v>
      </c>
      <c r="V20" s="138">
        <f>SUM(V21:V23)</f>
        <v>0</v>
      </c>
      <c r="W20" s="138">
        <f>SUM(W21:W23)</f>
        <v>0</v>
      </c>
      <c r="X20" s="138">
        <f t="shared" si="13"/>
        <v>0</v>
      </c>
      <c r="Y20" s="138">
        <f t="shared" si="13"/>
        <v>0</v>
      </c>
      <c r="Z20" s="138">
        <f t="shared" si="13"/>
        <v>0</v>
      </c>
      <c r="AA20" s="118">
        <f t="shared" si="8"/>
        <v>0</v>
      </c>
      <c r="AB20" s="138">
        <f>SUM(AB21:AB23)</f>
        <v>0</v>
      </c>
      <c r="AC20" s="138">
        <f t="shared" ref="AC20:AJ20" si="14">SUM(AC21:AC23)</f>
        <v>0</v>
      </c>
      <c r="AD20" s="138">
        <f t="shared" si="14"/>
        <v>0</v>
      </c>
      <c r="AE20" s="138">
        <f t="shared" si="14"/>
        <v>0</v>
      </c>
      <c r="AF20" s="138">
        <f t="shared" si="14"/>
        <v>0</v>
      </c>
      <c r="AG20" s="138">
        <f t="shared" si="14"/>
        <v>0</v>
      </c>
      <c r="AH20" s="138">
        <f t="shared" si="14"/>
        <v>0</v>
      </c>
      <c r="AI20" s="138">
        <f t="shared" si="14"/>
        <v>0</v>
      </c>
      <c r="AJ20" s="138">
        <f t="shared" si="14"/>
        <v>0</v>
      </c>
      <c r="AK20" s="138">
        <f t="shared" si="4"/>
        <v>0</v>
      </c>
      <c r="AL20" s="138">
        <f t="shared" ref="AL20:BP20" si="15">SUM(AL21:AL23)</f>
        <v>0</v>
      </c>
      <c r="AM20" s="138">
        <f t="shared" si="15"/>
        <v>0</v>
      </c>
      <c r="AN20" s="138">
        <f t="shared" si="15"/>
        <v>0</v>
      </c>
      <c r="AO20" s="138">
        <f t="shared" si="15"/>
        <v>0</v>
      </c>
      <c r="AP20" s="138">
        <f t="shared" si="15"/>
        <v>0</v>
      </c>
      <c r="AQ20" s="138">
        <f t="shared" si="15"/>
        <v>0</v>
      </c>
      <c r="AR20" s="138">
        <f t="shared" si="15"/>
        <v>0</v>
      </c>
      <c r="AS20" s="138">
        <f t="shared" si="15"/>
        <v>0</v>
      </c>
      <c r="AT20" s="138">
        <f t="shared" si="15"/>
        <v>0</v>
      </c>
      <c r="AU20" s="138">
        <f t="shared" si="15"/>
        <v>0</v>
      </c>
      <c r="AV20" s="138">
        <f t="shared" si="15"/>
        <v>0</v>
      </c>
      <c r="AW20" s="138">
        <f t="shared" si="15"/>
        <v>0</v>
      </c>
      <c r="AX20" s="138">
        <f t="shared" si="15"/>
        <v>0</v>
      </c>
      <c r="AY20" s="138">
        <f t="shared" si="15"/>
        <v>0</v>
      </c>
      <c r="AZ20" s="138">
        <f t="shared" si="15"/>
        <v>0</v>
      </c>
      <c r="BA20" s="138">
        <f t="shared" si="15"/>
        <v>0</v>
      </c>
      <c r="BB20" s="138">
        <f t="shared" si="15"/>
        <v>0</v>
      </c>
      <c r="BC20" s="138">
        <f t="shared" si="15"/>
        <v>0</v>
      </c>
      <c r="BD20" s="138">
        <f t="shared" si="15"/>
        <v>0</v>
      </c>
      <c r="BE20" s="138">
        <f t="shared" si="15"/>
        <v>0</v>
      </c>
      <c r="BF20" s="138">
        <f t="shared" si="15"/>
        <v>0</v>
      </c>
      <c r="BG20" s="138">
        <f t="shared" si="15"/>
        <v>0</v>
      </c>
      <c r="BH20" s="138">
        <f t="shared" si="15"/>
        <v>0</v>
      </c>
      <c r="BI20" s="138">
        <f t="shared" si="15"/>
        <v>0</v>
      </c>
      <c r="BJ20" s="138">
        <f t="shared" si="15"/>
        <v>0</v>
      </c>
      <c r="BK20" s="138">
        <f t="shared" si="15"/>
        <v>0</v>
      </c>
      <c r="BL20" s="138">
        <f t="shared" si="15"/>
        <v>0</v>
      </c>
      <c r="BM20" s="138">
        <f t="shared" si="15"/>
        <v>0</v>
      </c>
      <c r="BN20" s="138">
        <f t="shared" si="15"/>
        <v>0</v>
      </c>
      <c r="BO20" s="138">
        <f t="shared" si="15"/>
        <v>0</v>
      </c>
      <c r="BP20" s="119">
        <f t="shared" si="15"/>
        <v>0</v>
      </c>
      <c r="BQ20" s="141">
        <f t="shared" si="6"/>
        <v>0</v>
      </c>
      <c r="BR20" s="165">
        <f>P$75-$BQ20</f>
        <v>0</v>
      </c>
      <c r="BS20" s="166">
        <f t="shared" si="7"/>
        <v>247.70080100000001</v>
      </c>
    </row>
    <row r="21" spans="1:72" s="162" customFormat="1" ht="18" customHeight="1">
      <c r="A21" s="149"/>
      <c r="B21" s="167" t="s">
        <v>38</v>
      </c>
      <c r="C21" s="167" t="s">
        <v>39</v>
      </c>
      <c r="D21" s="152">
        <v>247.70080100000001</v>
      </c>
      <c r="E21" s="153">
        <f>F21+J21+K21+L21+P21+T21+X21+Y21+Z21</f>
        <v>0</v>
      </c>
      <c r="F21" s="154">
        <f t="shared" si="9"/>
        <v>0</v>
      </c>
      <c r="G21" s="156">
        <v>0</v>
      </c>
      <c r="H21" s="156">
        <v>0</v>
      </c>
      <c r="I21" s="156">
        <v>0</v>
      </c>
      <c r="J21" s="156">
        <v>0</v>
      </c>
      <c r="K21" s="156">
        <v>0</v>
      </c>
      <c r="L21" s="154">
        <f>SUM(M21:O21)</f>
        <v>0</v>
      </c>
      <c r="M21" s="156">
        <v>0</v>
      </c>
      <c r="N21" s="156">
        <v>0</v>
      </c>
      <c r="O21" s="156">
        <v>0</v>
      </c>
      <c r="P21" s="154">
        <f>SUM(R21:S21)</f>
        <v>0</v>
      </c>
      <c r="Q21" s="157">
        <f>$D21-$BQ21</f>
        <v>247.70080100000001</v>
      </c>
      <c r="R21" s="156">
        <v>0</v>
      </c>
      <c r="S21" s="156">
        <v>0</v>
      </c>
      <c r="T21" s="154">
        <f>SUM(U21:W21)</f>
        <v>0</v>
      </c>
      <c r="U21" s="156">
        <v>0</v>
      </c>
      <c r="V21" s="156">
        <v>0</v>
      </c>
      <c r="W21" s="156">
        <v>0</v>
      </c>
      <c r="X21" s="156">
        <v>0</v>
      </c>
      <c r="Y21" s="156">
        <v>0</v>
      </c>
      <c r="Z21" s="156">
        <v>0</v>
      </c>
      <c r="AA21" s="128">
        <f t="shared" si="8"/>
        <v>0</v>
      </c>
      <c r="AB21" s="156">
        <v>0</v>
      </c>
      <c r="AC21" s="156">
        <v>0</v>
      </c>
      <c r="AD21" s="156">
        <v>0</v>
      </c>
      <c r="AE21" s="156">
        <v>0</v>
      </c>
      <c r="AF21" s="156">
        <v>0</v>
      </c>
      <c r="AG21" s="156">
        <v>0</v>
      </c>
      <c r="AH21" s="156">
        <v>0</v>
      </c>
      <c r="AI21" s="156">
        <v>0</v>
      </c>
      <c r="AJ21" s="156">
        <v>0</v>
      </c>
      <c r="AK21" s="154">
        <f t="shared" si="4"/>
        <v>0</v>
      </c>
      <c r="AL21" s="156">
        <v>0</v>
      </c>
      <c r="AM21" s="156">
        <v>0</v>
      </c>
      <c r="AN21" s="156">
        <v>0</v>
      </c>
      <c r="AO21" s="156">
        <v>0</v>
      </c>
      <c r="AP21" s="156">
        <v>0</v>
      </c>
      <c r="AQ21" s="156">
        <v>0</v>
      </c>
      <c r="AR21" s="156">
        <v>0</v>
      </c>
      <c r="AS21" s="156">
        <v>0</v>
      </c>
      <c r="AT21" s="156">
        <v>0</v>
      </c>
      <c r="AU21" s="156">
        <v>0</v>
      </c>
      <c r="AV21" s="156">
        <v>0</v>
      </c>
      <c r="AW21" s="156">
        <v>0</v>
      </c>
      <c r="AX21" s="156">
        <v>0</v>
      </c>
      <c r="AY21" s="156">
        <v>0</v>
      </c>
      <c r="AZ21" s="156">
        <v>0</v>
      </c>
      <c r="BA21" s="156">
        <v>0</v>
      </c>
      <c r="BB21" s="156">
        <v>0</v>
      </c>
      <c r="BC21" s="156">
        <v>0</v>
      </c>
      <c r="BD21" s="156">
        <v>0</v>
      </c>
      <c r="BE21" s="156">
        <v>0</v>
      </c>
      <c r="BF21" s="156">
        <v>0</v>
      </c>
      <c r="BG21" s="156">
        <v>0</v>
      </c>
      <c r="BH21" s="156">
        <v>0</v>
      </c>
      <c r="BI21" s="156">
        <v>0</v>
      </c>
      <c r="BJ21" s="156">
        <v>0</v>
      </c>
      <c r="BK21" s="156">
        <v>0</v>
      </c>
      <c r="BL21" s="156">
        <v>0</v>
      </c>
      <c r="BM21" s="156">
        <v>0</v>
      </c>
      <c r="BN21" s="156">
        <v>0</v>
      </c>
      <c r="BO21" s="156">
        <v>0</v>
      </c>
      <c r="BP21" s="158">
        <v>0</v>
      </c>
      <c r="BQ21" s="159">
        <f t="shared" si="6"/>
        <v>0</v>
      </c>
      <c r="BR21" s="160">
        <f>Q$75-$BQ21</f>
        <v>0</v>
      </c>
      <c r="BS21" s="161">
        <f t="shared" si="7"/>
        <v>247.70080100000001</v>
      </c>
    </row>
    <row r="22" spans="1:72" s="162" customFormat="1" ht="18" customHeight="1">
      <c r="A22" s="149"/>
      <c r="B22" s="167" t="s">
        <v>40</v>
      </c>
      <c r="C22" s="167" t="s">
        <v>41</v>
      </c>
      <c r="D22" s="152">
        <v>0</v>
      </c>
      <c r="E22" s="153">
        <f>F22+J22+K22+L22+P22+T22+X22+Y22+Z22</f>
        <v>0</v>
      </c>
      <c r="F22" s="154">
        <f t="shared" si="9"/>
        <v>0</v>
      </c>
      <c r="G22" s="156">
        <v>0</v>
      </c>
      <c r="H22" s="156">
        <v>0</v>
      </c>
      <c r="I22" s="156">
        <v>0</v>
      </c>
      <c r="J22" s="156">
        <v>0</v>
      </c>
      <c r="K22" s="156">
        <v>0</v>
      </c>
      <c r="L22" s="154">
        <f>SUM(M22:O22)</f>
        <v>0</v>
      </c>
      <c r="M22" s="156">
        <v>0</v>
      </c>
      <c r="N22" s="156">
        <v>0</v>
      </c>
      <c r="O22" s="156">
        <v>0</v>
      </c>
      <c r="P22" s="154">
        <f>Q22+S22</f>
        <v>0</v>
      </c>
      <c r="Q22" s="156">
        <v>0</v>
      </c>
      <c r="R22" s="157">
        <f>$D22-$BQ22</f>
        <v>0</v>
      </c>
      <c r="S22" s="156">
        <v>0</v>
      </c>
      <c r="T22" s="154">
        <f>SUM(U22:W22)</f>
        <v>0</v>
      </c>
      <c r="U22" s="156">
        <v>0</v>
      </c>
      <c r="V22" s="156">
        <v>0</v>
      </c>
      <c r="W22" s="156">
        <v>0</v>
      </c>
      <c r="X22" s="156">
        <v>0</v>
      </c>
      <c r="Y22" s="156">
        <v>0</v>
      </c>
      <c r="Z22" s="156">
        <v>0</v>
      </c>
      <c r="AA22" s="128">
        <f t="shared" si="8"/>
        <v>0</v>
      </c>
      <c r="AB22" s="156">
        <v>0</v>
      </c>
      <c r="AC22" s="156">
        <v>0</v>
      </c>
      <c r="AD22" s="156">
        <v>0</v>
      </c>
      <c r="AE22" s="156">
        <v>0</v>
      </c>
      <c r="AF22" s="156">
        <v>0</v>
      </c>
      <c r="AG22" s="156">
        <v>0</v>
      </c>
      <c r="AH22" s="156">
        <v>0</v>
      </c>
      <c r="AI22" s="156">
        <v>0</v>
      </c>
      <c r="AJ22" s="156">
        <v>0</v>
      </c>
      <c r="AK22" s="154">
        <f t="shared" si="4"/>
        <v>0</v>
      </c>
      <c r="AL22" s="156">
        <v>0</v>
      </c>
      <c r="AM22" s="156">
        <v>0</v>
      </c>
      <c r="AN22" s="156">
        <v>0</v>
      </c>
      <c r="AO22" s="156">
        <v>0</v>
      </c>
      <c r="AP22" s="156">
        <v>0</v>
      </c>
      <c r="AQ22" s="156">
        <v>0</v>
      </c>
      <c r="AR22" s="156">
        <v>0</v>
      </c>
      <c r="AS22" s="156">
        <v>0</v>
      </c>
      <c r="AT22" s="156">
        <v>0</v>
      </c>
      <c r="AU22" s="156">
        <v>0</v>
      </c>
      <c r="AV22" s="156">
        <v>0</v>
      </c>
      <c r="AW22" s="156">
        <v>0</v>
      </c>
      <c r="AX22" s="156">
        <v>0</v>
      </c>
      <c r="AY22" s="156">
        <v>0</v>
      </c>
      <c r="AZ22" s="156">
        <v>0</v>
      </c>
      <c r="BA22" s="156">
        <v>0</v>
      </c>
      <c r="BB22" s="156">
        <v>0</v>
      </c>
      <c r="BC22" s="156">
        <v>0</v>
      </c>
      <c r="BD22" s="156">
        <v>0</v>
      </c>
      <c r="BE22" s="156">
        <v>0</v>
      </c>
      <c r="BF22" s="156">
        <v>0</v>
      </c>
      <c r="BG22" s="156">
        <v>0</v>
      </c>
      <c r="BH22" s="156">
        <v>0</v>
      </c>
      <c r="BI22" s="156">
        <v>0</v>
      </c>
      <c r="BJ22" s="156">
        <v>0</v>
      </c>
      <c r="BK22" s="156">
        <v>0</v>
      </c>
      <c r="BL22" s="156">
        <v>0</v>
      </c>
      <c r="BM22" s="156">
        <v>0</v>
      </c>
      <c r="BN22" s="156">
        <v>0</v>
      </c>
      <c r="BO22" s="156">
        <v>0</v>
      </c>
      <c r="BP22" s="158">
        <v>0</v>
      </c>
      <c r="BQ22" s="159">
        <f t="shared" si="6"/>
        <v>0</v>
      </c>
      <c r="BR22" s="160">
        <f>R$75-$BQ22</f>
        <v>0</v>
      </c>
      <c r="BS22" s="161">
        <f t="shared" si="7"/>
        <v>0</v>
      </c>
    </row>
    <row r="23" spans="1:72" s="162" customFormat="1" ht="18" customHeight="1">
      <c r="A23" s="149"/>
      <c r="B23" s="167" t="s">
        <v>42</v>
      </c>
      <c r="C23" s="167" t="s">
        <v>43</v>
      </c>
      <c r="D23" s="152">
        <v>0</v>
      </c>
      <c r="E23" s="153">
        <f>F23+J23+K23+L23+P23+T23+X23+Y23+Z23</f>
        <v>0</v>
      </c>
      <c r="F23" s="154">
        <f t="shared" si="9"/>
        <v>0</v>
      </c>
      <c r="G23" s="156">
        <v>0</v>
      </c>
      <c r="H23" s="156">
        <v>0</v>
      </c>
      <c r="I23" s="156">
        <v>0</v>
      </c>
      <c r="J23" s="156">
        <v>0</v>
      </c>
      <c r="K23" s="156">
        <v>0</v>
      </c>
      <c r="L23" s="154">
        <f>SUM(M23:O23)</f>
        <v>0</v>
      </c>
      <c r="M23" s="156">
        <v>0</v>
      </c>
      <c r="N23" s="156">
        <v>0</v>
      </c>
      <c r="O23" s="156">
        <v>0</v>
      </c>
      <c r="P23" s="154">
        <f>Q23+R23</f>
        <v>0</v>
      </c>
      <c r="Q23" s="156">
        <v>0</v>
      </c>
      <c r="R23" s="156">
        <v>0</v>
      </c>
      <c r="S23" s="157">
        <f>$D23-$BQ23</f>
        <v>0</v>
      </c>
      <c r="T23" s="154">
        <f>SUM(U23:W23)</f>
        <v>0</v>
      </c>
      <c r="U23" s="156">
        <v>0</v>
      </c>
      <c r="V23" s="156">
        <v>0</v>
      </c>
      <c r="W23" s="156">
        <v>0</v>
      </c>
      <c r="X23" s="156">
        <v>0</v>
      </c>
      <c r="Y23" s="156">
        <v>0</v>
      </c>
      <c r="Z23" s="156">
        <v>0</v>
      </c>
      <c r="AA23" s="128">
        <f t="shared" si="8"/>
        <v>0</v>
      </c>
      <c r="AB23" s="156">
        <v>0</v>
      </c>
      <c r="AC23" s="156">
        <v>0</v>
      </c>
      <c r="AD23" s="156">
        <v>0</v>
      </c>
      <c r="AE23" s="156">
        <v>0</v>
      </c>
      <c r="AF23" s="156">
        <v>0</v>
      </c>
      <c r="AG23" s="156">
        <v>0</v>
      </c>
      <c r="AH23" s="156">
        <v>0</v>
      </c>
      <c r="AI23" s="156">
        <v>0</v>
      </c>
      <c r="AJ23" s="156">
        <v>0</v>
      </c>
      <c r="AK23" s="154">
        <f t="shared" si="4"/>
        <v>0</v>
      </c>
      <c r="AL23" s="156">
        <v>0</v>
      </c>
      <c r="AM23" s="156">
        <v>0</v>
      </c>
      <c r="AN23" s="156">
        <v>0</v>
      </c>
      <c r="AO23" s="156">
        <v>0</v>
      </c>
      <c r="AP23" s="156">
        <v>0</v>
      </c>
      <c r="AQ23" s="156">
        <v>0</v>
      </c>
      <c r="AR23" s="156">
        <v>0</v>
      </c>
      <c r="AS23" s="156">
        <v>0</v>
      </c>
      <c r="AT23" s="156">
        <v>0</v>
      </c>
      <c r="AU23" s="156">
        <v>0</v>
      </c>
      <c r="AV23" s="156">
        <v>0</v>
      </c>
      <c r="AW23" s="156">
        <v>0</v>
      </c>
      <c r="AX23" s="156">
        <v>0</v>
      </c>
      <c r="AY23" s="156">
        <v>0</v>
      </c>
      <c r="AZ23" s="156">
        <v>0</v>
      </c>
      <c r="BA23" s="156">
        <v>0</v>
      </c>
      <c r="BB23" s="156">
        <v>0</v>
      </c>
      <c r="BC23" s="156">
        <v>0</v>
      </c>
      <c r="BD23" s="156">
        <v>0</v>
      </c>
      <c r="BE23" s="156">
        <v>0</v>
      </c>
      <c r="BF23" s="156">
        <v>0</v>
      </c>
      <c r="BG23" s="156">
        <v>0</v>
      </c>
      <c r="BH23" s="156">
        <v>0</v>
      </c>
      <c r="BI23" s="156">
        <v>0</v>
      </c>
      <c r="BJ23" s="156">
        <v>0</v>
      </c>
      <c r="BK23" s="156">
        <v>0</v>
      </c>
      <c r="BL23" s="156">
        <v>0</v>
      </c>
      <c r="BM23" s="156">
        <v>0</v>
      </c>
      <c r="BN23" s="156">
        <v>0</v>
      </c>
      <c r="BO23" s="156">
        <v>0</v>
      </c>
      <c r="BP23" s="158">
        <v>0</v>
      </c>
      <c r="BQ23" s="159">
        <f t="shared" si="6"/>
        <v>0</v>
      </c>
      <c r="BR23" s="160">
        <f>S$75-$BQ23</f>
        <v>0</v>
      </c>
      <c r="BS23" s="161">
        <f t="shared" si="7"/>
        <v>0</v>
      </c>
    </row>
    <row r="24" spans="1:72" s="148" customFormat="1" ht="18" customHeight="1">
      <c r="A24" s="144" t="s">
        <v>35</v>
      </c>
      <c r="B24" s="164" t="s">
        <v>45</v>
      </c>
      <c r="C24" s="102" t="s">
        <v>46</v>
      </c>
      <c r="D24" s="147">
        <f>SUM(D25:D27)</f>
        <v>43119.524631</v>
      </c>
      <c r="E24" s="137">
        <f>F24+J24+K24+L24+X24+Y24+Z24+P24</f>
        <v>0</v>
      </c>
      <c r="F24" s="138">
        <f t="shared" si="9"/>
        <v>0</v>
      </c>
      <c r="G24" s="138">
        <f t="shared" ref="G24:Z24" si="16">SUM(G25:G27)</f>
        <v>0</v>
      </c>
      <c r="H24" s="138">
        <f t="shared" si="16"/>
        <v>0</v>
      </c>
      <c r="I24" s="138">
        <f t="shared" si="16"/>
        <v>0</v>
      </c>
      <c r="J24" s="138">
        <f t="shared" si="16"/>
        <v>0</v>
      </c>
      <c r="K24" s="138">
        <f t="shared" si="16"/>
        <v>0</v>
      </c>
      <c r="L24" s="138">
        <f>SUM(L25:L27)</f>
        <v>0</v>
      </c>
      <c r="M24" s="138">
        <f t="shared" si="16"/>
        <v>0</v>
      </c>
      <c r="N24" s="138">
        <f t="shared" si="16"/>
        <v>0</v>
      </c>
      <c r="O24" s="138">
        <f t="shared" si="16"/>
        <v>0</v>
      </c>
      <c r="P24" s="138">
        <f t="shared" si="16"/>
        <v>0</v>
      </c>
      <c r="Q24" s="138">
        <f t="shared" si="16"/>
        <v>0</v>
      </c>
      <c r="R24" s="138">
        <f t="shared" si="16"/>
        <v>0</v>
      </c>
      <c r="S24" s="138">
        <f>SUM(S25:S27)</f>
        <v>0</v>
      </c>
      <c r="T24" s="140">
        <f>$D24-$BQ24</f>
        <v>43119.524631</v>
      </c>
      <c r="U24" s="138">
        <f>SUM(U26:U27)</f>
        <v>0</v>
      </c>
      <c r="V24" s="138">
        <f>V25+V27</f>
        <v>0</v>
      </c>
      <c r="W24" s="138">
        <f>SUM(W25:W26)</f>
        <v>0</v>
      </c>
      <c r="X24" s="138">
        <f>SUM(X25:X27)</f>
        <v>0</v>
      </c>
      <c r="Y24" s="138">
        <f t="shared" si="16"/>
        <v>0</v>
      </c>
      <c r="Z24" s="138">
        <f t="shared" si="16"/>
        <v>0</v>
      </c>
      <c r="AA24" s="118">
        <f>SUM(AB24:AK24)+SUM(BB24:BO24)</f>
        <v>0</v>
      </c>
      <c r="AB24" s="138">
        <f>SUM(AB25:AB27)</f>
        <v>0</v>
      </c>
      <c r="AC24" s="138">
        <f t="shared" ref="AC24:AJ24" si="17">SUM(AC25:AC27)</f>
        <v>0</v>
      </c>
      <c r="AD24" s="138">
        <f t="shared" si="17"/>
        <v>0</v>
      </c>
      <c r="AE24" s="138">
        <f t="shared" si="17"/>
        <v>0</v>
      </c>
      <c r="AF24" s="138">
        <f t="shared" si="17"/>
        <v>0</v>
      </c>
      <c r="AG24" s="138">
        <f t="shared" si="17"/>
        <v>0</v>
      </c>
      <c r="AH24" s="138">
        <f t="shared" si="17"/>
        <v>0</v>
      </c>
      <c r="AI24" s="138">
        <f t="shared" si="17"/>
        <v>0</v>
      </c>
      <c r="AJ24" s="138">
        <f t="shared" si="17"/>
        <v>0</v>
      </c>
      <c r="AK24" s="138">
        <f t="shared" si="4"/>
        <v>0</v>
      </c>
      <c r="AL24" s="138">
        <f t="shared" ref="AL24:BP24" si="18">SUM(AL25:AL27)</f>
        <v>0</v>
      </c>
      <c r="AM24" s="138">
        <f t="shared" si="18"/>
        <v>0</v>
      </c>
      <c r="AN24" s="138">
        <f t="shared" si="18"/>
        <v>0</v>
      </c>
      <c r="AO24" s="138">
        <f t="shared" si="18"/>
        <v>0</v>
      </c>
      <c r="AP24" s="138">
        <f t="shared" si="18"/>
        <v>0</v>
      </c>
      <c r="AQ24" s="138">
        <f t="shared" si="18"/>
        <v>0</v>
      </c>
      <c r="AR24" s="138">
        <f t="shared" si="18"/>
        <v>0</v>
      </c>
      <c r="AS24" s="138">
        <f t="shared" si="18"/>
        <v>0</v>
      </c>
      <c r="AT24" s="138">
        <f t="shared" si="18"/>
        <v>0</v>
      </c>
      <c r="AU24" s="138">
        <f t="shared" si="18"/>
        <v>0</v>
      </c>
      <c r="AV24" s="138">
        <f t="shared" si="18"/>
        <v>0</v>
      </c>
      <c r="AW24" s="138">
        <f t="shared" si="18"/>
        <v>0</v>
      </c>
      <c r="AX24" s="138">
        <f t="shared" si="18"/>
        <v>0</v>
      </c>
      <c r="AY24" s="138">
        <f t="shared" si="18"/>
        <v>0</v>
      </c>
      <c r="AZ24" s="138">
        <f t="shared" si="18"/>
        <v>0</v>
      </c>
      <c r="BA24" s="138">
        <f t="shared" si="18"/>
        <v>0</v>
      </c>
      <c r="BB24" s="138">
        <f t="shared" si="18"/>
        <v>0</v>
      </c>
      <c r="BC24" s="138">
        <f t="shared" si="18"/>
        <v>0</v>
      </c>
      <c r="BD24" s="138">
        <f t="shared" si="18"/>
        <v>0</v>
      </c>
      <c r="BE24" s="138">
        <f t="shared" si="18"/>
        <v>0</v>
      </c>
      <c r="BF24" s="138">
        <f t="shared" si="18"/>
        <v>0</v>
      </c>
      <c r="BG24" s="138">
        <f t="shared" si="18"/>
        <v>0</v>
      </c>
      <c r="BH24" s="138">
        <f t="shared" si="18"/>
        <v>0</v>
      </c>
      <c r="BI24" s="138">
        <f t="shared" si="18"/>
        <v>0</v>
      </c>
      <c r="BJ24" s="138">
        <f t="shared" si="18"/>
        <v>0</v>
      </c>
      <c r="BK24" s="138">
        <f t="shared" si="18"/>
        <v>0</v>
      </c>
      <c r="BL24" s="138">
        <f t="shared" si="18"/>
        <v>0</v>
      </c>
      <c r="BM24" s="138">
        <f t="shared" si="18"/>
        <v>0</v>
      </c>
      <c r="BN24" s="138">
        <f t="shared" si="18"/>
        <v>0</v>
      </c>
      <c r="BO24" s="138">
        <f t="shared" si="18"/>
        <v>0</v>
      </c>
      <c r="BP24" s="119">
        <f t="shared" si="18"/>
        <v>0</v>
      </c>
      <c r="BQ24" s="146">
        <f t="shared" si="6"/>
        <v>0</v>
      </c>
      <c r="BR24" s="165">
        <f>T$75-$BQ24</f>
        <v>0</v>
      </c>
      <c r="BS24" s="166">
        <f t="shared" si="7"/>
        <v>43119.524631</v>
      </c>
    </row>
    <row r="25" spans="1:72" s="162" customFormat="1" ht="18" customHeight="1">
      <c r="A25" s="149"/>
      <c r="B25" s="167" t="s">
        <v>185</v>
      </c>
      <c r="C25" s="167" t="s">
        <v>48</v>
      </c>
      <c r="D25" s="152">
        <v>19952.877095999997</v>
      </c>
      <c r="E25" s="153">
        <f>F25+J25+K25+L25+P25+T25+X25+Y25+Z25</f>
        <v>0</v>
      </c>
      <c r="F25" s="154">
        <f t="shared" si="9"/>
        <v>0</v>
      </c>
      <c r="G25" s="156">
        <v>0</v>
      </c>
      <c r="H25" s="156">
        <v>0</v>
      </c>
      <c r="I25" s="156">
        <v>0</v>
      </c>
      <c r="J25" s="156">
        <v>0</v>
      </c>
      <c r="K25" s="156">
        <v>0</v>
      </c>
      <c r="L25" s="154">
        <f t="shared" ref="L25:L30" si="19">SUM(M25:O25)</f>
        <v>0</v>
      </c>
      <c r="M25" s="156">
        <v>0</v>
      </c>
      <c r="N25" s="156">
        <v>0</v>
      </c>
      <c r="O25" s="156">
        <v>0</v>
      </c>
      <c r="P25" s="154">
        <f t="shared" ref="P25:P30" si="20">SUM(Q25:S25)</f>
        <v>0</v>
      </c>
      <c r="Q25" s="156">
        <v>0</v>
      </c>
      <c r="R25" s="156">
        <v>0</v>
      </c>
      <c r="S25" s="156">
        <v>0</v>
      </c>
      <c r="T25" s="154">
        <f>V25+W25</f>
        <v>0</v>
      </c>
      <c r="U25" s="157">
        <f>$D25-$BQ25</f>
        <v>19952.877095999997</v>
      </c>
      <c r="V25" s="156">
        <v>0</v>
      </c>
      <c r="W25" s="156">
        <v>0</v>
      </c>
      <c r="X25" s="156">
        <v>0</v>
      </c>
      <c r="Y25" s="156">
        <v>0</v>
      </c>
      <c r="Z25" s="156">
        <v>0</v>
      </c>
      <c r="AA25" s="128">
        <f t="shared" si="8"/>
        <v>0</v>
      </c>
      <c r="AB25" s="156">
        <v>0</v>
      </c>
      <c r="AC25" s="156">
        <v>0</v>
      </c>
      <c r="AD25" s="156">
        <v>0</v>
      </c>
      <c r="AE25" s="156">
        <v>0</v>
      </c>
      <c r="AF25" s="156">
        <v>0</v>
      </c>
      <c r="AG25" s="156">
        <v>0</v>
      </c>
      <c r="AH25" s="156">
        <v>0</v>
      </c>
      <c r="AI25" s="156">
        <v>0</v>
      </c>
      <c r="AJ25" s="156">
        <v>0</v>
      </c>
      <c r="AK25" s="154">
        <f t="shared" si="4"/>
        <v>0</v>
      </c>
      <c r="AL25" s="156">
        <v>0</v>
      </c>
      <c r="AM25" s="156">
        <v>0</v>
      </c>
      <c r="AN25" s="156">
        <v>0</v>
      </c>
      <c r="AO25" s="156">
        <v>0</v>
      </c>
      <c r="AP25" s="156">
        <v>0</v>
      </c>
      <c r="AQ25" s="156">
        <v>0</v>
      </c>
      <c r="AR25" s="156">
        <v>0</v>
      </c>
      <c r="AS25" s="156">
        <v>0</v>
      </c>
      <c r="AT25" s="156">
        <v>0</v>
      </c>
      <c r="AU25" s="156">
        <v>0</v>
      </c>
      <c r="AV25" s="156">
        <v>0</v>
      </c>
      <c r="AW25" s="156">
        <v>0</v>
      </c>
      <c r="AX25" s="156">
        <v>0</v>
      </c>
      <c r="AY25" s="156">
        <v>0</v>
      </c>
      <c r="AZ25" s="156">
        <v>0</v>
      </c>
      <c r="BA25" s="156">
        <v>0</v>
      </c>
      <c r="BB25" s="156">
        <v>0</v>
      </c>
      <c r="BC25" s="156">
        <v>0</v>
      </c>
      <c r="BD25" s="156">
        <v>0</v>
      </c>
      <c r="BE25" s="156">
        <v>0</v>
      </c>
      <c r="BF25" s="156">
        <v>0</v>
      </c>
      <c r="BG25" s="156">
        <v>0</v>
      </c>
      <c r="BH25" s="156">
        <v>0</v>
      </c>
      <c r="BI25" s="156">
        <v>0</v>
      </c>
      <c r="BJ25" s="156">
        <v>0</v>
      </c>
      <c r="BK25" s="156">
        <v>0</v>
      </c>
      <c r="BL25" s="156">
        <v>0</v>
      </c>
      <c r="BM25" s="156">
        <v>0</v>
      </c>
      <c r="BN25" s="156">
        <v>0</v>
      </c>
      <c r="BO25" s="156">
        <v>0</v>
      </c>
      <c r="BP25" s="158">
        <v>0</v>
      </c>
      <c r="BQ25" s="159">
        <f t="shared" si="6"/>
        <v>0</v>
      </c>
      <c r="BR25" s="160">
        <f>U$75-$BQ25</f>
        <v>0</v>
      </c>
      <c r="BS25" s="161">
        <f t="shared" si="7"/>
        <v>19952.877095999997</v>
      </c>
    </row>
    <row r="26" spans="1:72" s="162" customFormat="1" ht="18" customHeight="1">
      <c r="A26" s="149"/>
      <c r="B26" s="167" t="s">
        <v>49</v>
      </c>
      <c r="C26" s="167" t="s">
        <v>50</v>
      </c>
      <c r="D26" s="152">
        <v>13761.721247000001</v>
      </c>
      <c r="E26" s="153">
        <f>F26+J26+K26+L26+P26+T26+X26+Y26+Z26</f>
        <v>0</v>
      </c>
      <c r="F26" s="154">
        <f t="shared" si="9"/>
        <v>0</v>
      </c>
      <c r="G26" s="156">
        <v>0</v>
      </c>
      <c r="H26" s="156">
        <v>0</v>
      </c>
      <c r="I26" s="156">
        <v>0</v>
      </c>
      <c r="J26" s="156">
        <v>0</v>
      </c>
      <c r="K26" s="156">
        <v>0</v>
      </c>
      <c r="L26" s="154">
        <f t="shared" si="19"/>
        <v>0</v>
      </c>
      <c r="M26" s="156">
        <v>0</v>
      </c>
      <c r="N26" s="156">
        <v>0</v>
      </c>
      <c r="O26" s="156">
        <v>0</v>
      </c>
      <c r="P26" s="154">
        <f t="shared" si="20"/>
        <v>0</v>
      </c>
      <c r="Q26" s="156">
        <v>0</v>
      </c>
      <c r="R26" s="156">
        <v>0</v>
      </c>
      <c r="S26" s="156">
        <v>0</v>
      </c>
      <c r="T26" s="154">
        <f>U26+W26</f>
        <v>0</v>
      </c>
      <c r="U26" s="156">
        <v>0</v>
      </c>
      <c r="V26" s="157">
        <f>$D26-$BQ26</f>
        <v>13761.721247000001</v>
      </c>
      <c r="W26" s="156">
        <v>0</v>
      </c>
      <c r="X26" s="156">
        <v>0</v>
      </c>
      <c r="Y26" s="156">
        <v>0</v>
      </c>
      <c r="Z26" s="156">
        <v>0</v>
      </c>
      <c r="AA26" s="128">
        <f t="shared" si="8"/>
        <v>0</v>
      </c>
      <c r="AB26" s="156">
        <v>0</v>
      </c>
      <c r="AC26" s="156">
        <v>0</v>
      </c>
      <c r="AD26" s="156">
        <v>0</v>
      </c>
      <c r="AE26" s="156">
        <v>0</v>
      </c>
      <c r="AF26" s="156">
        <v>0</v>
      </c>
      <c r="AG26" s="156">
        <v>0</v>
      </c>
      <c r="AH26" s="156">
        <v>0</v>
      </c>
      <c r="AI26" s="156">
        <v>0</v>
      </c>
      <c r="AJ26" s="156">
        <v>0</v>
      </c>
      <c r="AK26" s="154">
        <f t="shared" si="4"/>
        <v>0</v>
      </c>
      <c r="AL26" s="156">
        <v>0</v>
      </c>
      <c r="AM26" s="156">
        <v>0</v>
      </c>
      <c r="AN26" s="156">
        <v>0</v>
      </c>
      <c r="AO26" s="156">
        <v>0</v>
      </c>
      <c r="AP26" s="156">
        <v>0</v>
      </c>
      <c r="AQ26" s="156">
        <v>0</v>
      </c>
      <c r="AR26" s="156">
        <v>0</v>
      </c>
      <c r="AS26" s="156">
        <v>0</v>
      </c>
      <c r="AT26" s="156">
        <v>0</v>
      </c>
      <c r="AU26" s="156">
        <v>0</v>
      </c>
      <c r="AV26" s="156">
        <v>0</v>
      </c>
      <c r="AW26" s="156">
        <v>0</v>
      </c>
      <c r="AX26" s="156">
        <v>0</v>
      </c>
      <c r="AY26" s="156">
        <v>0</v>
      </c>
      <c r="AZ26" s="156">
        <v>0</v>
      </c>
      <c r="BA26" s="156">
        <v>0</v>
      </c>
      <c r="BB26" s="156">
        <v>0</v>
      </c>
      <c r="BC26" s="156">
        <v>0</v>
      </c>
      <c r="BD26" s="156">
        <v>0</v>
      </c>
      <c r="BE26" s="156">
        <v>0</v>
      </c>
      <c r="BF26" s="156">
        <v>0</v>
      </c>
      <c r="BG26" s="156">
        <v>0</v>
      </c>
      <c r="BH26" s="156">
        <v>0</v>
      </c>
      <c r="BI26" s="156">
        <v>0</v>
      </c>
      <c r="BJ26" s="156">
        <v>0</v>
      </c>
      <c r="BK26" s="156">
        <v>0</v>
      </c>
      <c r="BL26" s="156">
        <v>0</v>
      </c>
      <c r="BM26" s="156">
        <v>0</v>
      </c>
      <c r="BN26" s="156">
        <v>0</v>
      </c>
      <c r="BO26" s="156">
        <v>0</v>
      </c>
      <c r="BP26" s="158">
        <v>0</v>
      </c>
      <c r="BQ26" s="159">
        <f t="shared" si="6"/>
        <v>0</v>
      </c>
      <c r="BR26" s="160">
        <f>V$75-$BQ26</f>
        <v>0</v>
      </c>
      <c r="BS26" s="161">
        <f t="shared" si="7"/>
        <v>13761.721247000001</v>
      </c>
    </row>
    <row r="27" spans="1:72" s="162" customFormat="1" ht="18" customHeight="1">
      <c r="A27" s="149"/>
      <c r="B27" s="167" t="s">
        <v>51</v>
      </c>
      <c r="C27" s="167" t="s">
        <v>52</v>
      </c>
      <c r="D27" s="152">
        <v>9404.9262880000006</v>
      </c>
      <c r="E27" s="153">
        <f>F27+J27+K27+L27+P27+T27+X27+Y27+Z27</f>
        <v>0</v>
      </c>
      <c r="F27" s="154">
        <f t="shared" si="9"/>
        <v>0</v>
      </c>
      <c r="G27" s="156">
        <v>0</v>
      </c>
      <c r="H27" s="156">
        <v>0</v>
      </c>
      <c r="I27" s="156">
        <v>0</v>
      </c>
      <c r="J27" s="156">
        <v>0</v>
      </c>
      <c r="K27" s="156">
        <v>0</v>
      </c>
      <c r="L27" s="154">
        <f t="shared" si="19"/>
        <v>0</v>
      </c>
      <c r="M27" s="156">
        <v>0</v>
      </c>
      <c r="N27" s="156">
        <v>0</v>
      </c>
      <c r="O27" s="156">
        <v>0</v>
      </c>
      <c r="P27" s="154">
        <f t="shared" si="20"/>
        <v>0</v>
      </c>
      <c r="Q27" s="156">
        <v>0</v>
      </c>
      <c r="R27" s="156">
        <v>0</v>
      </c>
      <c r="S27" s="156">
        <v>0</v>
      </c>
      <c r="T27" s="154">
        <f>U27+V27</f>
        <v>0</v>
      </c>
      <c r="U27" s="156">
        <v>0</v>
      </c>
      <c r="V27" s="156">
        <v>0</v>
      </c>
      <c r="W27" s="157">
        <f>$D27-$BQ27</f>
        <v>9404.9262880000006</v>
      </c>
      <c r="X27" s="156">
        <v>0</v>
      </c>
      <c r="Y27" s="156">
        <v>0</v>
      </c>
      <c r="Z27" s="156">
        <v>0</v>
      </c>
      <c r="AA27" s="128">
        <f t="shared" si="8"/>
        <v>0</v>
      </c>
      <c r="AB27" s="156">
        <v>0</v>
      </c>
      <c r="AC27" s="156">
        <v>0</v>
      </c>
      <c r="AD27" s="156">
        <v>0</v>
      </c>
      <c r="AE27" s="156">
        <v>0</v>
      </c>
      <c r="AF27" s="156">
        <v>0</v>
      </c>
      <c r="AG27" s="156">
        <v>0</v>
      </c>
      <c r="AH27" s="156">
        <v>0</v>
      </c>
      <c r="AI27" s="156">
        <v>0</v>
      </c>
      <c r="AJ27" s="156">
        <v>0</v>
      </c>
      <c r="AK27" s="154">
        <f t="shared" si="4"/>
        <v>0</v>
      </c>
      <c r="AL27" s="156">
        <v>0</v>
      </c>
      <c r="AM27" s="156">
        <v>0</v>
      </c>
      <c r="AN27" s="156">
        <v>0</v>
      </c>
      <c r="AO27" s="156">
        <v>0</v>
      </c>
      <c r="AP27" s="156">
        <v>0</v>
      </c>
      <c r="AQ27" s="156">
        <v>0</v>
      </c>
      <c r="AR27" s="156">
        <v>0</v>
      </c>
      <c r="AS27" s="156">
        <v>0</v>
      </c>
      <c r="AT27" s="156">
        <v>0</v>
      </c>
      <c r="AU27" s="156">
        <v>0</v>
      </c>
      <c r="AV27" s="156">
        <v>0</v>
      </c>
      <c r="AW27" s="156">
        <v>0</v>
      </c>
      <c r="AX27" s="156">
        <v>0</v>
      </c>
      <c r="AY27" s="156">
        <v>0</v>
      </c>
      <c r="AZ27" s="156">
        <v>0</v>
      </c>
      <c r="BA27" s="156">
        <v>0</v>
      </c>
      <c r="BB27" s="156">
        <v>0</v>
      </c>
      <c r="BC27" s="156">
        <v>0</v>
      </c>
      <c r="BD27" s="156">
        <v>0</v>
      </c>
      <c r="BE27" s="156">
        <v>0</v>
      </c>
      <c r="BF27" s="156">
        <v>0</v>
      </c>
      <c r="BG27" s="156">
        <v>0</v>
      </c>
      <c r="BH27" s="156">
        <v>0</v>
      </c>
      <c r="BI27" s="156">
        <v>0</v>
      </c>
      <c r="BJ27" s="156">
        <v>0</v>
      </c>
      <c r="BK27" s="156">
        <v>0</v>
      </c>
      <c r="BL27" s="156">
        <v>0</v>
      </c>
      <c r="BM27" s="156">
        <v>0</v>
      </c>
      <c r="BN27" s="156">
        <v>0</v>
      </c>
      <c r="BO27" s="156">
        <v>0</v>
      </c>
      <c r="BP27" s="158">
        <v>0</v>
      </c>
      <c r="BQ27" s="159">
        <f t="shared" si="6"/>
        <v>0</v>
      </c>
      <c r="BR27" s="160">
        <f>W$75-$BQ27</f>
        <v>0</v>
      </c>
      <c r="BS27" s="161">
        <f t="shared" si="7"/>
        <v>9404.9262880000006</v>
      </c>
    </row>
    <row r="28" spans="1:72" ht="18" customHeight="1">
      <c r="A28" s="135"/>
      <c r="B28" s="104" t="s">
        <v>54</v>
      </c>
      <c r="C28" s="103" t="s">
        <v>55</v>
      </c>
      <c r="D28" s="136">
        <v>291.44925699999993</v>
      </c>
      <c r="E28" s="137">
        <f>F28+J28+K28+L28+P28+T28+Y28+Z28</f>
        <v>0</v>
      </c>
      <c r="F28" s="138">
        <f t="shared" si="9"/>
        <v>0</v>
      </c>
      <c r="G28" s="156">
        <v>0</v>
      </c>
      <c r="H28" s="156">
        <v>0</v>
      </c>
      <c r="I28" s="156">
        <v>0</v>
      </c>
      <c r="J28" s="156">
        <v>0</v>
      </c>
      <c r="K28" s="156">
        <v>0</v>
      </c>
      <c r="L28" s="138">
        <f t="shared" si="19"/>
        <v>0</v>
      </c>
      <c r="M28" s="156">
        <v>0</v>
      </c>
      <c r="N28" s="156">
        <v>0</v>
      </c>
      <c r="O28" s="156">
        <v>0</v>
      </c>
      <c r="P28" s="138">
        <f t="shared" si="20"/>
        <v>0</v>
      </c>
      <c r="Q28" s="156">
        <v>0</v>
      </c>
      <c r="R28" s="156">
        <v>0</v>
      </c>
      <c r="S28" s="156">
        <v>0</v>
      </c>
      <c r="T28" s="138">
        <f>U28+V28+W28</f>
        <v>0</v>
      </c>
      <c r="U28" s="156">
        <v>0</v>
      </c>
      <c r="V28" s="156">
        <v>0</v>
      </c>
      <c r="W28" s="156">
        <v>0</v>
      </c>
      <c r="X28" s="140">
        <f>$D28-$BQ28</f>
        <v>291.44925699999993</v>
      </c>
      <c r="Y28" s="156">
        <v>0</v>
      </c>
      <c r="Z28" s="156">
        <v>0</v>
      </c>
      <c r="AA28" s="118">
        <f t="shared" si="8"/>
        <v>0</v>
      </c>
      <c r="AB28" s="156">
        <v>0</v>
      </c>
      <c r="AC28" s="156">
        <v>0</v>
      </c>
      <c r="AD28" s="156">
        <v>0</v>
      </c>
      <c r="AE28" s="156">
        <v>0</v>
      </c>
      <c r="AF28" s="156">
        <v>0</v>
      </c>
      <c r="AG28" s="156">
        <v>0</v>
      </c>
      <c r="AH28" s="156">
        <v>0</v>
      </c>
      <c r="AI28" s="156">
        <v>0</v>
      </c>
      <c r="AJ28" s="156">
        <v>0</v>
      </c>
      <c r="AK28" s="138">
        <f t="shared" si="4"/>
        <v>0</v>
      </c>
      <c r="AL28" s="156">
        <v>0</v>
      </c>
      <c r="AM28" s="156">
        <v>0</v>
      </c>
      <c r="AN28" s="156">
        <v>0</v>
      </c>
      <c r="AO28" s="156">
        <v>0</v>
      </c>
      <c r="AP28" s="156">
        <v>0</v>
      </c>
      <c r="AQ28" s="156">
        <v>0</v>
      </c>
      <c r="AR28" s="156">
        <v>0</v>
      </c>
      <c r="AS28" s="156">
        <v>0</v>
      </c>
      <c r="AT28" s="156">
        <v>0</v>
      </c>
      <c r="AU28" s="156">
        <v>0</v>
      </c>
      <c r="AV28" s="156">
        <v>0</v>
      </c>
      <c r="AW28" s="156">
        <v>0</v>
      </c>
      <c r="AX28" s="156">
        <v>0</v>
      </c>
      <c r="AY28" s="156">
        <v>0</v>
      </c>
      <c r="AZ28" s="156">
        <v>0</v>
      </c>
      <c r="BA28" s="156">
        <v>0</v>
      </c>
      <c r="BB28" s="156">
        <v>0</v>
      </c>
      <c r="BC28" s="156">
        <v>0</v>
      </c>
      <c r="BD28" s="156">
        <v>0</v>
      </c>
      <c r="BE28" s="156">
        <v>0</v>
      </c>
      <c r="BF28" s="156">
        <v>0</v>
      </c>
      <c r="BG28" s="156">
        <v>0</v>
      </c>
      <c r="BH28" s="156">
        <v>0</v>
      </c>
      <c r="BI28" s="156">
        <v>0</v>
      </c>
      <c r="BJ28" s="156">
        <v>0</v>
      </c>
      <c r="BK28" s="156">
        <v>0</v>
      </c>
      <c r="BL28" s="156">
        <v>0</v>
      </c>
      <c r="BM28" s="156">
        <v>0</v>
      </c>
      <c r="BN28" s="156">
        <v>0</v>
      </c>
      <c r="BO28" s="156">
        <v>0</v>
      </c>
      <c r="BP28" s="158">
        <v>0</v>
      </c>
      <c r="BQ28" s="141">
        <f t="shared" si="6"/>
        <v>0</v>
      </c>
      <c r="BR28" s="142">
        <f>X$75-$BQ28</f>
        <v>0</v>
      </c>
      <c r="BS28" s="143">
        <f t="shared" si="7"/>
        <v>291.44925699999993</v>
      </c>
    </row>
    <row r="29" spans="1:72" ht="18" customHeight="1">
      <c r="A29" s="135"/>
      <c r="B29" s="104" t="s">
        <v>57</v>
      </c>
      <c r="C29" s="103" t="s">
        <v>58</v>
      </c>
      <c r="D29" s="136">
        <v>0</v>
      </c>
      <c r="E29" s="137">
        <f>F29+J29+K29+L29+P29+T29+X29+Z29</f>
        <v>0</v>
      </c>
      <c r="F29" s="138">
        <f t="shared" si="9"/>
        <v>0</v>
      </c>
      <c r="G29" s="156">
        <v>0</v>
      </c>
      <c r="H29" s="156">
        <v>0</v>
      </c>
      <c r="I29" s="156">
        <v>0</v>
      </c>
      <c r="J29" s="156">
        <v>0</v>
      </c>
      <c r="K29" s="156">
        <v>0</v>
      </c>
      <c r="L29" s="138">
        <f t="shared" si="19"/>
        <v>0</v>
      </c>
      <c r="M29" s="156">
        <v>0</v>
      </c>
      <c r="N29" s="156">
        <v>0</v>
      </c>
      <c r="O29" s="156">
        <v>0</v>
      </c>
      <c r="P29" s="138">
        <f t="shared" si="20"/>
        <v>0</v>
      </c>
      <c r="Q29" s="156">
        <v>0</v>
      </c>
      <c r="R29" s="156">
        <v>0</v>
      </c>
      <c r="S29" s="156">
        <v>0</v>
      </c>
      <c r="T29" s="138">
        <f>U29+V29+W29</f>
        <v>0</v>
      </c>
      <c r="U29" s="156">
        <v>0</v>
      </c>
      <c r="V29" s="156">
        <v>0</v>
      </c>
      <c r="W29" s="156">
        <v>0</v>
      </c>
      <c r="X29" s="156">
        <v>0</v>
      </c>
      <c r="Y29" s="140">
        <f>$D29-$BQ29</f>
        <v>0</v>
      </c>
      <c r="Z29" s="156">
        <v>0</v>
      </c>
      <c r="AA29" s="118">
        <f t="shared" si="8"/>
        <v>0</v>
      </c>
      <c r="AB29" s="156">
        <v>0</v>
      </c>
      <c r="AC29" s="156">
        <v>0</v>
      </c>
      <c r="AD29" s="156">
        <v>0</v>
      </c>
      <c r="AE29" s="156">
        <v>0</v>
      </c>
      <c r="AF29" s="156">
        <v>0</v>
      </c>
      <c r="AG29" s="156">
        <v>0</v>
      </c>
      <c r="AH29" s="156">
        <v>0</v>
      </c>
      <c r="AI29" s="156">
        <v>0</v>
      </c>
      <c r="AJ29" s="156">
        <v>0</v>
      </c>
      <c r="AK29" s="138">
        <f t="shared" si="4"/>
        <v>0</v>
      </c>
      <c r="AL29" s="156">
        <v>0</v>
      </c>
      <c r="AM29" s="156">
        <v>0</v>
      </c>
      <c r="AN29" s="156">
        <v>0</v>
      </c>
      <c r="AO29" s="156">
        <v>0</v>
      </c>
      <c r="AP29" s="156">
        <v>0</v>
      </c>
      <c r="AQ29" s="156">
        <v>0</v>
      </c>
      <c r="AR29" s="156">
        <v>0</v>
      </c>
      <c r="AS29" s="156">
        <v>0</v>
      </c>
      <c r="AT29" s="156">
        <v>0</v>
      </c>
      <c r="AU29" s="156">
        <v>0</v>
      </c>
      <c r="AV29" s="156">
        <v>0</v>
      </c>
      <c r="AW29" s="156">
        <v>0</v>
      </c>
      <c r="AX29" s="156">
        <v>0</v>
      </c>
      <c r="AY29" s="156">
        <v>0</v>
      </c>
      <c r="AZ29" s="156">
        <v>0</v>
      </c>
      <c r="BA29" s="156">
        <v>0</v>
      </c>
      <c r="BB29" s="156">
        <v>0</v>
      </c>
      <c r="BC29" s="156">
        <v>0</v>
      </c>
      <c r="BD29" s="156">
        <v>0</v>
      </c>
      <c r="BE29" s="156">
        <v>0</v>
      </c>
      <c r="BF29" s="156">
        <v>0</v>
      </c>
      <c r="BG29" s="156">
        <v>0</v>
      </c>
      <c r="BH29" s="156">
        <v>0</v>
      </c>
      <c r="BI29" s="156">
        <v>0</v>
      </c>
      <c r="BJ29" s="156">
        <v>0</v>
      </c>
      <c r="BK29" s="156">
        <v>0</v>
      </c>
      <c r="BL29" s="156">
        <v>0</v>
      </c>
      <c r="BM29" s="156">
        <v>0</v>
      </c>
      <c r="BN29" s="156">
        <v>0</v>
      </c>
      <c r="BO29" s="156">
        <v>0</v>
      </c>
      <c r="BP29" s="158">
        <v>0</v>
      </c>
      <c r="BQ29" s="141">
        <f t="shared" si="6"/>
        <v>0</v>
      </c>
      <c r="BR29" s="142">
        <f>Y$75-$BQ29</f>
        <v>0</v>
      </c>
      <c r="BS29" s="143">
        <f t="shared" si="7"/>
        <v>0</v>
      </c>
    </row>
    <row r="30" spans="1:72" ht="18" customHeight="1">
      <c r="A30" s="135"/>
      <c r="B30" s="104" t="s">
        <v>60</v>
      </c>
      <c r="C30" s="103" t="s">
        <v>61</v>
      </c>
      <c r="D30" s="136">
        <v>25.172984</v>
      </c>
      <c r="E30" s="137">
        <f>F30+J30+K30+L30+P30+T30+X30+Y30</f>
        <v>0</v>
      </c>
      <c r="F30" s="138">
        <f t="shared" si="9"/>
        <v>0</v>
      </c>
      <c r="G30" s="156">
        <v>0</v>
      </c>
      <c r="H30" s="156">
        <v>0</v>
      </c>
      <c r="I30" s="156">
        <v>0</v>
      </c>
      <c r="J30" s="156">
        <v>0</v>
      </c>
      <c r="K30" s="156">
        <v>0</v>
      </c>
      <c r="L30" s="138">
        <f t="shared" si="19"/>
        <v>0</v>
      </c>
      <c r="M30" s="156">
        <v>0</v>
      </c>
      <c r="N30" s="156">
        <v>0</v>
      </c>
      <c r="O30" s="156">
        <v>0</v>
      </c>
      <c r="P30" s="138">
        <f t="shared" si="20"/>
        <v>0</v>
      </c>
      <c r="Q30" s="156">
        <v>0</v>
      </c>
      <c r="R30" s="156">
        <v>0</v>
      </c>
      <c r="S30" s="156">
        <v>0</v>
      </c>
      <c r="T30" s="138">
        <f>U30+V30+W30</f>
        <v>0</v>
      </c>
      <c r="U30" s="156">
        <v>0</v>
      </c>
      <c r="V30" s="156">
        <v>0</v>
      </c>
      <c r="W30" s="156">
        <v>0</v>
      </c>
      <c r="X30" s="156">
        <v>0</v>
      </c>
      <c r="Y30" s="156">
        <v>0</v>
      </c>
      <c r="Z30" s="140">
        <f>$D30-$BQ30</f>
        <v>25.172984</v>
      </c>
      <c r="AA30" s="118">
        <f t="shared" si="8"/>
        <v>0</v>
      </c>
      <c r="AB30" s="156">
        <v>0</v>
      </c>
      <c r="AC30" s="156">
        <v>0</v>
      </c>
      <c r="AD30" s="156">
        <v>0</v>
      </c>
      <c r="AE30" s="156">
        <v>0</v>
      </c>
      <c r="AF30" s="156">
        <v>0</v>
      </c>
      <c r="AG30" s="156">
        <v>0</v>
      </c>
      <c r="AH30" s="156">
        <v>0</v>
      </c>
      <c r="AI30" s="156">
        <v>0</v>
      </c>
      <c r="AJ30" s="156">
        <v>0</v>
      </c>
      <c r="AK30" s="138">
        <f t="shared" si="4"/>
        <v>0</v>
      </c>
      <c r="AL30" s="156">
        <v>0</v>
      </c>
      <c r="AM30" s="156">
        <v>0</v>
      </c>
      <c r="AN30" s="156">
        <v>0</v>
      </c>
      <c r="AO30" s="156">
        <v>0</v>
      </c>
      <c r="AP30" s="156">
        <v>0</v>
      </c>
      <c r="AQ30" s="156">
        <v>0</v>
      </c>
      <c r="AR30" s="156">
        <v>0</v>
      </c>
      <c r="AS30" s="156">
        <v>0</v>
      </c>
      <c r="AT30" s="156">
        <v>0</v>
      </c>
      <c r="AU30" s="156">
        <v>0</v>
      </c>
      <c r="AV30" s="156">
        <v>0</v>
      </c>
      <c r="AW30" s="156">
        <v>0</v>
      </c>
      <c r="AX30" s="156">
        <v>0</v>
      </c>
      <c r="AY30" s="156">
        <v>0</v>
      </c>
      <c r="AZ30" s="156">
        <v>0</v>
      </c>
      <c r="BA30" s="156">
        <v>0</v>
      </c>
      <c r="BB30" s="156">
        <v>0</v>
      </c>
      <c r="BC30" s="156">
        <v>0</v>
      </c>
      <c r="BD30" s="156">
        <v>0</v>
      </c>
      <c r="BE30" s="156">
        <v>0</v>
      </c>
      <c r="BF30" s="156">
        <v>0</v>
      </c>
      <c r="BG30" s="156">
        <v>0</v>
      </c>
      <c r="BH30" s="156">
        <v>0</v>
      </c>
      <c r="BI30" s="156">
        <v>0</v>
      </c>
      <c r="BJ30" s="156">
        <v>0</v>
      </c>
      <c r="BK30" s="156">
        <v>0</v>
      </c>
      <c r="BL30" s="156">
        <v>0</v>
      </c>
      <c r="BM30" s="156">
        <v>0</v>
      </c>
      <c r="BN30" s="156">
        <v>0</v>
      </c>
      <c r="BO30" s="156">
        <v>0</v>
      </c>
      <c r="BP30" s="158">
        <v>0</v>
      </c>
      <c r="BQ30" s="141">
        <f t="shared" si="6"/>
        <v>0</v>
      </c>
      <c r="BR30" s="142">
        <f>Z$75-$BQ30</f>
        <v>0</v>
      </c>
      <c r="BS30" s="143">
        <f t="shared" si="7"/>
        <v>25.172984</v>
      </c>
    </row>
    <row r="31" spans="1:72" s="134" customFormat="1" ht="18" customHeight="1">
      <c r="A31" s="123" t="s">
        <v>62</v>
      </c>
      <c r="B31" s="124" t="s">
        <v>63</v>
      </c>
      <c r="C31" s="125" t="s">
        <v>64</v>
      </c>
      <c r="D31" s="126">
        <f>SUM(D33:D42)+SUM(D60:D73)</f>
        <v>2137.4747080000002</v>
      </c>
      <c r="E31" s="153">
        <f>F31+J31+K31+L31+P31+T31+X31+Y31+Z31</f>
        <v>0</v>
      </c>
      <c r="F31" s="128">
        <f t="shared" si="9"/>
        <v>0</v>
      </c>
      <c r="G31" s="128">
        <f t="shared" ref="G31:Z31" si="21">SUM(G33:G42)+SUM(G60:G73)</f>
        <v>0</v>
      </c>
      <c r="H31" s="128">
        <f t="shared" si="21"/>
        <v>0</v>
      </c>
      <c r="I31" s="128">
        <f t="shared" si="21"/>
        <v>0</v>
      </c>
      <c r="J31" s="128">
        <f t="shared" si="21"/>
        <v>0</v>
      </c>
      <c r="K31" s="128">
        <f t="shared" si="21"/>
        <v>0</v>
      </c>
      <c r="L31" s="128">
        <f t="shared" si="21"/>
        <v>0</v>
      </c>
      <c r="M31" s="128">
        <f t="shared" si="21"/>
        <v>0</v>
      </c>
      <c r="N31" s="128">
        <f t="shared" si="21"/>
        <v>0</v>
      </c>
      <c r="O31" s="128">
        <f t="shared" si="21"/>
        <v>0</v>
      </c>
      <c r="P31" s="128">
        <f t="shared" si="21"/>
        <v>0</v>
      </c>
      <c r="Q31" s="128">
        <f t="shared" si="21"/>
        <v>0</v>
      </c>
      <c r="R31" s="128">
        <f t="shared" si="21"/>
        <v>0</v>
      </c>
      <c r="S31" s="128">
        <f t="shared" si="21"/>
        <v>0</v>
      </c>
      <c r="T31" s="128">
        <f t="shared" si="21"/>
        <v>0</v>
      </c>
      <c r="U31" s="128">
        <f t="shared" si="21"/>
        <v>0</v>
      </c>
      <c r="V31" s="128">
        <f t="shared" si="21"/>
        <v>0</v>
      </c>
      <c r="W31" s="128">
        <f t="shared" si="21"/>
        <v>0</v>
      </c>
      <c r="X31" s="128">
        <f t="shared" si="21"/>
        <v>0</v>
      </c>
      <c r="Y31" s="128">
        <f t="shared" si="21"/>
        <v>0</v>
      </c>
      <c r="Z31" s="128">
        <f t="shared" si="21"/>
        <v>0</v>
      </c>
      <c r="AA31" s="129">
        <f>$D31-$BQ31</f>
        <v>2137.4747080000002</v>
      </c>
      <c r="AB31" s="128">
        <f>SUM(AB34:AB42)+SUM(AB60:AB73)</f>
        <v>0</v>
      </c>
      <c r="AC31" s="128">
        <f>AC33+SUM(AC35:AC42)+SUM(AC60:AC73)</f>
        <v>0</v>
      </c>
      <c r="AD31" s="128">
        <f>SUM(AD33:AD34)+SUM(AD36:AD42)+SUM(AD60:AD73)</f>
        <v>0</v>
      </c>
      <c r="AE31" s="128">
        <f>SUM(AE33:AE35)+SUM(AE37:AE42)+SUM(AE60:AE73)</f>
        <v>0</v>
      </c>
      <c r="AF31" s="128">
        <f>SUM(AF33:AF36)+SUM(AF38:AF42)+SUM(AF60:AF73)</f>
        <v>0</v>
      </c>
      <c r="AG31" s="128">
        <f>SUM(AG33:AG37)+SUM(AG39:AG42)+SUM(AG60:AG73)</f>
        <v>0</v>
      </c>
      <c r="AH31" s="128">
        <f>SUM(AH33:AH38)+SUM(AH40:AH42)+SUM(AH60:AH73)</f>
        <v>0</v>
      </c>
      <c r="AI31" s="128">
        <f>SUM(AI33:AI39)+AI42+SUM(AI60:AI73)+AI41</f>
        <v>0</v>
      </c>
      <c r="AJ31" s="128">
        <f>SUM(AJ33:AJ40)+AJ42+AJ60+AJ61+AJ62+AJ63+AJ64+AJ65+AJ66+AJ67+AJ68+AJ69+AJ70+AJ71+AJ72+AJ73</f>
        <v>0</v>
      </c>
      <c r="AK31" s="128">
        <f>SUM(AK33:AK41)+SUM(AK60:AK73)</f>
        <v>0</v>
      </c>
      <c r="AL31" s="128">
        <f>SUM(AL33:AL42)+SUM(AL60:AL73)</f>
        <v>0</v>
      </c>
      <c r="AM31" s="128">
        <f>SUM(AM33:AM42)+SUM(AM60:AM73)</f>
        <v>0</v>
      </c>
      <c r="AN31" s="128">
        <f>SUM(AN33:AN42)+SUM(AN60:AN73)</f>
        <v>0</v>
      </c>
      <c r="AO31" s="128">
        <f t="shared" ref="AO31:AZ31" si="22">SUM(AO33:AO42)+SUM(AO60:AO73)</f>
        <v>0</v>
      </c>
      <c r="AP31" s="128">
        <f t="shared" si="22"/>
        <v>0</v>
      </c>
      <c r="AQ31" s="128">
        <f t="shared" si="22"/>
        <v>0</v>
      </c>
      <c r="AR31" s="128">
        <f t="shared" si="22"/>
        <v>0</v>
      </c>
      <c r="AS31" s="128">
        <f t="shared" si="22"/>
        <v>0</v>
      </c>
      <c r="AT31" s="128">
        <f t="shared" si="22"/>
        <v>0</v>
      </c>
      <c r="AU31" s="128">
        <f t="shared" si="22"/>
        <v>0</v>
      </c>
      <c r="AV31" s="128">
        <f t="shared" si="22"/>
        <v>0</v>
      </c>
      <c r="AW31" s="128">
        <f t="shared" si="22"/>
        <v>0</v>
      </c>
      <c r="AX31" s="128">
        <f t="shared" si="22"/>
        <v>0</v>
      </c>
      <c r="AY31" s="128">
        <f t="shared" si="22"/>
        <v>0</v>
      </c>
      <c r="AZ31" s="128">
        <f t="shared" si="22"/>
        <v>0</v>
      </c>
      <c r="BA31" s="128">
        <f>SUM(BA33:BA42)+SUM(BA60:BA73)</f>
        <v>0</v>
      </c>
      <c r="BB31" s="128">
        <f>SUM(BB33:BB42)+SUM(BB61:BB73)</f>
        <v>0</v>
      </c>
      <c r="BC31" s="128">
        <f>SUM(BC33:BC42)+BC60+SUM(BC62:BC73)</f>
        <v>0</v>
      </c>
      <c r="BD31" s="128">
        <f>SUM(BD33:BD42)+SUM(BD60:BD61)+SUM(BD63:BD73)</f>
        <v>0</v>
      </c>
      <c r="BE31" s="128">
        <f>SUM(BE33:BE42)+SUM(BE60:BE62)+SUM(BE64:BE73)</f>
        <v>0</v>
      </c>
      <c r="BF31" s="128">
        <f>SUM(BF33:BF42)+SUM(BF60:BF63)+SUM(BF65:BF73)</f>
        <v>0</v>
      </c>
      <c r="BG31" s="128">
        <f>SUM(BG33:BG42)+SUM(BG60:BG64)+SUM(BG66:BG73)</f>
        <v>0</v>
      </c>
      <c r="BH31" s="128">
        <f>SUM(BH33:BH42)+SUM(BH60:BH65)+SUM(BH67:BH73)</f>
        <v>0</v>
      </c>
      <c r="BI31" s="128">
        <f>SUM(BI33:BI42)+SUM(BI60:BI66)+SUM(BI68:BI73:BI73)</f>
        <v>0</v>
      </c>
      <c r="BJ31" s="128">
        <f>SUM(BJ33:BJ42)+SUM(BJ60:BJ67)+SUM(BJ69:BJ73)</f>
        <v>0</v>
      </c>
      <c r="BK31" s="128">
        <f>SUM(BK33:BK42)+SUM(BK60:BK68)+SUM(BK70:BK73)</f>
        <v>0</v>
      </c>
      <c r="BL31" s="128">
        <f>SUM(BL33:BL42)+SUM(BL60:BL69)+SUM(BL71:BL73)</f>
        <v>0</v>
      </c>
      <c r="BM31" s="128">
        <f>SUM(BM33:BM42)+SUM(BM60:BM70)+SUM(BM72:BM73)</f>
        <v>0</v>
      </c>
      <c r="BN31" s="128">
        <f>SUM(BN33:BN42)+SUM(BN60:BN71)+BN73</f>
        <v>0</v>
      </c>
      <c r="BO31" s="128">
        <f>SUM(BO33:BO42)+SUM(BO60:BO72)</f>
        <v>0</v>
      </c>
      <c r="BP31" s="130">
        <f>SUM(BP33:BP42)+SUM(BP60:BP73)</f>
        <v>0</v>
      </c>
      <c r="BQ31" s="168">
        <f>BP31+E31</f>
        <v>0</v>
      </c>
      <c r="BR31" s="132">
        <f>AA$75-$BQ31</f>
        <v>0</v>
      </c>
      <c r="BS31" s="133">
        <f t="shared" si="7"/>
        <v>2137.4747080000002</v>
      </c>
      <c r="BT31" s="134">
        <f>SUM(BS33:BS42)+SUM(BS60:BS73)</f>
        <v>2137.4747080000002</v>
      </c>
    </row>
    <row r="32" spans="1:72" ht="18" customHeight="1">
      <c r="A32" s="135"/>
      <c r="B32" s="104" t="s">
        <v>65</v>
      </c>
      <c r="C32" s="103"/>
      <c r="D32" s="136"/>
      <c r="E32" s="137"/>
      <c r="F32" s="138"/>
      <c r="G32" s="139"/>
      <c r="H32" s="139"/>
      <c r="I32" s="139"/>
      <c r="J32" s="139"/>
      <c r="K32" s="139"/>
      <c r="L32" s="138"/>
      <c r="M32" s="139"/>
      <c r="N32" s="139"/>
      <c r="O32" s="139"/>
      <c r="P32" s="138"/>
      <c r="Q32" s="139"/>
      <c r="R32" s="139"/>
      <c r="S32" s="139"/>
      <c r="T32" s="138"/>
      <c r="U32" s="139"/>
      <c r="V32" s="139"/>
      <c r="W32" s="139"/>
      <c r="X32" s="139"/>
      <c r="Y32" s="139"/>
      <c r="Z32" s="139"/>
      <c r="AA32" s="118"/>
      <c r="AB32" s="139"/>
      <c r="AC32" s="139"/>
      <c r="AD32" s="139"/>
      <c r="AE32" s="139"/>
      <c r="AF32" s="139"/>
      <c r="AG32" s="139"/>
      <c r="AH32" s="139"/>
      <c r="AI32" s="139"/>
      <c r="AJ32" s="139"/>
      <c r="AK32" s="138"/>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19"/>
      <c r="BQ32" s="159">
        <f t="shared" ref="BQ32:BQ73" si="23">BP32+AA32+E32</f>
        <v>0</v>
      </c>
      <c r="BR32" s="142"/>
      <c r="BS32" s="143"/>
    </row>
    <row r="33" spans="1:72" ht="18" customHeight="1">
      <c r="A33" s="135" t="s">
        <v>66</v>
      </c>
      <c r="B33" s="104" t="s">
        <v>67</v>
      </c>
      <c r="C33" s="103" t="s">
        <v>68</v>
      </c>
      <c r="D33" s="136">
        <v>237.38180800000001</v>
      </c>
      <c r="E33" s="137">
        <f>F33+J33+K33+L33+P33+T33+X33+Y33+Z33</f>
        <v>0</v>
      </c>
      <c r="F33" s="138">
        <f t="shared" si="9"/>
        <v>0</v>
      </c>
      <c r="G33" s="156">
        <v>0</v>
      </c>
      <c r="H33" s="156">
        <v>0</v>
      </c>
      <c r="I33" s="156">
        <v>0</v>
      </c>
      <c r="J33" s="156">
        <v>0</v>
      </c>
      <c r="K33" s="156">
        <v>0</v>
      </c>
      <c r="L33" s="138">
        <f>SUM(M33:O33)</f>
        <v>0</v>
      </c>
      <c r="M33" s="156">
        <v>0</v>
      </c>
      <c r="N33" s="156">
        <v>0</v>
      </c>
      <c r="O33" s="156">
        <v>0</v>
      </c>
      <c r="P33" s="138">
        <f>SUM(Q33:S33)</f>
        <v>0</v>
      </c>
      <c r="Q33" s="156">
        <v>0</v>
      </c>
      <c r="R33" s="156">
        <v>0</v>
      </c>
      <c r="S33" s="156">
        <v>0</v>
      </c>
      <c r="T33" s="138">
        <f>SUM(U33:W33)</f>
        <v>0</v>
      </c>
      <c r="U33" s="156">
        <v>0</v>
      </c>
      <c r="V33" s="156">
        <v>0</v>
      </c>
      <c r="W33" s="156">
        <v>0</v>
      </c>
      <c r="X33" s="156">
        <v>0</v>
      </c>
      <c r="Y33" s="156">
        <v>0</v>
      </c>
      <c r="Z33" s="156">
        <v>0</v>
      </c>
      <c r="AA33" s="118">
        <f>SUM(AC33:AK33)+SUM(BB33:BO33)</f>
        <v>0</v>
      </c>
      <c r="AB33" s="163">
        <f>$D33-$BQ33</f>
        <v>237.38180800000001</v>
      </c>
      <c r="AC33" s="156">
        <v>0</v>
      </c>
      <c r="AD33" s="156">
        <v>0</v>
      </c>
      <c r="AE33" s="156">
        <v>0</v>
      </c>
      <c r="AF33" s="156">
        <v>0</v>
      </c>
      <c r="AG33" s="156">
        <v>0</v>
      </c>
      <c r="AH33" s="156">
        <v>0</v>
      </c>
      <c r="AI33" s="156">
        <v>0</v>
      </c>
      <c r="AJ33" s="156">
        <v>0</v>
      </c>
      <c r="AK33" s="138">
        <f>SUM(AL33:BA33)</f>
        <v>0</v>
      </c>
      <c r="AL33" s="156">
        <v>0</v>
      </c>
      <c r="AM33" s="156">
        <v>0</v>
      </c>
      <c r="AN33" s="156">
        <v>0</v>
      </c>
      <c r="AO33" s="156">
        <v>0</v>
      </c>
      <c r="AP33" s="156">
        <v>0</v>
      </c>
      <c r="AQ33" s="156">
        <v>0</v>
      </c>
      <c r="AR33" s="156">
        <v>0</v>
      </c>
      <c r="AS33" s="156">
        <v>0</v>
      </c>
      <c r="AT33" s="156">
        <v>0</v>
      </c>
      <c r="AU33" s="156">
        <v>0</v>
      </c>
      <c r="AV33" s="156">
        <v>0</v>
      </c>
      <c r="AW33" s="156">
        <v>0</v>
      </c>
      <c r="AX33" s="156">
        <v>0</v>
      </c>
      <c r="AY33" s="156">
        <v>0</v>
      </c>
      <c r="AZ33" s="156">
        <v>0</v>
      </c>
      <c r="BA33" s="156">
        <v>0</v>
      </c>
      <c r="BB33" s="156">
        <v>0</v>
      </c>
      <c r="BC33" s="156">
        <v>0</v>
      </c>
      <c r="BD33" s="156">
        <v>0</v>
      </c>
      <c r="BE33" s="156">
        <v>0</v>
      </c>
      <c r="BF33" s="156">
        <v>0</v>
      </c>
      <c r="BG33" s="156">
        <v>0</v>
      </c>
      <c r="BH33" s="156">
        <v>0</v>
      </c>
      <c r="BI33" s="156">
        <v>0</v>
      </c>
      <c r="BJ33" s="156">
        <v>0</v>
      </c>
      <c r="BK33" s="156">
        <v>0</v>
      </c>
      <c r="BL33" s="156">
        <v>0</v>
      </c>
      <c r="BM33" s="156">
        <v>0</v>
      </c>
      <c r="BN33" s="156">
        <v>0</v>
      </c>
      <c r="BO33" s="156">
        <v>0</v>
      </c>
      <c r="BP33" s="158">
        <v>0</v>
      </c>
      <c r="BQ33" s="141">
        <f t="shared" si="23"/>
        <v>0</v>
      </c>
      <c r="BR33" s="142">
        <f>AB$75-$BQ33</f>
        <v>0</v>
      </c>
      <c r="BS33" s="143">
        <f t="shared" ref="BS33:BS42" si="24">D33+BR33</f>
        <v>237.38180800000001</v>
      </c>
    </row>
    <row r="34" spans="1:72" ht="18" customHeight="1">
      <c r="A34" s="135" t="s">
        <v>69</v>
      </c>
      <c r="B34" s="104" t="s">
        <v>70</v>
      </c>
      <c r="C34" s="103" t="s">
        <v>71</v>
      </c>
      <c r="D34" s="136">
        <v>1.132598</v>
      </c>
      <c r="E34" s="137">
        <f t="shared" ref="E34:E72" si="25">F34+J34+K34+L34+P34+T34+X34+Y34+Z34</f>
        <v>0</v>
      </c>
      <c r="F34" s="138">
        <f t="shared" si="9"/>
        <v>0</v>
      </c>
      <c r="G34" s="156">
        <v>0</v>
      </c>
      <c r="H34" s="156">
        <v>0</v>
      </c>
      <c r="I34" s="156">
        <v>0</v>
      </c>
      <c r="J34" s="156">
        <v>0</v>
      </c>
      <c r="K34" s="156">
        <v>0</v>
      </c>
      <c r="L34" s="138">
        <f t="shared" ref="L34:L41" si="26">SUM(M34:O34)</f>
        <v>0</v>
      </c>
      <c r="M34" s="156">
        <v>0</v>
      </c>
      <c r="N34" s="156">
        <v>0</v>
      </c>
      <c r="O34" s="156">
        <v>0</v>
      </c>
      <c r="P34" s="138">
        <f t="shared" ref="P34:P41" si="27">SUM(Q34:S34)</f>
        <v>0</v>
      </c>
      <c r="Q34" s="156">
        <v>0</v>
      </c>
      <c r="R34" s="156">
        <v>0</v>
      </c>
      <c r="S34" s="156">
        <v>0</v>
      </c>
      <c r="T34" s="138">
        <f t="shared" ref="T34:T41" si="28">SUM(U34:W34)</f>
        <v>0</v>
      </c>
      <c r="U34" s="156">
        <v>0</v>
      </c>
      <c r="V34" s="156">
        <v>0</v>
      </c>
      <c r="W34" s="156">
        <v>0</v>
      </c>
      <c r="X34" s="156">
        <v>0</v>
      </c>
      <c r="Y34" s="156">
        <v>0</v>
      </c>
      <c r="Z34" s="156">
        <v>0</v>
      </c>
      <c r="AA34" s="118">
        <f>AB34+SUM(AD34:AK34)+SUM(BB34:BO34)</f>
        <v>0</v>
      </c>
      <c r="AB34" s="156">
        <v>0</v>
      </c>
      <c r="AC34" s="163">
        <f>$D34-$BQ34</f>
        <v>1.132598</v>
      </c>
      <c r="AD34" s="156">
        <v>0</v>
      </c>
      <c r="AE34" s="156">
        <v>0</v>
      </c>
      <c r="AF34" s="156">
        <v>0</v>
      </c>
      <c r="AG34" s="156">
        <v>0</v>
      </c>
      <c r="AH34" s="156">
        <v>0</v>
      </c>
      <c r="AI34" s="156">
        <v>0</v>
      </c>
      <c r="AJ34" s="156">
        <v>0</v>
      </c>
      <c r="AK34" s="138">
        <f t="shared" ref="AK34:AK41" si="29">SUM(AL34:BA34)</f>
        <v>0</v>
      </c>
      <c r="AL34" s="156">
        <v>0</v>
      </c>
      <c r="AM34" s="156">
        <v>0</v>
      </c>
      <c r="AN34" s="156">
        <v>0</v>
      </c>
      <c r="AO34" s="156">
        <v>0</v>
      </c>
      <c r="AP34" s="156">
        <v>0</v>
      </c>
      <c r="AQ34" s="156">
        <v>0</v>
      </c>
      <c r="AR34" s="156">
        <v>0</v>
      </c>
      <c r="AS34" s="156">
        <v>0</v>
      </c>
      <c r="AT34" s="156">
        <v>0</v>
      </c>
      <c r="AU34" s="156">
        <v>0</v>
      </c>
      <c r="AV34" s="156">
        <v>0</v>
      </c>
      <c r="AW34" s="156">
        <v>0</v>
      </c>
      <c r="AX34" s="156">
        <v>0</v>
      </c>
      <c r="AY34" s="156">
        <v>0</v>
      </c>
      <c r="AZ34" s="156">
        <v>0</v>
      </c>
      <c r="BA34" s="156">
        <v>0</v>
      </c>
      <c r="BB34" s="156">
        <v>0</v>
      </c>
      <c r="BC34" s="156">
        <v>0</v>
      </c>
      <c r="BD34" s="156">
        <v>0</v>
      </c>
      <c r="BE34" s="156">
        <v>0</v>
      </c>
      <c r="BF34" s="156">
        <v>0</v>
      </c>
      <c r="BG34" s="156">
        <v>0</v>
      </c>
      <c r="BH34" s="156">
        <v>0</v>
      </c>
      <c r="BI34" s="156">
        <v>0</v>
      </c>
      <c r="BJ34" s="156">
        <v>0</v>
      </c>
      <c r="BK34" s="156">
        <v>0</v>
      </c>
      <c r="BL34" s="156">
        <v>0</v>
      </c>
      <c r="BM34" s="156">
        <v>0</v>
      </c>
      <c r="BN34" s="156">
        <v>0</v>
      </c>
      <c r="BO34" s="156">
        <v>0</v>
      </c>
      <c r="BP34" s="158">
        <v>0</v>
      </c>
      <c r="BQ34" s="141">
        <f t="shared" si="23"/>
        <v>0</v>
      </c>
      <c r="BR34" s="142">
        <f>AC$75-$BQ34</f>
        <v>0</v>
      </c>
      <c r="BS34" s="143">
        <f t="shared" si="24"/>
        <v>1.132598</v>
      </c>
    </row>
    <row r="35" spans="1:72" ht="18" customHeight="1">
      <c r="A35" s="135" t="s">
        <v>72</v>
      </c>
      <c r="B35" s="104" t="s">
        <v>73</v>
      </c>
      <c r="C35" s="103" t="s">
        <v>74</v>
      </c>
      <c r="D35" s="136">
        <v>62.223601000000002</v>
      </c>
      <c r="E35" s="137">
        <f t="shared" si="25"/>
        <v>0</v>
      </c>
      <c r="F35" s="138">
        <f t="shared" si="9"/>
        <v>0</v>
      </c>
      <c r="G35" s="156">
        <v>0</v>
      </c>
      <c r="H35" s="156">
        <v>0</v>
      </c>
      <c r="I35" s="156">
        <v>0</v>
      </c>
      <c r="J35" s="156">
        <v>0</v>
      </c>
      <c r="K35" s="156">
        <v>0</v>
      </c>
      <c r="L35" s="138">
        <f t="shared" si="26"/>
        <v>0</v>
      </c>
      <c r="M35" s="156">
        <v>0</v>
      </c>
      <c r="N35" s="156">
        <v>0</v>
      </c>
      <c r="O35" s="156">
        <v>0</v>
      </c>
      <c r="P35" s="138">
        <f t="shared" si="27"/>
        <v>0</v>
      </c>
      <c r="Q35" s="156">
        <v>0</v>
      </c>
      <c r="R35" s="156">
        <v>0</v>
      </c>
      <c r="S35" s="156">
        <v>0</v>
      </c>
      <c r="T35" s="138">
        <f t="shared" si="28"/>
        <v>0</v>
      </c>
      <c r="U35" s="156">
        <v>0</v>
      </c>
      <c r="V35" s="156">
        <v>0</v>
      </c>
      <c r="W35" s="156">
        <v>0</v>
      </c>
      <c r="X35" s="156">
        <v>0</v>
      </c>
      <c r="Y35" s="156">
        <v>0</v>
      </c>
      <c r="Z35" s="156">
        <v>0</v>
      </c>
      <c r="AA35" s="118">
        <f>SUM(AB35:AC35)+SUM(AE35:AK35)+SUM(BB35:BO35)</f>
        <v>0</v>
      </c>
      <c r="AB35" s="156">
        <v>0</v>
      </c>
      <c r="AC35" s="156">
        <v>0</v>
      </c>
      <c r="AD35" s="163">
        <f>$D35-$BQ35</f>
        <v>62.223601000000002</v>
      </c>
      <c r="AE35" s="156">
        <v>0</v>
      </c>
      <c r="AF35" s="156">
        <v>0</v>
      </c>
      <c r="AG35" s="156">
        <v>0</v>
      </c>
      <c r="AH35" s="156">
        <v>0</v>
      </c>
      <c r="AI35" s="156">
        <v>0</v>
      </c>
      <c r="AJ35" s="156">
        <v>0</v>
      </c>
      <c r="AK35" s="138">
        <f t="shared" si="29"/>
        <v>0</v>
      </c>
      <c r="AL35" s="156">
        <v>0</v>
      </c>
      <c r="AM35" s="156">
        <v>0</v>
      </c>
      <c r="AN35" s="156">
        <v>0</v>
      </c>
      <c r="AO35" s="156">
        <v>0</v>
      </c>
      <c r="AP35" s="156">
        <v>0</v>
      </c>
      <c r="AQ35" s="156">
        <v>0</v>
      </c>
      <c r="AR35" s="156">
        <v>0</v>
      </c>
      <c r="AS35" s="156">
        <v>0</v>
      </c>
      <c r="AT35" s="156">
        <v>0</v>
      </c>
      <c r="AU35" s="156">
        <v>0</v>
      </c>
      <c r="AV35" s="156">
        <v>0</v>
      </c>
      <c r="AW35" s="156">
        <v>0</v>
      </c>
      <c r="AX35" s="156">
        <v>0</v>
      </c>
      <c r="AY35" s="156">
        <v>0</v>
      </c>
      <c r="AZ35" s="156">
        <v>0</v>
      </c>
      <c r="BA35" s="156">
        <v>0</v>
      </c>
      <c r="BB35" s="156">
        <v>0</v>
      </c>
      <c r="BC35" s="156">
        <v>0</v>
      </c>
      <c r="BD35" s="156">
        <v>0</v>
      </c>
      <c r="BE35" s="156">
        <v>0</v>
      </c>
      <c r="BF35" s="156">
        <v>0</v>
      </c>
      <c r="BG35" s="156">
        <v>0</v>
      </c>
      <c r="BH35" s="156">
        <v>0</v>
      </c>
      <c r="BI35" s="156">
        <v>0</v>
      </c>
      <c r="BJ35" s="156">
        <v>0</v>
      </c>
      <c r="BK35" s="156">
        <v>0</v>
      </c>
      <c r="BL35" s="156">
        <v>0</v>
      </c>
      <c r="BM35" s="156">
        <v>0</v>
      </c>
      <c r="BN35" s="156">
        <v>0</v>
      </c>
      <c r="BO35" s="156">
        <v>0</v>
      </c>
      <c r="BP35" s="158">
        <v>0</v>
      </c>
      <c r="BQ35" s="141">
        <f t="shared" si="23"/>
        <v>0</v>
      </c>
      <c r="BR35" s="142">
        <f>AD$75-$BQ35</f>
        <v>0</v>
      </c>
      <c r="BS35" s="143">
        <f t="shared" si="24"/>
        <v>62.223601000000002</v>
      </c>
    </row>
    <row r="36" spans="1:72" ht="18" customHeight="1">
      <c r="A36" s="135"/>
      <c r="B36" s="104" t="s">
        <v>76</v>
      </c>
      <c r="C36" s="103" t="s">
        <v>77</v>
      </c>
      <c r="D36" s="136">
        <v>0</v>
      </c>
      <c r="E36" s="137">
        <f t="shared" si="25"/>
        <v>0</v>
      </c>
      <c r="F36" s="138">
        <f t="shared" si="9"/>
        <v>0</v>
      </c>
      <c r="G36" s="156">
        <v>0</v>
      </c>
      <c r="H36" s="156">
        <v>0</v>
      </c>
      <c r="I36" s="156">
        <v>0</v>
      </c>
      <c r="J36" s="156">
        <v>0</v>
      </c>
      <c r="K36" s="156">
        <v>0</v>
      </c>
      <c r="L36" s="138">
        <f t="shared" si="26"/>
        <v>0</v>
      </c>
      <c r="M36" s="156">
        <v>0</v>
      </c>
      <c r="N36" s="156">
        <v>0</v>
      </c>
      <c r="O36" s="156">
        <v>0</v>
      </c>
      <c r="P36" s="138">
        <f t="shared" si="27"/>
        <v>0</v>
      </c>
      <c r="Q36" s="156">
        <v>0</v>
      </c>
      <c r="R36" s="156">
        <v>0</v>
      </c>
      <c r="S36" s="156">
        <v>0</v>
      </c>
      <c r="T36" s="138">
        <f t="shared" si="28"/>
        <v>0</v>
      </c>
      <c r="U36" s="156">
        <v>0</v>
      </c>
      <c r="V36" s="156">
        <v>0</v>
      </c>
      <c r="W36" s="156">
        <v>0</v>
      </c>
      <c r="X36" s="156">
        <v>0</v>
      </c>
      <c r="Y36" s="156">
        <v>0</v>
      </c>
      <c r="Z36" s="156">
        <v>0</v>
      </c>
      <c r="AA36" s="118">
        <f>SUM(AB36:AD36)+SUM(AF36:AK36)+SUM(BB36:BO36)</f>
        <v>0</v>
      </c>
      <c r="AB36" s="156">
        <v>0</v>
      </c>
      <c r="AC36" s="156">
        <v>0</v>
      </c>
      <c r="AD36" s="156">
        <v>0</v>
      </c>
      <c r="AE36" s="163">
        <f>$D36-$BQ36</f>
        <v>0</v>
      </c>
      <c r="AF36" s="156">
        <v>0</v>
      </c>
      <c r="AG36" s="156">
        <v>0</v>
      </c>
      <c r="AH36" s="156">
        <v>0</v>
      </c>
      <c r="AI36" s="156">
        <v>0</v>
      </c>
      <c r="AJ36" s="156">
        <v>0</v>
      </c>
      <c r="AK36" s="138">
        <f t="shared" si="29"/>
        <v>0</v>
      </c>
      <c r="AL36" s="156">
        <v>0</v>
      </c>
      <c r="AM36" s="156">
        <v>0</v>
      </c>
      <c r="AN36" s="156">
        <v>0</v>
      </c>
      <c r="AO36" s="156">
        <v>0</v>
      </c>
      <c r="AP36" s="156">
        <v>0</v>
      </c>
      <c r="AQ36" s="156">
        <v>0</v>
      </c>
      <c r="AR36" s="156">
        <v>0</v>
      </c>
      <c r="AS36" s="156">
        <v>0</v>
      </c>
      <c r="AT36" s="156">
        <v>0</v>
      </c>
      <c r="AU36" s="156">
        <v>0</v>
      </c>
      <c r="AV36" s="156">
        <v>0</v>
      </c>
      <c r="AW36" s="156">
        <v>0</v>
      </c>
      <c r="AX36" s="156">
        <v>0</v>
      </c>
      <c r="AY36" s="156">
        <v>0</v>
      </c>
      <c r="AZ36" s="156">
        <v>0</v>
      </c>
      <c r="BA36" s="156">
        <v>0</v>
      </c>
      <c r="BB36" s="156">
        <v>0</v>
      </c>
      <c r="BC36" s="156">
        <v>0</v>
      </c>
      <c r="BD36" s="156">
        <v>0</v>
      </c>
      <c r="BE36" s="156">
        <v>0</v>
      </c>
      <c r="BF36" s="156">
        <v>0</v>
      </c>
      <c r="BG36" s="156">
        <v>0</v>
      </c>
      <c r="BH36" s="156">
        <v>0</v>
      </c>
      <c r="BI36" s="156">
        <v>0</v>
      </c>
      <c r="BJ36" s="156">
        <v>0</v>
      </c>
      <c r="BK36" s="156">
        <v>0</v>
      </c>
      <c r="BL36" s="156">
        <v>0</v>
      </c>
      <c r="BM36" s="156">
        <v>0</v>
      </c>
      <c r="BN36" s="156">
        <v>0</v>
      </c>
      <c r="BO36" s="156">
        <v>0</v>
      </c>
      <c r="BP36" s="158">
        <v>0</v>
      </c>
      <c r="BQ36" s="141">
        <f t="shared" si="23"/>
        <v>0</v>
      </c>
      <c r="BR36" s="142">
        <f>AE$75-$BQ36</f>
        <v>0</v>
      </c>
      <c r="BS36" s="143">
        <f t="shared" si="24"/>
        <v>0</v>
      </c>
    </row>
    <row r="37" spans="1:72" ht="18" customHeight="1">
      <c r="A37" s="135" t="s">
        <v>75</v>
      </c>
      <c r="B37" s="104" t="s">
        <v>78</v>
      </c>
      <c r="C37" s="103" t="s">
        <v>79</v>
      </c>
      <c r="D37" s="136">
        <v>14.311005</v>
      </c>
      <c r="E37" s="137">
        <f t="shared" si="25"/>
        <v>0</v>
      </c>
      <c r="F37" s="138">
        <f t="shared" si="9"/>
        <v>0</v>
      </c>
      <c r="G37" s="156">
        <v>0</v>
      </c>
      <c r="H37" s="156">
        <v>0</v>
      </c>
      <c r="I37" s="156">
        <v>0</v>
      </c>
      <c r="J37" s="156">
        <v>0</v>
      </c>
      <c r="K37" s="156">
        <v>0</v>
      </c>
      <c r="L37" s="138">
        <f t="shared" si="26"/>
        <v>0</v>
      </c>
      <c r="M37" s="156">
        <v>0</v>
      </c>
      <c r="N37" s="156">
        <v>0</v>
      </c>
      <c r="O37" s="156">
        <v>0</v>
      </c>
      <c r="P37" s="138">
        <f t="shared" si="27"/>
        <v>0</v>
      </c>
      <c r="Q37" s="156">
        <v>0</v>
      </c>
      <c r="R37" s="156">
        <v>0</v>
      </c>
      <c r="S37" s="156">
        <v>0</v>
      </c>
      <c r="T37" s="138">
        <f t="shared" si="28"/>
        <v>0</v>
      </c>
      <c r="U37" s="156">
        <v>0</v>
      </c>
      <c r="V37" s="156">
        <v>0</v>
      </c>
      <c r="W37" s="156">
        <v>0</v>
      </c>
      <c r="X37" s="156">
        <v>0</v>
      </c>
      <c r="Y37" s="156">
        <v>0</v>
      </c>
      <c r="Z37" s="156">
        <v>0</v>
      </c>
      <c r="AA37" s="118">
        <f>SUM(AB37:AE37)+SUM(AG37:AK37)+SUM(BB37:BO37)</f>
        <v>0</v>
      </c>
      <c r="AB37" s="156">
        <v>0</v>
      </c>
      <c r="AC37" s="156">
        <v>0</v>
      </c>
      <c r="AD37" s="156">
        <v>0</v>
      </c>
      <c r="AE37" s="156">
        <v>0</v>
      </c>
      <c r="AF37" s="163">
        <f>$D37-$BQ37</f>
        <v>14.311005</v>
      </c>
      <c r="AG37" s="156">
        <v>0</v>
      </c>
      <c r="AH37" s="156">
        <v>0</v>
      </c>
      <c r="AI37" s="156">
        <v>0</v>
      </c>
      <c r="AJ37" s="156">
        <v>0</v>
      </c>
      <c r="AK37" s="138">
        <f t="shared" si="29"/>
        <v>0</v>
      </c>
      <c r="AL37" s="156">
        <v>0</v>
      </c>
      <c r="AM37" s="156">
        <v>0</v>
      </c>
      <c r="AN37" s="156">
        <v>0</v>
      </c>
      <c r="AO37" s="156">
        <v>0</v>
      </c>
      <c r="AP37" s="156">
        <v>0</v>
      </c>
      <c r="AQ37" s="156">
        <v>0</v>
      </c>
      <c r="AR37" s="156">
        <v>0</v>
      </c>
      <c r="AS37" s="156">
        <v>0</v>
      </c>
      <c r="AT37" s="156">
        <v>0</v>
      </c>
      <c r="AU37" s="156">
        <v>0</v>
      </c>
      <c r="AV37" s="156">
        <v>0</v>
      </c>
      <c r="AW37" s="156">
        <v>0</v>
      </c>
      <c r="AX37" s="156">
        <v>0</v>
      </c>
      <c r="AY37" s="156">
        <v>0</v>
      </c>
      <c r="AZ37" s="156">
        <v>0</v>
      </c>
      <c r="BA37" s="156">
        <v>0</v>
      </c>
      <c r="BB37" s="156">
        <v>0</v>
      </c>
      <c r="BC37" s="156">
        <v>0</v>
      </c>
      <c r="BD37" s="156">
        <v>0</v>
      </c>
      <c r="BE37" s="156">
        <v>0</v>
      </c>
      <c r="BF37" s="156">
        <v>0</v>
      </c>
      <c r="BG37" s="156">
        <v>0</v>
      </c>
      <c r="BH37" s="156">
        <v>0</v>
      </c>
      <c r="BI37" s="156">
        <v>0</v>
      </c>
      <c r="BJ37" s="156">
        <v>0</v>
      </c>
      <c r="BK37" s="156">
        <v>0</v>
      </c>
      <c r="BL37" s="156">
        <v>0</v>
      </c>
      <c r="BM37" s="156">
        <v>0</v>
      </c>
      <c r="BN37" s="156">
        <v>0</v>
      </c>
      <c r="BO37" s="156">
        <v>0</v>
      </c>
      <c r="BP37" s="158">
        <v>0</v>
      </c>
      <c r="BQ37" s="141">
        <f t="shared" si="23"/>
        <v>0</v>
      </c>
      <c r="BR37" s="142">
        <f>AF$75-$BQ37</f>
        <v>0</v>
      </c>
      <c r="BS37" s="143">
        <f t="shared" si="24"/>
        <v>14.311005</v>
      </c>
    </row>
    <row r="38" spans="1:72" ht="18" customHeight="1">
      <c r="A38" s="135" t="s">
        <v>80</v>
      </c>
      <c r="B38" s="104" t="s">
        <v>81</v>
      </c>
      <c r="C38" s="103" t="s">
        <v>82</v>
      </c>
      <c r="D38" s="136">
        <v>2.6658240000000006</v>
      </c>
      <c r="E38" s="137">
        <f t="shared" si="25"/>
        <v>0</v>
      </c>
      <c r="F38" s="138">
        <f t="shared" si="9"/>
        <v>0</v>
      </c>
      <c r="G38" s="156">
        <v>0</v>
      </c>
      <c r="H38" s="156">
        <v>0</v>
      </c>
      <c r="I38" s="156">
        <v>0</v>
      </c>
      <c r="J38" s="156">
        <v>0</v>
      </c>
      <c r="K38" s="156">
        <v>0</v>
      </c>
      <c r="L38" s="138">
        <f t="shared" si="26"/>
        <v>0</v>
      </c>
      <c r="M38" s="156">
        <v>0</v>
      </c>
      <c r="N38" s="156">
        <v>0</v>
      </c>
      <c r="O38" s="156">
        <v>0</v>
      </c>
      <c r="P38" s="138">
        <f t="shared" si="27"/>
        <v>0</v>
      </c>
      <c r="Q38" s="156">
        <v>0</v>
      </c>
      <c r="R38" s="156">
        <v>0</v>
      </c>
      <c r="S38" s="156">
        <v>0</v>
      </c>
      <c r="T38" s="138">
        <f t="shared" si="28"/>
        <v>0</v>
      </c>
      <c r="U38" s="156">
        <v>0</v>
      </c>
      <c r="V38" s="156">
        <v>0</v>
      </c>
      <c r="W38" s="156">
        <v>0</v>
      </c>
      <c r="X38" s="156">
        <v>0</v>
      </c>
      <c r="Y38" s="156">
        <v>0</v>
      </c>
      <c r="Z38" s="156">
        <v>0</v>
      </c>
      <c r="AA38" s="118">
        <f>SUM(AB38:AF38)+SUM(AH38:AK38)+SUM(BB38:BO38)</f>
        <v>0</v>
      </c>
      <c r="AB38" s="156">
        <v>0</v>
      </c>
      <c r="AC38" s="156">
        <v>0</v>
      </c>
      <c r="AD38" s="156">
        <v>0</v>
      </c>
      <c r="AE38" s="156">
        <v>0</v>
      </c>
      <c r="AF38" s="156">
        <v>0</v>
      </c>
      <c r="AG38" s="163">
        <f>$D38-$BQ38</f>
        <v>2.6658240000000006</v>
      </c>
      <c r="AH38" s="156">
        <v>0</v>
      </c>
      <c r="AI38" s="156">
        <v>0</v>
      </c>
      <c r="AJ38" s="156">
        <v>0</v>
      </c>
      <c r="AK38" s="138">
        <f t="shared" si="29"/>
        <v>0</v>
      </c>
      <c r="AL38" s="156">
        <v>0</v>
      </c>
      <c r="AM38" s="156">
        <v>0</v>
      </c>
      <c r="AN38" s="156">
        <v>0</v>
      </c>
      <c r="AO38" s="156">
        <v>0</v>
      </c>
      <c r="AP38" s="156">
        <v>0</v>
      </c>
      <c r="AQ38" s="156">
        <v>0</v>
      </c>
      <c r="AR38" s="156">
        <v>0</v>
      </c>
      <c r="AS38" s="156">
        <v>0</v>
      </c>
      <c r="AT38" s="156">
        <v>0</v>
      </c>
      <c r="AU38" s="156">
        <v>0</v>
      </c>
      <c r="AV38" s="156">
        <v>0</v>
      </c>
      <c r="AW38" s="156">
        <v>0</v>
      </c>
      <c r="AX38" s="156">
        <v>0</v>
      </c>
      <c r="AY38" s="156">
        <v>0</v>
      </c>
      <c r="AZ38" s="156">
        <v>0</v>
      </c>
      <c r="BA38" s="156">
        <v>0</v>
      </c>
      <c r="BB38" s="156">
        <v>0</v>
      </c>
      <c r="BC38" s="156">
        <v>0</v>
      </c>
      <c r="BD38" s="156">
        <v>0</v>
      </c>
      <c r="BE38" s="156">
        <v>0</v>
      </c>
      <c r="BF38" s="156">
        <v>0</v>
      </c>
      <c r="BG38" s="156">
        <v>0</v>
      </c>
      <c r="BH38" s="156">
        <v>0</v>
      </c>
      <c r="BI38" s="156">
        <v>0</v>
      </c>
      <c r="BJ38" s="156">
        <v>0</v>
      </c>
      <c r="BK38" s="156">
        <v>0</v>
      </c>
      <c r="BL38" s="156">
        <v>0</v>
      </c>
      <c r="BM38" s="156">
        <v>0</v>
      </c>
      <c r="BN38" s="156">
        <v>0</v>
      </c>
      <c r="BO38" s="156">
        <v>0</v>
      </c>
      <c r="BP38" s="158">
        <v>0</v>
      </c>
      <c r="BQ38" s="141">
        <f t="shared" si="23"/>
        <v>0</v>
      </c>
      <c r="BR38" s="142">
        <f>AG$75-$BQ38</f>
        <v>0</v>
      </c>
      <c r="BS38" s="143">
        <f t="shared" si="24"/>
        <v>2.6658240000000006</v>
      </c>
    </row>
    <row r="39" spans="1:72" ht="18" customHeight="1">
      <c r="A39" s="135" t="s">
        <v>83</v>
      </c>
      <c r="B39" s="104" t="s">
        <v>84</v>
      </c>
      <c r="C39" s="103" t="s">
        <v>85</v>
      </c>
      <c r="D39" s="136">
        <v>9.8594810000000006</v>
      </c>
      <c r="E39" s="137">
        <f t="shared" si="25"/>
        <v>0</v>
      </c>
      <c r="F39" s="138">
        <f t="shared" si="9"/>
        <v>0</v>
      </c>
      <c r="G39" s="156">
        <v>0</v>
      </c>
      <c r="H39" s="156">
        <v>0</v>
      </c>
      <c r="I39" s="156">
        <v>0</v>
      </c>
      <c r="J39" s="156">
        <v>0</v>
      </c>
      <c r="K39" s="156">
        <v>0</v>
      </c>
      <c r="L39" s="138">
        <f t="shared" si="26"/>
        <v>0</v>
      </c>
      <c r="M39" s="156">
        <v>0</v>
      </c>
      <c r="N39" s="156">
        <v>0</v>
      </c>
      <c r="O39" s="156">
        <v>0</v>
      </c>
      <c r="P39" s="138">
        <f t="shared" si="27"/>
        <v>0</v>
      </c>
      <c r="Q39" s="156">
        <v>0</v>
      </c>
      <c r="R39" s="156">
        <v>0</v>
      </c>
      <c r="S39" s="156">
        <v>0</v>
      </c>
      <c r="T39" s="138">
        <f t="shared" si="28"/>
        <v>0</v>
      </c>
      <c r="U39" s="156">
        <v>0</v>
      </c>
      <c r="V39" s="156">
        <v>0</v>
      </c>
      <c r="W39" s="156">
        <v>0</v>
      </c>
      <c r="X39" s="156">
        <v>0</v>
      </c>
      <c r="Y39" s="156">
        <v>0</v>
      </c>
      <c r="Z39" s="156">
        <v>0</v>
      </c>
      <c r="AA39" s="118">
        <f>SUM(AB39:AG39)+SUM(AI39:AK39)+SUM(BB39:BO39)</f>
        <v>0</v>
      </c>
      <c r="AB39" s="156">
        <v>0</v>
      </c>
      <c r="AC39" s="156">
        <v>0</v>
      </c>
      <c r="AD39" s="156">
        <v>0</v>
      </c>
      <c r="AE39" s="156">
        <v>0</v>
      </c>
      <c r="AF39" s="156">
        <v>0</v>
      </c>
      <c r="AG39" s="156">
        <v>0</v>
      </c>
      <c r="AH39" s="163">
        <f>$D39-$BQ39</f>
        <v>9.8594810000000006</v>
      </c>
      <c r="AI39" s="156">
        <v>0</v>
      </c>
      <c r="AJ39" s="156">
        <v>0</v>
      </c>
      <c r="AK39" s="138">
        <f t="shared" si="29"/>
        <v>0</v>
      </c>
      <c r="AL39" s="156">
        <v>0</v>
      </c>
      <c r="AM39" s="156">
        <v>0</v>
      </c>
      <c r="AN39" s="156">
        <v>0</v>
      </c>
      <c r="AO39" s="156">
        <v>0</v>
      </c>
      <c r="AP39" s="156">
        <v>0</v>
      </c>
      <c r="AQ39" s="156">
        <v>0</v>
      </c>
      <c r="AR39" s="156">
        <v>0</v>
      </c>
      <c r="AS39" s="156">
        <v>0</v>
      </c>
      <c r="AT39" s="156">
        <v>0</v>
      </c>
      <c r="AU39" s="156">
        <v>0</v>
      </c>
      <c r="AV39" s="156">
        <v>0</v>
      </c>
      <c r="AW39" s="156">
        <v>0</v>
      </c>
      <c r="AX39" s="156">
        <v>0</v>
      </c>
      <c r="AY39" s="156">
        <v>0</v>
      </c>
      <c r="AZ39" s="156">
        <v>0</v>
      </c>
      <c r="BA39" s="156">
        <v>0</v>
      </c>
      <c r="BB39" s="156">
        <v>0</v>
      </c>
      <c r="BC39" s="156">
        <v>0</v>
      </c>
      <c r="BD39" s="156">
        <v>0</v>
      </c>
      <c r="BE39" s="156">
        <v>0</v>
      </c>
      <c r="BF39" s="156">
        <v>0</v>
      </c>
      <c r="BG39" s="156">
        <v>0</v>
      </c>
      <c r="BH39" s="156">
        <v>0</v>
      </c>
      <c r="BI39" s="156">
        <v>0</v>
      </c>
      <c r="BJ39" s="156">
        <v>0</v>
      </c>
      <c r="BK39" s="156">
        <v>0</v>
      </c>
      <c r="BL39" s="156">
        <v>0</v>
      </c>
      <c r="BM39" s="156">
        <v>0</v>
      </c>
      <c r="BN39" s="156">
        <v>0</v>
      </c>
      <c r="BO39" s="156">
        <v>0</v>
      </c>
      <c r="BP39" s="158">
        <v>0</v>
      </c>
      <c r="BQ39" s="141">
        <f t="shared" si="23"/>
        <v>0</v>
      </c>
      <c r="BR39" s="142">
        <f>AH$75-$BQ39</f>
        <v>0</v>
      </c>
      <c r="BS39" s="143">
        <f t="shared" si="24"/>
        <v>9.8594810000000006</v>
      </c>
    </row>
    <row r="40" spans="1:72" ht="18" customHeight="1">
      <c r="A40" s="135" t="s">
        <v>86</v>
      </c>
      <c r="B40" s="104" t="s">
        <v>87</v>
      </c>
      <c r="C40" s="103" t="s">
        <v>88</v>
      </c>
      <c r="D40" s="136">
        <v>8.3804839999999992</v>
      </c>
      <c r="E40" s="137">
        <f t="shared" si="25"/>
        <v>0</v>
      </c>
      <c r="F40" s="138">
        <f t="shared" si="9"/>
        <v>0</v>
      </c>
      <c r="G40" s="156">
        <v>0</v>
      </c>
      <c r="H40" s="156">
        <v>0</v>
      </c>
      <c r="I40" s="156">
        <v>0</v>
      </c>
      <c r="J40" s="156">
        <v>0</v>
      </c>
      <c r="K40" s="156">
        <v>0</v>
      </c>
      <c r="L40" s="138">
        <f t="shared" si="26"/>
        <v>0</v>
      </c>
      <c r="M40" s="156">
        <v>0</v>
      </c>
      <c r="N40" s="156">
        <v>0</v>
      </c>
      <c r="O40" s="156">
        <v>0</v>
      </c>
      <c r="P40" s="138">
        <f t="shared" si="27"/>
        <v>0</v>
      </c>
      <c r="Q40" s="156">
        <v>0</v>
      </c>
      <c r="R40" s="156">
        <v>0</v>
      </c>
      <c r="S40" s="156">
        <v>0</v>
      </c>
      <c r="T40" s="138">
        <f t="shared" si="28"/>
        <v>0</v>
      </c>
      <c r="U40" s="156">
        <v>0</v>
      </c>
      <c r="V40" s="156">
        <v>0</v>
      </c>
      <c r="W40" s="156">
        <v>0</v>
      </c>
      <c r="X40" s="156">
        <v>0</v>
      </c>
      <c r="Y40" s="156">
        <v>0</v>
      </c>
      <c r="Z40" s="156">
        <v>0</v>
      </c>
      <c r="AA40" s="118">
        <f>SUM(AB40:AH40)+SUM(AJ40:AK40)+SUM(BB40:BO40)</f>
        <v>0</v>
      </c>
      <c r="AB40" s="156">
        <v>0</v>
      </c>
      <c r="AC40" s="156">
        <v>0</v>
      </c>
      <c r="AD40" s="156">
        <v>0</v>
      </c>
      <c r="AE40" s="156">
        <v>0</v>
      </c>
      <c r="AF40" s="156">
        <v>0</v>
      </c>
      <c r="AG40" s="156">
        <v>0</v>
      </c>
      <c r="AH40" s="156">
        <v>0</v>
      </c>
      <c r="AI40" s="163">
        <f>$D40-$BQ40</f>
        <v>8.3804839999999992</v>
      </c>
      <c r="AJ40" s="156">
        <v>0</v>
      </c>
      <c r="AK40" s="138">
        <f t="shared" si="29"/>
        <v>0</v>
      </c>
      <c r="AL40" s="156">
        <v>0</v>
      </c>
      <c r="AM40" s="156">
        <v>0</v>
      </c>
      <c r="AN40" s="156">
        <v>0</v>
      </c>
      <c r="AO40" s="156">
        <v>0</v>
      </c>
      <c r="AP40" s="156">
        <v>0</v>
      </c>
      <c r="AQ40" s="156">
        <v>0</v>
      </c>
      <c r="AR40" s="156">
        <v>0</v>
      </c>
      <c r="AS40" s="156">
        <v>0</v>
      </c>
      <c r="AT40" s="156">
        <v>0</v>
      </c>
      <c r="AU40" s="156">
        <v>0</v>
      </c>
      <c r="AV40" s="156">
        <v>0</v>
      </c>
      <c r="AW40" s="156">
        <v>0</v>
      </c>
      <c r="AX40" s="156">
        <v>0</v>
      </c>
      <c r="AY40" s="156">
        <v>0</v>
      </c>
      <c r="AZ40" s="156">
        <v>0</v>
      </c>
      <c r="BA40" s="156">
        <v>0</v>
      </c>
      <c r="BB40" s="156">
        <v>0</v>
      </c>
      <c r="BC40" s="156">
        <v>0</v>
      </c>
      <c r="BD40" s="156">
        <v>0</v>
      </c>
      <c r="BE40" s="156">
        <v>0</v>
      </c>
      <c r="BF40" s="156">
        <v>0</v>
      </c>
      <c r="BG40" s="156">
        <v>0</v>
      </c>
      <c r="BH40" s="156">
        <v>0</v>
      </c>
      <c r="BI40" s="156">
        <v>0</v>
      </c>
      <c r="BJ40" s="156">
        <v>0</v>
      </c>
      <c r="BK40" s="156">
        <v>0</v>
      </c>
      <c r="BL40" s="156">
        <v>0</v>
      </c>
      <c r="BM40" s="156">
        <v>0</v>
      </c>
      <c r="BN40" s="156">
        <v>0</v>
      </c>
      <c r="BO40" s="156">
        <v>0</v>
      </c>
      <c r="BP40" s="158">
        <v>0</v>
      </c>
      <c r="BQ40" s="141">
        <f t="shared" si="23"/>
        <v>0</v>
      </c>
      <c r="BR40" s="142">
        <f>AI$75-$BQ40</f>
        <v>0</v>
      </c>
      <c r="BS40" s="143">
        <f t="shared" si="24"/>
        <v>8.3804839999999992</v>
      </c>
    </row>
    <row r="41" spans="1:72" ht="18" customHeight="1">
      <c r="A41" s="135"/>
      <c r="B41" s="104" t="s">
        <v>90</v>
      </c>
      <c r="C41" s="103" t="s">
        <v>91</v>
      </c>
      <c r="D41" s="136">
        <v>16.912144999999999</v>
      </c>
      <c r="E41" s="137">
        <f t="shared" si="25"/>
        <v>0</v>
      </c>
      <c r="F41" s="138">
        <f t="shared" si="9"/>
        <v>0</v>
      </c>
      <c r="G41" s="156">
        <v>0</v>
      </c>
      <c r="H41" s="156">
        <v>0</v>
      </c>
      <c r="I41" s="156">
        <v>0</v>
      </c>
      <c r="J41" s="156">
        <v>0</v>
      </c>
      <c r="K41" s="156">
        <v>0</v>
      </c>
      <c r="L41" s="138">
        <f t="shared" si="26"/>
        <v>0</v>
      </c>
      <c r="M41" s="156">
        <v>0</v>
      </c>
      <c r="N41" s="156">
        <v>0</v>
      </c>
      <c r="O41" s="156">
        <v>0</v>
      </c>
      <c r="P41" s="138">
        <f t="shared" si="27"/>
        <v>0</v>
      </c>
      <c r="Q41" s="156">
        <v>0</v>
      </c>
      <c r="R41" s="156">
        <v>0</v>
      </c>
      <c r="S41" s="156">
        <v>0</v>
      </c>
      <c r="T41" s="138">
        <f t="shared" si="28"/>
        <v>0</v>
      </c>
      <c r="U41" s="156">
        <v>0</v>
      </c>
      <c r="V41" s="156">
        <v>0</v>
      </c>
      <c r="W41" s="156">
        <v>0</v>
      </c>
      <c r="X41" s="156">
        <v>0</v>
      </c>
      <c r="Y41" s="156">
        <v>0</v>
      </c>
      <c r="Z41" s="156">
        <v>0</v>
      </c>
      <c r="AA41" s="118">
        <f>SUM(AB41:AI41)+AK41+SUM(BB41:BO41)</f>
        <v>0</v>
      </c>
      <c r="AB41" s="156">
        <v>0</v>
      </c>
      <c r="AC41" s="156">
        <v>0</v>
      </c>
      <c r="AD41" s="156">
        <v>0</v>
      </c>
      <c r="AE41" s="156">
        <v>0</v>
      </c>
      <c r="AF41" s="156">
        <v>0</v>
      </c>
      <c r="AG41" s="156">
        <v>0</v>
      </c>
      <c r="AH41" s="156">
        <v>0</v>
      </c>
      <c r="AI41" s="156">
        <v>0</v>
      </c>
      <c r="AJ41" s="163">
        <f>$D41-$BQ41</f>
        <v>16.912144999999999</v>
      </c>
      <c r="AK41" s="138">
        <f t="shared" si="29"/>
        <v>0</v>
      </c>
      <c r="AL41" s="156">
        <v>0</v>
      </c>
      <c r="AM41" s="156">
        <v>0</v>
      </c>
      <c r="AN41" s="156">
        <v>0</v>
      </c>
      <c r="AO41" s="156">
        <v>0</v>
      </c>
      <c r="AP41" s="156">
        <v>0</v>
      </c>
      <c r="AQ41" s="156">
        <v>0</v>
      </c>
      <c r="AR41" s="156">
        <v>0</v>
      </c>
      <c r="AS41" s="156">
        <v>0</v>
      </c>
      <c r="AT41" s="156">
        <v>0</v>
      </c>
      <c r="AU41" s="156">
        <v>0</v>
      </c>
      <c r="AV41" s="156">
        <v>0</v>
      </c>
      <c r="AW41" s="156">
        <v>0</v>
      </c>
      <c r="AX41" s="156">
        <v>0</v>
      </c>
      <c r="AY41" s="156">
        <v>0</v>
      </c>
      <c r="AZ41" s="156">
        <v>0</v>
      </c>
      <c r="BA41" s="156">
        <v>0</v>
      </c>
      <c r="BB41" s="156">
        <v>0</v>
      </c>
      <c r="BC41" s="156">
        <v>0</v>
      </c>
      <c r="BD41" s="156">
        <v>0</v>
      </c>
      <c r="BE41" s="156">
        <v>0</v>
      </c>
      <c r="BF41" s="156">
        <v>0</v>
      </c>
      <c r="BG41" s="156">
        <v>0</v>
      </c>
      <c r="BH41" s="156">
        <v>0</v>
      </c>
      <c r="BI41" s="156">
        <v>0</v>
      </c>
      <c r="BJ41" s="156">
        <v>0</v>
      </c>
      <c r="BK41" s="156">
        <v>0</v>
      </c>
      <c r="BL41" s="156">
        <v>0</v>
      </c>
      <c r="BM41" s="156">
        <v>0</v>
      </c>
      <c r="BN41" s="156">
        <v>0</v>
      </c>
      <c r="BO41" s="156">
        <v>0</v>
      </c>
      <c r="BP41" s="158">
        <v>0</v>
      </c>
      <c r="BQ41" s="141">
        <f t="shared" si="23"/>
        <v>0</v>
      </c>
      <c r="BR41" s="142">
        <f>AJ$75-$BQ41</f>
        <v>0</v>
      </c>
      <c r="BS41" s="143">
        <f t="shared" si="24"/>
        <v>16.912144999999999</v>
      </c>
    </row>
    <row r="42" spans="1:72" s="148" customFormat="1" ht="18" customHeight="1">
      <c r="A42" s="144" t="s">
        <v>89</v>
      </c>
      <c r="B42" s="164" t="s">
        <v>282</v>
      </c>
      <c r="C42" s="102" t="s">
        <v>94</v>
      </c>
      <c r="D42" s="136">
        <f>SUM(D44:D59)</f>
        <v>745.62865300000021</v>
      </c>
      <c r="E42" s="137">
        <f t="shared" si="25"/>
        <v>0</v>
      </c>
      <c r="F42" s="138">
        <f t="shared" si="9"/>
        <v>0</v>
      </c>
      <c r="G42" s="138">
        <f t="shared" ref="G42:Z42" si="30">SUM(G44:G59)</f>
        <v>0</v>
      </c>
      <c r="H42" s="138">
        <f>SUM(H44:H59)</f>
        <v>0</v>
      </c>
      <c r="I42" s="138">
        <f t="shared" si="30"/>
        <v>0</v>
      </c>
      <c r="J42" s="138">
        <f t="shared" si="30"/>
        <v>0</v>
      </c>
      <c r="K42" s="138">
        <f t="shared" si="30"/>
        <v>0</v>
      </c>
      <c r="L42" s="138">
        <f t="shared" si="30"/>
        <v>0</v>
      </c>
      <c r="M42" s="138">
        <f t="shared" si="30"/>
        <v>0</v>
      </c>
      <c r="N42" s="138">
        <f t="shared" si="30"/>
        <v>0</v>
      </c>
      <c r="O42" s="138">
        <f t="shared" si="30"/>
        <v>0</v>
      </c>
      <c r="P42" s="138">
        <f t="shared" si="30"/>
        <v>0</v>
      </c>
      <c r="Q42" s="138">
        <f t="shared" si="30"/>
        <v>0</v>
      </c>
      <c r="R42" s="138">
        <f t="shared" si="30"/>
        <v>0</v>
      </c>
      <c r="S42" s="138">
        <f t="shared" si="30"/>
        <v>0</v>
      </c>
      <c r="T42" s="138">
        <f t="shared" si="30"/>
        <v>0</v>
      </c>
      <c r="U42" s="138">
        <f t="shared" si="30"/>
        <v>0</v>
      </c>
      <c r="V42" s="138">
        <f t="shared" si="30"/>
        <v>0</v>
      </c>
      <c r="W42" s="138">
        <f t="shared" si="30"/>
        <v>0</v>
      </c>
      <c r="X42" s="138">
        <f t="shared" si="30"/>
        <v>0</v>
      </c>
      <c r="Y42" s="138">
        <f t="shared" si="30"/>
        <v>0</v>
      </c>
      <c r="Z42" s="138">
        <f t="shared" si="30"/>
        <v>0</v>
      </c>
      <c r="AA42" s="118">
        <f>SUM(AB42:AJ42)+SUM(BB42:BO42)</f>
        <v>0</v>
      </c>
      <c r="AB42" s="138">
        <f>SUM(AB44:AB59)</f>
        <v>0</v>
      </c>
      <c r="AC42" s="138">
        <f t="shared" ref="AC42:AI42" si="31">SUM(AC44:AC59)</f>
        <v>0</v>
      </c>
      <c r="AD42" s="138">
        <f t="shared" si="31"/>
        <v>0</v>
      </c>
      <c r="AE42" s="138">
        <f t="shared" si="31"/>
        <v>0</v>
      </c>
      <c r="AF42" s="138">
        <f t="shared" si="31"/>
        <v>0</v>
      </c>
      <c r="AG42" s="138">
        <f t="shared" si="31"/>
        <v>0</v>
      </c>
      <c r="AH42" s="138">
        <f t="shared" si="31"/>
        <v>0</v>
      </c>
      <c r="AI42" s="138">
        <f t="shared" si="31"/>
        <v>0</v>
      </c>
      <c r="AJ42" s="138">
        <f>SUM(AJ44:AJ59)</f>
        <v>0</v>
      </c>
      <c r="AK42" s="140">
        <f>$D42-$BQ42</f>
        <v>745.62865300000021</v>
      </c>
      <c r="AL42" s="138">
        <f>SUM(AL45:AL59)</f>
        <v>0</v>
      </c>
      <c r="AM42" s="138">
        <f>AM44+SUM(AM46:AM59)</f>
        <v>0</v>
      </c>
      <c r="AN42" s="138">
        <f>SUM(AN44:AN45)+SUM(AN47:AN59)</f>
        <v>0</v>
      </c>
      <c r="AO42" s="138">
        <f>SUM(AO44:AO46)+SUM(AO48:AO59)</f>
        <v>0</v>
      </c>
      <c r="AP42" s="138">
        <f>SUM(AP44:AP47)+SUM(AP49:AP59)</f>
        <v>0</v>
      </c>
      <c r="AQ42" s="138">
        <f>SUM(AQ44:AQ48)+SUM(AQ50:AQ59)</f>
        <v>0</v>
      </c>
      <c r="AR42" s="138">
        <f>SUM(AR44:AR49)+SUM(AR51:AR59)</f>
        <v>0</v>
      </c>
      <c r="AS42" s="138">
        <f>SUM(AS44:AS50)+SUM(AS52:AS59)</f>
        <v>0</v>
      </c>
      <c r="AT42" s="138">
        <f>SUM(AT44:AT51)+SUM(AT53:AT59)</f>
        <v>0</v>
      </c>
      <c r="AU42" s="138">
        <f>SUM(AU44:AU52)+SUM(AU54:AU59)</f>
        <v>0</v>
      </c>
      <c r="AV42" s="138">
        <f>SUM(AV44:AV53)+SUM(AV55:AV59)</f>
        <v>0</v>
      </c>
      <c r="AW42" s="138">
        <f>SUM(AW44:AW54)+SUM(AW56:AW59)</f>
        <v>0</v>
      </c>
      <c r="AX42" s="138">
        <f>SUM(AX44:AX55)+SUM(AX57:AX59)</f>
        <v>0</v>
      </c>
      <c r="AY42" s="138">
        <f>SUM(AY44:AY56)+AY58+AY59</f>
        <v>0</v>
      </c>
      <c r="AZ42" s="138">
        <f>SUM(AZ44:AZ49)+SUM(AZ50:AZ57)+AZ59</f>
        <v>0</v>
      </c>
      <c r="BA42" s="138">
        <f>SUM(BA44:BA58)</f>
        <v>0</v>
      </c>
      <c r="BB42" s="138">
        <f>SUM(BB44:BB59)</f>
        <v>0</v>
      </c>
      <c r="BC42" s="138">
        <f t="shared" ref="BC42:BN42" si="32">SUM(BC44:BC59)</f>
        <v>0</v>
      </c>
      <c r="BD42" s="138">
        <f>SUM(BD44:BD59)</f>
        <v>0</v>
      </c>
      <c r="BE42" s="138">
        <f t="shared" si="32"/>
        <v>0</v>
      </c>
      <c r="BF42" s="138">
        <f t="shared" si="32"/>
        <v>0</v>
      </c>
      <c r="BG42" s="138">
        <f t="shared" si="32"/>
        <v>0</v>
      </c>
      <c r="BH42" s="138">
        <f t="shared" si="32"/>
        <v>0</v>
      </c>
      <c r="BI42" s="138">
        <f t="shared" si="32"/>
        <v>0</v>
      </c>
      <c r="BJ42" s="138">
        <f t="shared" si="32"/>
        <v>0</v>
      </c>
      <c r="BK42" s="138">
        <f t="shared" si="32"/>
        <v>0</v>
      </c>
      <c r="BL42" s="138">
        <f t="shared" si="32"/>
        <v>0</v>
      </c>
      <c r="BM42" s="138">
        <f t="shared" si="32"/>
        <v>0</v>
      </c>
      <c r="BN42" s="138">
        <f t="shared" si="32"/>
        <v>0</v>
      </c>
      <c r="BO42" s="138">
        <f>SUM(BO44:BO59)</f>
        <v>0</v>
      </c>
      <c r="BP42" s="119">
        <f>SUM(BP44:BP59)</f>
        <v>0</v>
      </c>
      <c r="BQ42" s="141">
        <f t="shared" si="23"/>
        <v>0</v>
      </c>
      <c r="BR42" s="165">
        <f>AK$75-$BQ42</f>
        <v>0</v>
      </c>
      <c r="BS42" s="166">
        <f t="shared" si="24"/>
        <v>745.62865300000021</v>
      </c>
      <c r="BT42" s="148">
        <f>SUM(BS44:BS59)</f>
        <v>745.62865300000021</v>
      </c>
    </row>
    <row r="43" spans="1:72" ht="18" customHeight="1">
      <c r="A43" s="135"/>
      <c r="B43" s="104" t="s">
        <v>65</v>
      </c>
      <c r="C43" s="103"/>
      <c r="D43" s="136">
        <v>0</v>
      </c>
      <c r="E43" s="137"/>
      <c r="F43" s="138"/>
      <c r="G43" s="139"/>
      <c r="H43" s="139"/>
      <c r="I43" s="139"/>
      <c r="J43" s="139"/>
      <c r="K43" s="139"/>
      <c r="L43" s="138"/>
      <c r="M43" s="139"/>
      <c r="N43" s="139"/>
      <c r="O43" s="139"/>
      <c r="P43" s="138"/>
      <c r="Q43" s="139"/>
      <c r="R43" s="139"/>
      <c r="S43" s="139"/>
      <c r="T43" s="138"/>
      <c r="U43" s="139"/>
      <c r="V43" s="139"/>
      <c r="W43" s="139"/>
      <c r="X43" s="139"/>
      <c r="Y43" s="139"/>
      <c r="Z43" s="139"/>
      <c r="AA43" s="118"/>
      <c r="AB43" s="139"/>
      <c r="AC43" s="139"/>
      <c r="AD43" s="139"/>
      <c r="AE43" s="139"/>
      <c r="AF43" s="139"/>
      <c r="AG43" s="139"/>
      <c r="AH43" s="139"/>
      <c r="AI43" s="139"/>
      <c r="AJ43" s="139"/>
      <c r="AK43" s="138"/>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19"/>
      <c r="BQ43" s="159">
        <f t="shared" si="23"/>
        <v>0</v>
      </c>
      <c r="BR43" s="142"/>
      <c r="BS43" s="143"/>
    </row>
    <row r="44" spans="1:72" ht="18" customHeight="1">
      <c r="A44" s="135" t="s">
        <v>95</v>
      </c>
      <c r="B44" s="104" t="s">
        <v>96</v>
      </c>
      <c r="C44" s="103" t="s">
        <v>97</v>
      </c>
      <c r="D44" s="136">
        <v>546.37620800000002</v>
      </c>
      <c r="E44" s="137">
        <f>F44+J44+K44+L44+P44+T44+X44+Y44+Z44</f>
        <v>0</v>
      </c>
      <c r="F44" s="138">
        <f t="shared" si="9"/>
        <v>0</v>
      </c>
      <c r="G44" s="156">
        <v>0</v>
      </c>
      <c r="H44" s="156">
        <v>0</v>
      </c>
      <c r="I44" s="156">
        <v>0</v>
      </c>
      <c r="J44" s="156">
        <v>0</v>
      </c>
      <c r="K44" s="156">
        <v>0</v>
      </c>
      <c r="L44" s="138">
        <f>SUM(M44:O44)</f>
        <v>0</v>
      </c>
      <c r="M44" s="156">
        <v>0</v>
      </c>
      <c r="N44" s="156">
        <v>0</v>
      </c>
      <c r="O44" s="156">
        <v>0</v>
      </c>
      <c r="P44" s="138">
        <f>SUM(Q44:S44)</f>
        <v>0</v>
      </c>
      <c r="Q44" s="156">
        <v>0</v>
      </c>
      <c r="R44" s="156">
        <v>0</v>
      </c>
      <c r="S44" s="156">
        <v>0</v>
      </c>
      <c r="T44" s="138">
        <f>SUM(U44:W44)</f>
        <v>0</v>
      </c>
      <c r="U44" s="156">
        <v>0</v>
      </c>
      <c r="V44" s="156">
        <v>0</v>
      </c>
      <c r="W44" s="156">
        <v>0</v>
      </c>
      <c r="X44" s="156">
        <v>0</v>
      </c>
      <c r="Y44" s="156">
        <v>0</v>
      </c>
      <c r="Z44" s="156">
        <v>0</v>
      </c>
      <c r="AA44" s="118">
        <f t="shared" ref="AA44:AA59" si="33">SUM(AB44:AK44)+SUM(BB44:BO44)</f>
        <v>0</v>
      </c>
      <c r="AB44" s="156">
        <v>0</v>
      </c>
      <c r="AC44" s="156">
        <v>0</v>
      </c>
      <c r="AD44" s="156">
        <v>0</v>
      </c>
      <c r="AE44" s="156">
        <v>0</v>
      </c>
      <c r="AF44" s="156">
        <v>0</v>
      </c>
      <c r="AG44" s="156">
        <v>0</v>
      </c>
      <c r="AH44" s="156">
        <v>0</v>
      </c>
      <c r="AI44" s="156">
        <v>0</v>
      </c>
      <c r="AJ44" s="156">
        <v>0</v>
      </c>
      <c r="AK44" s="138">
        <f>SUM(AM44:BA44)</f>
        <v>0</v>
      </c>
      <c r="AL44" s="140">
        <f>$D44-$BQ44</f>
        <v>546.37620800000002</v>
      </c>
      <c r="AM44" s="156">
        <v>0</v>
      </c>
      <c r="AN44" s="156">
        <v>0</v>
      </c>
      <c r="AO44" s="156">
        <v>0</v>
      </c>
      <c r="AP44" s="156">
        <v>0</v>
      </c>
      <c r="AQ44" s="156">
        <v>0</v>
      </c>
      <c r="AR44" s="156">
        <v>0</v>
      </c>
      <c r="AS44" s="156">
        <v>0</v>
      </c>
      <c r="AT44" s="156">
        <v>0</v>
      </c>
      <c r="AU44" s="156">
        <v>0</v>
      </c>
      <c r="AV44" s="156">
        <v>0</v>
      </c>
      <c r="AW44" s="156">
        <v>0</v>
      </c>
      <c r="AX44" s="156">
        <v>0</v>
      </c>
      <c r="AY44" s="156">
        <v>0</v>
      </c>
      <c r="AZ44" s="156">
        <v>0</v>
      </c>
      <c r="BA44" s="156">
        <v>0</v>
      </c>
      <c r="BB44" s="156">
        <v>0</v>
      </c>
      <c r="BC44" s="156">
        <v>0</v>
      </c>
      <c r="BD44" s="156">
        <v>0</v>
      </c>
      <c r="BE44" s="156">
        <v>0</v>
      </c>
      <c r="BF44" s="156">
        <v>0</v>
      </c>
      <c r="BG44" s="156">
        <v>0</v>
      </c>
      <c r="BH44" s="156">
        <v>0</v>
      </c>
      <c r="BI44" s="156">
        <v>0</v>
      </c>
      <c r="BJ44" s="156">
        <v>0</v>
      </c>
      <c r="BK44" s="156">
        <v>0</v>
      </c>
      <c r="BL44" s="156">
        <v>0</v>
      </c>
      <c r="BM44" s="156">
        <v>0</v>
      </c>
      <c r="BN44" s="156">
        <v>0</v>
      </c>
      <c r="BO44" s="156">
        <v>0</v>
      </c>
      <c r="BP44" s="158">
        <v>0</v>
      </c>
      <c r="BQ44" s="141">
        <f t="shared" si="23"/>
        <v>0</v>
      </c>
      <c r="BR44" s="142">
        <f>AL$75-$BQ44</f>
        <v>0</v>
      </c>
      <c r="BS44" s="143">
        <f t="shared" ref="BS44:BS74" si="34">D44+BR44</f>
        <v>546.37620800000002</v>
      </c>
    </row>
    <row r="45" spans="1:72" ht="18" customHeight="1">
      <c r="A45" s="135" t="s">
        <v>95</v>
      </c>
      <c r="B45" s="104" t="s">
        <v>98</v>
      </c>
      <c r="C45" s="103" t="s">
        <v>99</v>
      </c>
      <c r="D45" s="136">
        <v>67.417681999999999</v>
      </c>
      <c r="E45" s="137">
        <f t="shared" si="25"/>
        <v>0</v>
      </c>
      <c r="F45" s="138">
        <f>G45+H45+I45</f>
        <v>0</v>
      </c>
      <c r="G45" s="156">
        <v>0</v>
      </c>
      <c r="H45" s="156">
        <v>0</v>
      </c>
      <c r="I45" s="156">
        <v>0</v>
      </c>
      <c r="J45" s="156">
        <v>0</v>
      </c>
      <c r="K45" s="156">
        <v>0</v>
      </c>
      <c r="L45" s="138">
        <f t="shared" ref="L45:L73" si="35">SUM(M45:O45)</f>
        <v>0</v>
      </c>
      <c r="M45" s="156">
        <v>0</v>
      </c>
      <c r="N45" s="156">
        <v>0</v>
      </c>
      <c r="O45" s="156">
        <v>0</v>
      </c>
      <c r="P45" s="138">
        <f t="shared" ref="P45:P73" si="36">SUM(Q45:S45)</f>
        <v>0</v>
      </c>
      <c r="Q45" s="156">
        <v>0</v>
      </c>
      <c r="R45" s="156">
        <v>0</v>
      </c>
      <c r="S45" s="156">
        <v>0</v>
      </c>
      <c r="T45" s="138">
        <f t="shared" ref="T45:T74" si="37">SUM(U45:W45)</f>
        <v>0</v>
      </c>
      <c r="U45" s="156">
        <v>0</v>
      </c>
      <c r="V45" s="156">
        <v>0</v>
      </c>
      <c r="W45" s="156">
        <v>0</v>
      </c>
      <c r="X45" s="156">
        <v>0</v>
      </c>
      <c r="Y45" s="156">
        <v>0</v>
      </c>
      <c r="Z45" s="156">
        <v>0</v>
      </c>
      <c r="AA45" s="118">
        <f t="shared" si="33"/>
        <v>0</v>
      </c>
      <c r="AB45" s="156">
        <v>0</v>
      </c>
      <c r="AC45" s="156">
        <v>0</v>
      </c>
      <c r="AD45" s="156">
        <v>0</v>
      </c>
      <c r="AE45" s="156">
        <v>0</v>
      </c>
      <c r="AF45" s="156">
        <v>0</v>
      </c>
      <c r="AG45" s="156">
        <v>0</v>
      </c>
      <c r="AH45" s="156">
        <v>0</v>
      </c>
      <c r="AI45" s="156">
        <v>0</v>
      </c>
      <c r="AJ45" s="156">
        <v>0</v>
      </c>
      <c r="AK45" s="138">
        <f>AL45+SUM(AN45:BA45)</f>
        <v>0</v>
      </c>
      <c r="AL45" s="156">
        <v>0</v>
      </c>
      <c r="AM45" s="140">
        <f>$D45-$BQ45</f>
        <v>67.417681999999999</v>
      </c>
      <c r="AN45" s="156">
        <v>0</v>
      </c>
      <c r="AO45" s="156">
        <v>0</v>
      </c>
      <c r="AP45" s="156">
        <v>0</v>
      </c>
      <c r="AQ45" s="156">
        <v>0</v>
      </c>
      <c r="AR45" s="156">
        <v>0</v>
      </c>
      <c r="AS45" s="156">
        <v>0</v>
      </c>
      <c r="AT45" s="156">
        <v>0</v>
      </c>
      <c r="AU45" s="156">
        <v>0</v>
      </c>
      <c r="AV45" s="156">
        <v>0</v>
      </c>
      <c r="AW45" s="156">
        <v>0</v>
      </c>
      <c r="AX45" s="156">
        <v>0</v>
      </c>
      <c r="AY45" s="156">
        <v>0</v>
      </c>
      <c r="AZ45" s="156">
        <v>0</v>
      </c>
      <c r="BA45" s="156">
        <v>0</v>
      </c>
      <c r="BB45" s="156">
        <v>0</v>
      </c>
      <c r="BC45" s="156">
        <v>0</v>
      </c>
      <c r="BD45" s="156">
        <v>0</v>
      </c>
      <c r="BE45" s="156">
        <v>0</v>
      </c>
      <c r="BF45" s="156">
        <v>0</v>
      </c>
      <c r="BG45" s="156">
        <v>0</v>
      </c>
      <c r="BH45" s="156">
        <v>0</v>
      </c>
      <c r="BI45" s="156">
        <v>0</v>
      </c>
      <c r="BJ45" s="156">
        <v>0</v>
      </c>
      <c r="BK45" s="156">
        <v>0</v>
      </c>
      <c r="BL45" s="156">
        <v>0</v>
      </c>
      <c r="BM45" s="156">
        <v>0</v>
      </c>
      <c r="BN45" s="156">
        <v>0</v>
      </c>
      <c r="BO45" s="156">
        <v>0</v>
      </c>
      <c r="BP45" s="158">
        <v>0</v>
      </c>
      <c r="BQ45" s="141">
        <f t="shared" si="23"/>
        <v>0</v>
      </c>
      <c r="BR45" s="142">
        <f>AM$75-$BQ45</f>
        <v>0</v>
      </c>
      <c r="BS45" s="143">
        <f t="shared" si="34"/>
        <v>67.417681999999999</v>
      </c>
    </row>
    <row r="46" spans="1:72" ht="18" customHeight="1">
      <c r="A46" s="135" t="s">
        <v>95</v>
      </c>
      <c r="B46" s="104" t="s">
        <v>100</v>
      </c>
      <c r="C46" s="103" t="s">
        <v>101</v>
      </c>
      <c r="D46" s="136">
        <v>7.4346860000000001</v>
      </c>
      <c r="E46" s="137">
        <f t="shared" si="25"/>
        <v>0</v>
      </c>
      <c r="F46" s="138">
        <f t="shared" si="9"/>
        <v>0</v>
      </c>
      <c r="G46" s="156">
        <v>0</v>
      </c>
      <c r="H46" s="156">
        <v>0</v>
      </c>
      <c r="I46" s="156">
        <v>0</v>
      </c>
      <c r="J46" s="156">
        <v>0</v>
      </c>
      <c r="K46" s="156">
        <v>0</v>
      </c>
      <c r="L46" s="138">
        <f t="shared" si="35"/>
        <v>0</v>
      </c>
      <c r="M46" s="156">
        <v>0</v>
      </c>
      <c r="N46" s="156">
        <v>0</v>
      </c>
      <c r="O46" s="156">
        <v>0</v>
      </c>
      <c r="P46" s="138">
        <f t="shared" si="36"/>
        <v>0</v>
      </c>
      <c r="Q46" s="156">
        <v>0</v>
      </c>
      <c r="R46" s="156">
        <v>0</v>
      </c>
      <c r="S46" s="156">
        <v>0</v>
      </c>
      <c r="T46" s="138">
        <f t="shared" si="37"/>
        <v>0</v>
      </c>
      <c r="U46" s="156">
        <v>0</v>
      </c>
      <c r="V46" s="156">
        <v>0</v>
      </c>
      <c r="W46" s="156">
        <v>0</v>
      </c>
      <c r="X46" s="156">
        <v>0</v>
      </c>
      <c r="Y46" s="156">
        <v>0</v>
      </c>
      <c r="Z46" s="156">
        <v>0</v>
      </c>
      <c r="AA46" s="118">
        <f t="shared" si="33"/>
        <v>0</v>
      </c>
      <c r="AB46" s="156">
        <v>0</v>
      </c>
      <c r="AC46" s="156">
        <v>0</v>
      </c>
      <c r="AD46" s="156">
        <v>0</v>
      </c>
      <c r="AE46" s="156">
        <v>0</v>
      </c>
      <c r="AF46" s="156">
        <v>0</v>
      </c>
      <c r="AG46" s="156">
        <v>0</v>
      </c>
      <c r="AH46" s="156">
        <v>0</v>
      </c>
      <c r="AI46" s="156">
        <v>0</v>
      </c>
      <c r="AJ46" s="156">
        <v>0</v>
      </c>
      <c r="AK46" s="138">
        <f>AL46+AM46+SUM(AO46:BA46)</f>
        <v>0</v>
      </c>
      <c r="AL46" s="156">
        <v>0</v>
      </c>
      <c r="AM46" s="156">
        <v>0</v>
      </c>
      <c r="AN46" s="140">
        <f>$D46-$BQ46</f>
        <v>7.4346860000000001</v>
      </c>
      <c r="AO46" s="156">
        <v>0</v>
      </c>
      <c r="AP46" s="156">
        <v>0</v>
      </c>
      <c r="AQ46" s="156">
        <v>0</v>
      </c>
      <c r="AR46" s="156">
        <v>0</v>
      </c>
      <c r="AS46" s="156">
        <v>0</v>
      </c>
      <c r="AT46" s="156">
        <v>0</v>
      </c>
      <c r="AU46" s="156">
        <v>0</v>
      </c>
      <c r="AV46" s="156">
        <v>0</v>
      </c>
      <c r="AW46" s="156">
        <v>0</v>
      </c>
      <c r="AX46" s="156">
        <v>0</v>
      </c>
      <c r="AY46" s="156">
        <v>0</v>
      </c>
      <c r="AZ46" s="156">
        <v>0</v>
      </c>
      <c r="BA46" s="156">
        <v>0</v>
      </c>
      <c r="BB46" s="156">
        <v>0</v>
      </c>
      <c r="BC46" s="156">
        <v>0</v>
      </c>
      <c r="BD46" s="156">
        <v>0</v>
      </c>
      <c r="BE46" s="156">
        <v>0</v>
      </c>
      <c r="BF46" s="156">
        <v>0</v>
      </c>
      <c r="BG46" s="156">
        <v>0</v>
      </c>
      <c r="BH46" s="156">
        <v>0</v>
      </c>
      <c r="BI46" s="156">
        <v>0</v>
      </c>
      <c r="BJ46" s="156">
        <v>0</v>
      </c>
      <c r="BK46" s="156">
        <v>0</v>
      </c>
      <c r="BL46" s="156">
        <v>0</v>
      </c>
      <c r="BM46" s="156">
        <v>0</v>
      </c>
      <c r="BN46" s="156">
        <v>0</v>
      </c>
      <c r="BO46" s="156">
        <v>0</v>
      </c>
      <c r="BP46" s="158">
        <v>0</v>
      </c>
      <c r="BQ46" s="141">
        <f t="shared" si="23"/>
        <v>0</v>
      </c>
      <c r="BR46" s="142">
        <f>AN$75-$BQ46</f>
        <v>0</v>
      </c>
      <c r="BS46" s="143">
        <f t="shared" si="34"/>
        <v>7.4346860000000001</v>
      </c>
    </row>
    <row r="47" spans="1:72" ht="18" customHeight="1">
      <c r="A47" s="135" t="s">
        <v>95</v>
      </c>
      <c r="B47" s="104" t="s">
        <v>102</v>
      </c>
      <c r="C47" s="103" t="s">
        <v>103</v>
      </c>
      <c r="D47" s="136">
        <v>4.7628809999999993</v>
      </c>
      <c r="E47" s="137">
        <f t="shared" si="25"/>
        <v>0</v>
      </c>
      <c r="F47" s="138">
        <f t="shared" si="9"/>
        <v>0</v>
      </c>
      <c r="G47" s="156">
        <v>0</v>
      </c>
      <c r="H47" s="156">
        <v>0</v>
      </c>
      <c r="I47" s="156">
        <v>0</v>
      </c>
      <c r="J47" s="156">
        <v>0</v>
      </c>
      <c r="K47" s="156">
        <v>0</v>
      </c>
      <c r="L47" s="138">
        <f t="shared" si="35"/>
        <v>0</v>
      </c>
      <c r="M47" s="156">
        <v>0</v>
      </c>
      <c r="N47" s="156">
        <v>0</v>
      </c>
      <c r="O47" s="156">
        <v>0</v>
      </c>
      <c r="P47" s="138">
        <f t="shared" si="36"/>
        <v>0</v>
      </c>
      <c r="Q47" s="156">
        <v>0</v>
      </c>
      <c r="R47" s="156">
        <v>0</v>
      </c>
      <c r="S47" s="156">
        <v>0</v>
      </c>
      <c r="T47" s="138">
        <f t="shared" si="37"/>
        <v>0</v>
      </c>
      <c r="U47" s="156">
        <v>0</v>
      </c>
      <c r="V47" s="156">
        <v>0</v>
      </c>
      <c r="W47" s="156">
        <v>0</v>
      </c>
      <c r="X47" s="156">
        <v>0</v>
      </c>
      <c r="Y47" s="156">
        <v>0</v>
      </c>
      <c r="Z47" s="156">
        <v>0</v>
      </c>
      <c r="AA47" s="118">
        <f t="shared" si="33"/>
        <v>0</v>
      </c>
      <c r="AB47" s="156">
        <v>0</v>
      </c>
      <c r="AC47" s="156">
        <v>0</v>
      </c>
      <c r="AD47" s="156">
        <v>0</v>
      </c>
      <c r="AE47" s="156">
        <v>0</v>
      </c>
      <c r="AF47" s="156">
        <v>0</v>
      </c>
      <c r="AG47" s="156">
        <v>0</v>
      </c>
      <c r="AH47" s="156">
        <v>0</v>
      </c>
      <c r="AI47" s="156">
        <v>0</v>
      </c>
      <c r="AJ47" s="156">
        <v>0</v>
      </c>
      <c r="AK47" s="138">
        <f>SUM(AL47:AN47)+SUM(AP47:BA47)</f>
        <v>0</v>
      </c>
      <c r="AL47" s="156">
        <v>0</v>
      </c>
      <c r="AM47" s="156">
        <v>0</v>
      </c>
      <c r="AN47" s="156">
        <v>0</v>
      </c>
      <c r="AO47" s="140">
        <f>$D47-$BQ47</f>
        <v>4.7628809999999993</v>
      </c>
      <c r="AP47" s="156">
        <v>0</v>
      </c>
      <c r="AQ47" s="156">
        <v>0</v>
      </c>
      <c r="AR47" s="156">
        <v>0</v>
      </c>
      <c r="AS47" s="156">
        <v>0</v>
      </c>
      <c r="AT47" s="156">
        <v>0</v>
      </c>
      <c r="AU47" s="156">
        <v>0</v>
      </c>
      <c r="AV47" s="156">
        <v>0</v>
      </c>
      <c r="AW47" s="156">
        <v>0</v>
      </c>
      <c r="AX47" s="156">
        <v>0</v>
      </c>
      <c r="AY47" s="156">
        <v>0</v>
      </c>
      <c r="AZ47" s="156">
        <v>0</v>
      </c>
      <c r="BA47" s="156">
        <v>0</v>
      </c>
      <c r="BB47" s="156">
        <v>0</v>
      </c>
      <c r="BC47" s="156">
        <v>0</v>
      </c>
      <c r="BD47" s="156">
        <v>0</v>
      </c>
      <c r="BE47" s="156">
        <v>0</v>
      </c>
      <c r="BF47" s="156">
        <v>0</v>
      </c>
      <c r="BG47" s="156">
        <v>0</v>
      </c>
      <c r="BH47" s="156">
        <v>0</v>
      </c>
      <c r="BI47" s="156">
        <v>0</v>
      </c>
      <c r="BJ47" s="156">
        <v>0</v>
      </c>
      <c r="BK47" s="156">
        <v>0</v>
      </c>
      <c r="BL47" s="156">
        <v>0</v>
      </c>
      <c r="BM47" s="156">
        <v>0</v>
      </c>
      <c r="BN47" s="156">
        <v>0</v>
      </c>
      <c r="BO47" s="156">
        <v>0</v>
      </c>
      <c r="BP47" s="158">
        <v>0</v>
      </c>
      <c r="BQ47" s="141">
        <f t="shared" si="23"/>
        <v>0</v>
      </c>
      <c r="BR47" s="142">
        <f>AO$75-$BQ47</f>
        <v>0</v>
      </c>
      <c r="BS47" s="143">
        <f t="shared" si="34"/>
        <v>4.7628809999999993</v>
      </c>
    </row>
    <row r="48" spans="1:72" ht="18" customHeight="1">
      <c r="A48" s="135" t="s">
        <v>95</v>
      </c>
      <c r="B48" s="104" t="s">
        <v>104</v>
      </c>
      <c r="C48" s="103" t="s">
        <v>105</v>
      </c>
      <c r="D48" s="136">
        <v>31.420370999999996</v>
      </c>
      <c r="E48" s="137">
        <f t="shared" si="25"/>
        <v>0</v>
      </c>
      <c r="F48" s="138">
        <f t="shared" si="9"/>
        <v>0</v>
      </c>
      <c r="G48" s="156">
        <v>0</v>
      </c>
      <c r="H48" s="156">
        <v>0</v>
      </c>
      <c r="I48" s="156">
        <v>0</v>
      </c>
      <c r="J48" s="156">
        <v>0</v>
      </c>
      <c r="K48" s="156">
        <v>0</v>
      </c>
      <c r="L48" s="138">
        <f t="shared" si="35"/>
        <v>0</v>
      </c>
      <c r="M48" s="156">
        <v>0</v>
      </c>
      <c r="N48" s="156">
        <v>0</v>
      </c>
      <c r="O48" s="156">
        <v>0</v>
      </c>
      <c r="P48" s="138">
        <f t="shared" si="36"/>
        <v>0</v>
      </c>
      <c r="Q48" s="156">
        <v>0</v>
      </c>
      <c r="R48" s="156">
        <v>0</v>
      </c>
      <c r="S48" s="156">
        <v>0</v>
      </c>
      <c r="T48" s="138">
        <f t="shared" si="37"/>
        <v>0</v>
      </c>
      <c r="U48" s="156">
        <v>0</v>
      </c>
      <c r="V48" s="156">
        <v>0</v>
      </c>
      <c r="W48" s="156">
        <v>0</v>
      </c>
      <c r="X48" s="156">
        <v>0</v>
      </c>
      <c r="Y48" s="156">
        <v>0</v>
      </c>
      <c r="Z48" s="156">
        <v>0</v>
      </c>
      <c r="AA48" s="118">
        <f t="shared" si="33"/>
        <v>0</v>
      </c>
      <c r="AB48" s="156">
        <v>0</v>
      </c>
      <c r="AC48" s="156">
        <v>0</v>
      </c>
      <c r="AD48" s="156">
        <v>0</v>
      </c>
      <c r="AE48" s="156">
        <v>0</v>
      </c>
      <c r="AF48" s="156">
        <v>0</v>
      </c>
      <c r="AG48" s="156">
        <v>0</v>
      </c>
      <c r="AH48" s="156">
        <v>0</v>
      </c>
      <c r="AI48" s="156">
        <v>0</v>
      </c>
      <c r="AJ48" s="156">
        <v>0</v>
      </c>
      <c r="AK48" s="138">
        <f>SUM(AL48:AO48)+SUM(AQ48:BA48)</f>
        <v>0</v>
      </c>
      <c r="AL48" s="156">
        <v>0</v>
      </c>
      <c r="AM48" s="156">
        <v>0</v>
      </c>
      <c r="AN48" s="156">
        <v>0</v>
      </c>
      <c r="AO48" s="156">
        <v>0</v>
      </c>
      <c r="AP48" s="140">
        <f>$D48-$BQ48</f>
        <v>31.420370999999996</v>
      </c>
      <c r="AQ48" s="156">
        <v>0</v>
      </c>
      <c r="AR48" s="156">
        <v>0</v>
      </c>
      <c r="AS48" s="156">
        <v>0</v>
      </c>
      <c r="AT48" s="156">
        <v>0</v>
      </c>
      <c r="AU48" s="156">
        <v>0</v>
      </c>
      <c r="AV48" s="156">
        <v>0</v>
      </c>
      <c r="AW48" s="156">
        <v>0</v>
      </c>
      <c r="AX48" s="156">
        <v>0</v>
      </c>
      <c r="AY48" s="156">
        <v>0</v>
      </c>
      <c r="AZ48" s="156">
        <v>0</v>
      </c>
      <c r="BA48" s="156">
        <v>0</v>
      </c>
      <c r="BB48" s="156">
        <v>0</v>
      </c>
      <c r="BC48" s="156">
        <v>0</v>
      </c>
      <c r="BD48" s="156">
        <v>0</v>
      </c>
      <c r="BE48" s="156">
        <v>0</v>
      </c>
      <c r="BF48" s="156">
        <v>0</v>
      </c>
      <c r="BG48" s="156">
        <v>0</v>
      </c>
      <c r="BH48" s="156">
        <v>0</v>
      </c>
      <c r="BI48" s="156">
        <v>0</v>
      </c>
      <c r="BJ48" s="156">
        <v>0</v>
      </c>
      <c r="BK48" s="156">
        <v>0</v>
      </c>
      <c r="BL48" s="156">
        <v>0</v>
      </c>
      <c r="BM48" s="156">
        <v>0</v>
      </c>
      <c r="BN48" s="156">
        <v>0</v>
      </c>
      <c r="BO48" s="156">
        <v>0</v>
      </c>
      <c r="BP48" s="158">
        <v>0</v>
      </c>
      <c r="BQ48" s="141">
        <f t="shared" si="23"/>
        <v>0</v>
      </c>
      <c r="BR48" s="142">
        <f>AP$75-$BQ48</f>
        <v>0</v>
      </c>
      <c r="BS48" s="143">
        <f t="shared" si="34"/>
        <v>31.420370999999996</v>
      </c>
    </row>
    <row r="49" spans="1:71" ht="18" customHeight="1">
      <c r="A49" s="135" t="s">
        <v>95</v>
      </c>
      <c r="B49" s="104" t="s">
        <v>106</v>
      </c>
      <c r="C49" s="103" t="s">
        <v>107</v>
      </c>
      <c r="D49" s="136">
        <v>4.4928360000000005</v>
      </c>
      <c r="E49" s="137">
        <f t="shared" si="25"/>
        <v>0</v>
      </c>
      <c r="F49" s="138">
        <f t="shared" si="9"/>
        <v>0</v>
      </c>
      <c r="G49" s="156">
        <v>0</v>
      </c>
      <c r="H49" s="156">
        <v>0</v>
      </c>
      <c r="I49" s="156">
        <v>0</v>
      </c>
      <c r="J49" s="156">
        <v>0</v>
      </c>
      <c r="K49" s="156">
        <v>0</v>
      </c>
      <c r="L49" s="138">
        <f t="shared" si="35"/>
        <v>0</v>
      </c>
      <c r="M49" s="156">
        <v>0</v>
      </c>
      <c r="N49" s="156">
        <v>0</v>
      </c>
      <c r="O49" s="156">
        <v>0</v>
      </c>
      <c r="P49" s="138">
        <f t="shared" si="36"/>
        <v>0</v>
      </c>
      <c r="Q49" s="156">
        <v>0</v>
      </c>
      <c r="R49" s="156">
        <v>0</v>
      </c>
      <c r="S49" s="156">
        <v>0</v>
      </c>
      <c r="T49" s="138">
        <f t="shared" si="37"/>
        <v>0</v>
      </c>
      <c r="U49" s="156">
        <v>0</v>
      </c>
      <c r="V49" s="156">
        <v>0</v>
      </c>
      <c r="W49" s="156">
        <v>0</v>
      </c>
      <c r="X49" s="156">
        <v>0</v>
      </c>
      <c r="Y49" s="156">
        <v>0</v>
      </c>
      <c r="Z49" s="156">
        <v>0</v>
      </c>
      <c r="AA49" s="118">
        <f t="shared" si="33"/>
        <v>0</v>
      </c>
      <c r="AB49" s="156">
        <v>0</v>
      </c>
      <c r="AC49" s="156">
        <v>0</v>
      </c>
      <c r="AD49" s="156">
        <v>0</v>
      </c>
      <c r="AE49" s="156">
        <v>0</v>
      </c>
      <c r="AF49" s="156">
        <v>0</v>
      </c>
      <c r="AG49" s="156">
        <v>0</v>
      </c>
      <c r="AH49" s="156">
        <v>0</v>
      </c>
      <c r="AI49" s="156">
        <v>0</v>
      </c>
      <c r="AJ49" s="156">
        <v>0</v>
      </c>
      <c r="AK49" s="138">
        <f>SUM(AL49:AP49)+SUM(AR49:BA49)</f>
        <v>0</v>
      </c>
      <c r="AL49" s="156">
        <v>0</v>
      </c>
      <c r="AM49" s="156">
        <v>0</v>
      </c>
      <c r="AN49" s="156">
        <v>0</v>
      </c>
      <c r="AO49" s="156">
        <v>0</v>
      </c>
      <c r="AP49" s="156">
        <v>0</v>
      </c>
      <c r="AQ49" s="140">
        <f>$D49-$BQ49</f>
        <v>4.4928360000000005</v>
      </c>
      <c r="AR49" s="156">
        <v>0</v>
      </c>
      <c r="AS49" s="156">
        <v>0</v>
      </c>
      <c r="AT49" s="156">
        <v>0</v>
      </c>
      <c r="AU49" s="156">
        <v>0</v>
      </c>
      <c r="AV49" s="156">
        <v>0</v>
      </c>
      <c r="AW49" s="156">
        <v>0</v>
      </c>
      <c r="AX49" s="156">
        <v>0</v>
      </c>
      <c r="AY49" s="156">
        <v>0</v>
      </c>
      <c r="AZ49" s="156">
        <v>0</v>
      </c>
      <c r="BA49" s="156">
        <v>0</v>
      </c>
      <c r="BB49" s="156">
        <v>0</v>
      </c>
      <c r="BC49" s="156">
        <v>0</v>
      </c>
      <c r="BD49" s="156">
        <v>0</v>
      </c>
      <c r="BE49" s="156">
        <v>0</v>
      </c>
      <c r="BF49" s="156">
        <v>0</v>
      </c>
      <c r="BG49" s="156">
        <v>0</v>
      </c>
      <c r="BH49" s="156">
        <v>0</v>
      </c>
      <c r="BI49" s="156">
        <v>0</v>
      </c>
      <c r="BJ49" s="156">
        <v>0</v>
      </c>
      <c r="BK49" s="156">
        <v>0</v>
      </c>
      <c r="BL49" s="156">
        <v>0</v>
      </c>
      <c r="BM49" s="156">
        <v>0</v>
      </c>
      <c r="BN49" s="156">
        <v>0</v>
      </c>
      <c r="BO49" s="156">
        <v>0</v>
      </c>
      <c r="BP49" s="158">
        <v>0</v>
      </c>
      <c r="BQ49" s="141">
        <f t="shared" si="23"/>
        <v>0</v>
      </c>
      <c r="BR49" s="142">
        <f>AQ$75-$BQ49</f>
        <v>0</v>
      </c>
      <c r="BS49" s="143">
        <f t="shared" si="34"/>
        <v>4.4928360000000005</v>
      </c>
    </row>
    <row r="50" spans="1:71" ht="18" customHeight="1">
      <c r="A50" s="135" t="s">
        <v>95</v>
      </c>
      <c r="B50" s="104" t="s">
        <v>108</v>
      </c>
      <c r="C50" s="103" t="s">
        <v>109</v>
      </c>
      <c r="D50" s="136">
        <v>20.108255</v>
      </c>
      <c r="E50" s="137">
        <f t="shared" si="25"/>
        <v>0</v>
      </c>
      <c r="F50" s="138">
        <f t="shared" si="9"/>
        <v>0</v>
      </c>
      <c r="G50" s="156">
        <v>0</v>
      </c>
      <c r="H50" s="156">
        <v>0</v>
      </c>
      <c r="I50" s="156">
        <v>0</v>
      </c>
      <c r="J50" s="156">
        <v>0</v>
      </c>
      <c r="K50" s="156">
        <v>0</v>
      </c>
      <c r="L50" s="138">
        <f t="shared" si="35"/>
        <v>0</v>
      </c>
      <c r="M50" s="156">
        <v>0</v>
      </c>
      <c r="N50" s="156">
        <v>0</v>
      </c>
      <c r="O50" s="156">
        <v>0</v>
      </c>
      <c r="P50" s="138">
        <f t="shared" si="36"/>
        <v>0</v>
      </c>
      <c r="Q50" s="156">
        <v>0</v>
      </c>
      <c r="R50" s="156">
        <v>0</v>
      </c>
      <c r="S50" s="156">
        <v>0</v>
      </c>
      <c r="T50" s="138">
        <f t="shared" si="37"/>
        <v>0</v>
      </c>
      <c r="U50" s="156">
        <v>0</v>
      </c>
      <c r="V50" s="156">
        <v>0</v>
      </c>
      <c r="W50" s="156">
        <v>0</v>
      </c>
      <c r="X50" s="156">
        <v>0</v>
      </c>
      <c r="Y50" s="156">
        <v>0</v>
      </c>
      <c r="Z50" s="156">
        <v>0</v>
      </c>
      <c r="AA50" s="118">
        <f t="shared" si="33"/>
        <v>0</v>
      </c>
      <c r="AB50" s="156">
        <v>0</v>
      </c>
      <c r="AC50" s="156">
        <v>0</v>
      </c>
      <c r="AD50" s="156">
        <v>0</v>
      </c>
      <c r="AE50" s="156">
        <v>0</v>
      </c>
      <c r="AF50" s="156">
        <v>0</v>
      </c>
      <c r="AG50" s="156">
        <v>0</v>
      </c>
      <c r="AH50" s="156">
        <v>0</v>
      </c>
      <c r="AI50" s="156">
        <v>0</v>
      </c>
      <c r="AJ50" s="156">
        <v>0</v>
      </c>
      <c r="AK50" s="138">
        <f>SUM(AL50:AQ50)+SUM(AS50:BA50)</f>
        <v>0</v>
      </c>
      <c r="AL50" s="156">
        <v>0</v>
      </c>
      <c r="AM50" s="156">
        <v>0</v>
      </c>
      <c r="AN50" s="156">
        <v>0</v>
      </c>
      <c r="AO50" s="156">
        <v>0</v>
      </c>
      <c r="AP50" s="156">
        <v>0</v>
      </c>
      <c r="AQ50" s="156">
        <v>0</v>
      </c>
      <c r="AR50" s="140">
        <f>$D50-$BQ50</f>
        <v>20.108255</v>
      </c>
      <c r="AS50" s="156">
        <v>0</v>
      </c>
      <c r="AT50" s="156">
        <v>0</v>
      </c>
      <c r="AU50" s="156">
        <v>0</v>
      </c>
      <c r="AV50" s="156">
        <v>0</v>
      </c>
      <c r="AW50" s="156">
        <v>0</v>
      </c>
      <c r="AX50" s="156">
        <v>0</v>
      </c>
      <c r="AY50" s="156">
        <v>0</v>
      </c>
      <c r="AZ50" s="156">
        <v>0</v>
      </c>
      <c r="BA50" s="156">
        <v>0</v>
      </c>
      <c r="BB50" s="156">
        <v>0</v>
      </c>
      <c r="BC50" s="156">
        <v>0</v>
      </c>
      <c r="BD50" s="156">
        <v>0</v>
      </c>
      <c r="BE50" s="156">
        <v>0</v>
      </c>
      <c r="BF50" s="156">
        <v>0</v>
      </c>
      <c r="BG50" s="156">
        <v>0</v>
      </c>
      <c r="BH50" s="156">
        <v>0</v>
      </c>
      <c r="BI50" s="156">
        <v>0</v>
      </c>
      <c r="BJ50" s="156">
        <v>0</v>
      </c>
      <c r="BK50" s="156">
        <v>0</v>
      </c>
      <c r="BL50" s="156">
        <v>0</v>
      </c>
      <c r="BM50" s="156">
        <v>0</v>
      </c>
      <c r="BN50" s="156">
        <v>0</v>
      </c>
      <c r="BO50" s="156">
        <v>0</v>
      </c>
      <c r="BP50" s="158">
        <v>0</v>
      </c>
      <c r="BQ50" s="141">
        <f t="shared" si="23"/>
        <v>0</v>
      </c>
      <c r="BR50" s="142">
        <f>AR$75-$BQ50</f>
        <v>0</v>
      </c>
      <c r="BS50" s="143">
        <f t="shared" si="34"/>
        <v>20.108255</v>
      </c>
    </row>
    <row r="51" spans="1:71" ht="18" customHeight="1">
      <c r="A51" s="135" t="s">
        <v>95</v>
      </c>
      <c r="B51" s="104" t="s">
        <v>110</v>
      </c>
      <c r="C51" s="103" t="s">
        <v>111</v>
      </c>
      <c r="D51" s="136">
        <v>1.784904</v>
      </c>
      <c r="E51" s="137">
        <f t="shared" si="25"/>
        <v>0</v>
      </c>
      <c r="F51" s="138">
        <f t="shared" si="9"/>
        <v>0</v>
      </c>
      <c r="G51" s="156">
        <v>0</v>
      </c>
      <c r="H51" s="156">
        <v>0</v>
      </c>
      <c r="I51" s="156">
        <v>0</v>
      </c>
      <c r="J51" s="156">
        <v>0</v>
      </c>
      <c r="K51" s="156">
        <v>0</v>
      </c>
      <c r="L51" s="138">
        <f t="shared" si="35"/>
        <v>0</v>
      </c>
      <c r="M51" s="156">
        <v>0</v>
      </c>
      <c r="N51" s="156">
        <v>0</v>
      </c>
      <c r="O51" s="156">
        <v>0</v>
      </c>
      <c r="P51" s="138">
        <f t="shared" si="36"/>
        <v>0</v>
      </c>
      <c r="Q51" s="156">
        <v>0</v>
      </c>
      <c r="R51" s="156">
        <v>0</v>
      </c>
      <c r="S51" s="156">
        <v>0</v>
      </c>
      <c r="T51" s="138">
        <f t="shared" si="37"/>
        <v>0</v>
      </c>
      <c r="U51" s="156">
        <v>0</v>
      </c>
      <c r="V51" s="156">
        <v>0</v>
      </c>
      <c r="W51" s="156">
        <v>0</v>
      </c>
      <c r="X51" s="156">
        <v>0</v>
      </c>
      <c r="Y51" s="156">
        <v>0</v>
      </c>
      <c r="Z51" s="156">
        <v>0</v>
      </c>
      <c r="AA51" s="118">
        <f t="shared" si="33"/>
        <v>0</v>
      </c>
      <c r="AB51" s="156">
        <v>0</v>
      </c>
      <c r="AC51" s="156">
        <v>0</v>
      </c>
      <c r="AD51" s="156">
        <v>0</v>
      </c>
      <c r="AE51" s="156">
        <v>0</v>
      </c>
      <c r="AF51" s="156">
        <v>0</v>
      </c>
      <c r="AG51" s="156">
        <v>0</v>
      </c>
      <c r="AH51" s="156">
        <v>0</v>
      </c>
      <c r="AI51" s="156">
        <v>0</v>
      </c>
      <c r="AJ51" s="156">
        <v>0</v>
      </c>
      <c r="AK51" s="138">
        <f>SUM(AL51:AR51)+SUM(AT51:BA51)</f>
        <v>0</v>
      </c>
      <c r="AL51" s="156">
        <v>0</v>
      </c>
      <c r="AM51" s="156">
        <v>0</v>
      </c>
      <c r="AN51" s="156">
        <v>0</v>
      </c>
      <c r="AO51" s="156">
        <v>0</v>
      </c>
      <c r="AP51" s="156">
        <v>0</v>
      </c>
      <c r="AQ51" s="156">
        <v>0</v>
      </c>
      <c r="AR51" s="156">
        <v>0</v>
      </c>
      <c r="AS51" s="140">
        <f>$D51-$BQ51</f>
        <v>1.784904</v>
      </c>
      <c r="AT51" s="156">
        <v>0</v>
      </c>
      <c r="AU51" s="156">
        <v>0</v>
      </c>
      <c r="AV51" s="156">
        <v>0</v>
      </c>
      <c r="AW51" s="156">
        <v>0</v>
      </c>
      <c r="AX51" s="156">
        <v>0</v>
      </c>
      <c r="AY51" s="156">
        <v>0</v>
      </c>
      <c r="AZ51" s="156">
        <v>0</v>
      </c>
      <c r="BA51" s="156">
        <v>0</v>
      </c>
      <c r="BB51" s="156">
        <v>0</v>
      </c>
      <c r="BC51" s="156">
        <v>0</v>
      </c>
      <c r="BD51" s="156">
        <v>0</v>
      </c>
      <c r="BE51" s="156">
        <v>0</v>
      </c>
      <c r="BF51" s="156">
        <v>0</v>
      </c>
      <c r="BG51" s="156">
        <v>0</v>
      </c>
      <c r="BH51" s="156">
        <v>0</v>
      </c>
      <c r="BI51" s="156">
        <v>0</v>
      </c>
      <c r="BJ51" s="156">
        <v>0</v>
      </c>
      <c r="BK51" s="156">
        <v>0</v>
      </c>
      <c r="BL51" s="156">
        <v>0</v>
      </c>
      <c r="BM51" s="156">
        <v>0</v>
      </c>
      <c r="BN51" s="156">
        <v>0</v>
      </c>
      <c r="BO51" s="156">
        <v>0</v>
      </c>
      <c r="BP51" s="158">
        <v>0</v>
      </c>
      <c r="BQ51" s="141">
        <f t="shared" si="23"/>
        <v>0</v>
      </c>
      <c r="BR51" s="142">
        <f>AS$75-$BQ51</f>
        <v>0</v>
      </c>
      <c r="BS51" s="143">
        <f t="shared" si="34"/>
        <v>1.784904</v>
      </c>
    </row>
    <row r="52" spans="1:71" ht="18" customHeight="1">
      <c r="A52" s="135" t="s">
        <v>95</v>
      </c>
      <c r="B52" s="104" t="s">
        <v>112</v>
      </c>
      <c r="C52" s="103" t="s">
        <v>113</v>
      </c>
      <c r="D52" s="136">
        <v>0</v>
      </c>
      <c r="E52" s="137">
        <f t="shared" si="25"/>
        <v>0</v>
      </c>
      <c r="F52" s="138">
        <f>G52+H52+I52</f>
        <v>0</v>
      </c>
      <c r="G52" s="156">
        <v>0</v>
      </c>
      <c r="H52" s="156">
        <v>0</v>
      </c>
      <c r="I52" s="156">
        <v>0</v>
      </c>
      <c r="J52" s="156">
        <v>0</v>
      </c>
      <c r="K52" s="156">
        <v>0</v>
      </c>
      <c r="L52" s="138">
        <f t="shared" si="35"/>
        <v>0</v>
      </c>
      <c r="M52" s="156">
        <v>0</v>
      </c>
      <c r="N52" s="156">
        <v>0</v>
      </c>
      <c r="O52" s="156">
        <v>0</v>
      </c>
      <c r="P52" s="138">
        <f t="shared" si="36"/>
        <v>0</v>
      </c>
      <c r="Q52" s="156">
        <v>0</v>
      </c>
      <c r="R52" s="156">
        <v>0</v>
      </c>
      <c r="S52" s="156">
        <v>0</v>
      </c>
      <c r="T52" s="138">
        <f t="shared" si="37"/>
        <v>0</v>
      </c>
      <c r="U52" s="156">
        <v>0</v>
      </c>
      <c r="V52" s="156">
        <v>0</v>
      </c>
      <c r="W52" s="156">
        <v>0</v>
      </c>
      <c r="X52" s="156">
        <v>0</v>
      </c>
      <c r="Y52" s="156">
        <v>0</v>
      </c>
      <c r="Z52" s="156">
        <v>0</v>
      </c>
      <c r="AA52" s="118">
        <f t="shared" si="33"/>
        <v>0</v>
      </c>
      <c r="AB52" s="156">
        <v>0</v>
      </c>
      <c r="AC52" s="156">
        <v>0</v>
      </c>
      <c r="AD52" s="156">
        <v>0</v>
      </c>
      <c r="AE52" s="156">
        <v>0</v>
      </c>
      <c r="AF52" s="156">
        <v>0</v>
      </c>
      <c r="AG52" s="156">
        <v>0</v>
      </c>
      <c r="AH52" s="156">
        <v>0</v>
      </c>
      <c r="AI52" s="156">
        <v>0</v>
      </c>
      <c r="AJ52" s="156">
        <v>0</v>
      </c>
      <c r="AK52" s="138">
        <f>SUM(AL52:AS52)+SUM(AU52:BA52)</f>
        <v>0</v>
      </c>
      <c r="AL52" s="156">
        <v>0</v>
      </c>
      <c r="AM52" s="156">
        <v>0</v>
      </c>
      <c r="AN52" s="156">
        <v>0</v>
      </c>
      <c r="AO52" s="156">
        <v>0</v>
      </c>
      <c r="AP52" s="156">
        <v>0</v>
      </c>
      <c r="AQ52" s="156">
        <v>0</v>
      </c>
      <c r="AR52" s="156">
        <v>0</v>
      </c>
      <c r="AS52" s="156">
        <v>0</v>
      </c>
      <c r="AT52" s="140">
        <f>$D52-$BQ52</f>
        <v>0</v>
      </c>
      <c r="AU52" s="156">
        <v>0</v>
      </c>
      <c r="AV52" s="156">
        <v>0</v>
      </c>
      <c r="AW52" s="156">
        <v>0</v>
      </c>
      <c r="AX52" s="156">
        <v>0</v>
      </c>
      <c r="AY52" s="156">
        <v>0</v>
      </c>
      <c r="AZ52" s="156">
        <v>0</v>
      </c>
      <c r="BA52" s="156">
        <v>0</v>
      </c>
      <c r="BB52" s="156">
        <v>0</v>
      </c>
      <c r="BC52" s="156">
        <v>0</v>
      </c>
      <c r="BD52" s="156">
        <v>0</v>
      </c>
      <c r="BE52" s="156">
        <v>0</v>
      </c>
      <c r="BF52" s="156">
        <v>0</v>
      </c>
      <c r="BG52" s="156">
        <v>0</v>
      </c>
      <c r="BH52" s="156">
        <v>0</v>
      </c>
      <c r="BI52" s="156">
        <v>0</v>
      </c>
      <c r="BJ52" s="156">
        <v>0</v>
      </c>
      <c r="BK52" s="156">
        <v>0</v>
      </c>
      <c r="BL52" s="156">
        <v>0</v>
      </c>
      <c r="BM52" s="156">
        <v>0</v>
      </c>
      <c r="BN52" s="156">
        <v>0</v>
      </c>
      <c r="BO52" s="156">
        <v>0</v>
      </c>
      <c r="BP52" s="158">
        <v>0</v>
      </c>
      <c r="BQ52" s="141">
        <f t="shared" si="23"/>
        <v>0</v>
      </c>
      <c r="BR52" s="142">
        <f>AT$75-$BQ52</f>
        <v>0</v>
      </c>
      <c r="BS52" s="143">
        <f t="shared" si="34"/>
        <v>0</v>
      </c>
    </row>
    <row r="53" spans="1:71" ht="18" customHeight="1">
      <c r="A53" s="135" t="s">
        <v>95</v>
      </c>
      <c r="B53" s="104" t="s">
        <v>114</v>
      </c>
      <c r="C53" s="103" t="s">
        <v>115</v>
      </c>
      <c r="D53" s="136">
        <v>0</v>
      </c>
      <c r="E53" s="137">
        <f t="shared" si="25"/>
        <v>0</v>
      </c>
      <c r="F53" s="138">
        <f t="shared" ref="F53:F58" si="38">G53+H53+I53</f>
        <v>0</v>
      </c>
      <c r="G53" s="156">
        <v>0</v>
      </c>
      <c r="H53" s="156">
        <v>0</v>
      </c>
      <c r="I53" s="156">
        <v>0</v>
      </c>
      <c r="J53" s="156">
        <v>0</v>
      </c>
      <c r="K53" s="156">
        <v>0</v>
      </c>
      <c r="L53" s="138">
        <f t="shared" si="35"/>
        <v>0</v>
      </c>
      <c r="M53" s="156">
        <v>0</v>
      </c>
      <c r="N53" s="156">
        <v>0</v>
      </c>
      <c r="O53" s="156">
        <v>0</v>
      </c>
      <c r="P53" s="138">
        <f t="shared" si="36"/>
        <v>0</v>
      </c>
      <c r="Q53" s="156">
        <v>0</v>
      </c>
      <c r="R53" s="156">
        <v>0</v>
      </c>
      <c r="S53" s="156">
        <v>0</v>
      </c>
      <c r="T53" s="138">
        <f t="shared" si="37"/>
        <v>0</v>
      </c>
      <c r="U53" s="156">
        <v>0</v>
      </c>
      <c r="V53" s="156">
        <v>0</v>
      </c>
      <c r="W53" s="156">
        <v>0</v>
      </c>
      <c r="X53" s="156">
        <v>0</v>
      </c>
      <c r="Y53" s="156">
        <v>0</v>
      </c>
      <c r="Z53" s="156">
        <v>0</v>
      </c>
      <c r="AA53" s="118">
        <f t="shared" si="33"/>
        <v>0</v>
      </c>
      <c r="AB53" s="156">
        <v>0</v>
      </c>
      <c r="AC53" s="156">
        <v>0</v>
      </c>
      <c r="AD53" s="156">
        <v>0</v>
      </c>
      <c r="AE53" s="156">
        <v>0</v>
      </c>
      <c r="AF53" s="156">
        <v>0</v>
      </c>
      <c r="AG53" s="156">
        <v>0</v>
      </c>
      <c r="AH53" s="156">
        <v>0</v>
      </c>
      <c r="AI53" s="156">
        <v>0</v>
      </c>
      <c r="AJ53" s="156">
        <v>0</v>
      </c>
      <c r="AK53" s="138">
        <f>SUM(AL53:AT53)+SUM(AV53:BA53)</f>
        <v>0</v>
      </c>
      <c r="AL53" s="156">
        <v>0</v>
      </c>
      <c r="AM53" s="156">
        <v>0</v>
      </c>
      <c r="AN53" s="156">
        <v>0</v>
      </c>
      <c r="AO53" s="156">
        <v>0</v>
      </c>
      <c r="AP53" s="156">
        <v>0</v>
      </c>
      <c r="AQ53" s="156">
        <v>0</v>
      </c>
      <c r="AR53" s="156">
        <v>0</v>
      </c>
      <c r="AS53" s="156">
        <v>0</v>
      </c>
      <c r="AT53" s="156">
        <v>0</v>
      </c>
      <c r="AU53" s="140">
        <f>$D53-$BQ53</f>
        <v>0</v>
      </c>
      <c r="AV53" s="156">
        <v>0</v>
      </c>
      <c r="AW53" s="156">
        <v>0</v>
      </c>
      <c r="AX53" s="156">
        <v>0</v>
      </c>
      <c r="AY53" s="156">
        <v>0</v>
      </c>
      <c r="AZ53" s="156">
        <v>0</v>
      </c>
      <c r="BA53" s="156">
        <v>0</v>
      </c>
      <c r="BB53" s="156">
        <v>0</v>
      </c>
      <c r="BC53" s="156">
        <v>0</v>
      </c>
      <c r="BD53" s="156">
        <v>0</v>
      </c>
      <c r="BE53" s="156">
        <v>0</v>
      </c>
      <c r="BF53" s="156">
        <v>0</v>
      </c>
      <c r="BG53" s="156">
        <v>0</v>
      </c>
      <c r="BH53" s="156">
        <v>0</v>
      </c>
      <c r="BI53" s="156">
        <v>0</v>
      </c>
      <c r="BJ53" s="156">
        <v>0</v>
      </c>
      <c r="BK53" s="156">
        <v>0</v>
      </c>
      <c r="BL53" s="156">
        <v>0</v>
      </c>
      <c r="BM53" s="156">
        <v>0</v>
      </c>
      <c r="BN53" s="156">
        <v>0</v>
      </c>
      <c r="BO53" s="156">
        <v>0</v>
      </c>
      <c r="BP53" s="158">
        <v>0</v>
      </c>
      <c r="BQ53" s="141">
        <f t="shared" si="23"/>
        <v>0</v>
      </c>
      <c r="BR53" s="142">
        <f>AU$75-$BQ53</f>
        <v>0</v>
      </c>
      <c r="BS53" s="143">
        <f t="shared" si="34"/>
        <v>0</v>
      </c>
    </row>
    <row r="54" spans="1:71" ht="18" customHeight="1">
      <c r="A54" s="135" t="s">
        <v>95</v>
      </c>
      <c r="B54" s="104" t="s">
        <v>116</v>
      </c>
      <c r="C54" s="103" t="s">
        <v>117</v>
      </c>
      <c r="D54" s="136">
        <v>0.35071999999999998</v>
      </c>
      <c r="E54" s="137">
        <f t="shared" si="25"/>
        <v>0</v>
      </c>
      <c r="F54" s="138">
        <f t="shared" si="38"/>
        <v>0</v>
      </c>
      <c r="G54" s="156">
        <v>0</v>
      </c>
      <c r="H54" s="156">
        <v>0</v>
      </c>
      <c r="I54" s="156">
        <v>0</v>
      </c>
      <c r="J54" s="156">
        <v>0</v>
      </c>
      <c r="K54" s="156">
        <v>0</v>
      </c>
      <c r="L54" s="138">
        <f t="shared" si="35"/>
        <v>0</v>
      </c>
      <c r="M54" s="156">
        <v>0</v>
      </c>
      <c r="N54" s="156">
        <v>0</v>
      </c>
      <c r="O54" s="156">
        <v>0</v>
      </c>
      <c r="P54" s="138">
        <f t="shared" si="36"/>
        <v>0</v>
      </c>
      <c r="Q54" s="156">
        <v>0</v>
      </c>
      <c r="R54" s="156">
        <v>0</v>
      </c>
      <c r="S54" s="156">
        <v>0</v>
      </c>
      <c r="T54" s="138">
        <f t="shared" si="37"/>
        <v>0</v>
      </c>
      <c r="U54" s="156">
        <v>0</v>
      </c>
      <c r="V54" s="156">
        <v>0</v>
      </c>
      <c r="W54" s="156">
        <v>0</v>
      </c>
      <c r="X54" s="156">
        <v>0</v>
      </c>
      <c r="Y54" s="156">
        <v>0</v>
      </c>
      <c r="Z54" s="156">
        <v>0</v>
      </c>
      <c r="AA54" s="118">
        <f t="shared" si="33"/>
        <v>0</v>
      </c>
      <c r="AB54" s="156">
        <v>0</v>
      </c>
      <c r="AC54" s="156">
        <v>0</v>
      </c>
      <c r="AD54" s="156">
        <v>0</v>
      </c>
      <c r="AE54" s="156">
        <v>0</v>
      </c>
      <c r="AF54" s="156">
        <v>0</v>
      </c>
      <c r="AG54" s="156">
        <v>0</v>
      </c>
      <c r="AH54" s="156">
        <v>0</v>
      </c>
      <c r="AI54" s="156">
        <v>0</v>
      </c>
      <c r="AJ54" s="156">
        <v>0</v>
      </c>
      <c r="AK54" s="138">
        <f>SUM(AL54:AU54)+SUM(AW54:BA54)</f>
        <v>0</v>
      </c>
      <c r="AL54" s="156">
        <v>0</v>
      </c>
      <c r="AM54" s="156">
        <v>0</v>
      </c>
      <c r="AN54" s="156">
        <v>0</v>
      </c>
      <c r="AO54" s="156">
        <v>0</v>
      </c>
      <c r="AP54" s="156">
        <v>0</v>
      </c>
      <c r="AQ54" s="156">
        <v>0</v>
      </c>
      <c r="AR54" s="156">
        <v>0</v>
      </c>
      <c r="AS54" s="156">
        <v>0</v>
      </c>
      <c r="AT54" s="156">
        <v>0</v>
      </c>
      <c r="AU54" s="156">
        <v>0</v>
      </c>
      <c r="AV54" s="140">
        <f>$D54-$BQ54</f>
        <v>0.35071999999999998</v>
      </c>
      <c r="AW54" s="156">
        <v>0</v>
      </c>
      <c r="AX54" s="156">
        <v>0</v>
      </c>
      <c r="AY54" s="156">
        <v>0</v>
      </c>
      <c r="AZ54" s="156">
        <v>0</v>
      </c>
      <c r="BA54" s="156">
        <v>0</v>
      </c>
      <c r="BB54" s="156">
        <v>0</v>
      </c>
      <c r="BC54" s="156">
        <v>0</v>
      </c>
      <c r="BD54" s="156">
        <v>0</v>
      </c>
      <c r="BE54" s="156">
        <v>0</v>
      </c>
      <c r="BF54" s="156">
        <v>0</v>
      </c>
      <c r="BG54" s="156">
        <v>0</v>
      </c>
      <c r="BH54" s="156">
        <v>0</v>
      </c>
      <c r="BI54" s="156">
        <v>0</v>
      </c>
      <c r="BJ54" s="156">
        <v>0</v>
      </c>
      <c r="BK54" s="156">
        <v>0</v>
      </c>
      <c r="BL54" s="156">
        <v>0</v>
      </c>
      <c r="BM54" s="156">
        <v>0</v>
      </c>
      <c r="BN54" s="156">
        <v>0</v>
      </c>
      <c r="BO54" s="156">
        <v>0</v>
      </c>
      <c r="BP54" s="158">
        <v>0</v>
      </c>
      <c r="BQ54" s="141">
        <f t="shared" si="23"/>
        <v>0</v>
      </c>
      <c r="BR54" s="142">
        <f>AV$75-$BQ54</f>
        <v>0</v>
      </c>
      <c r="BS54" s="143">
        <f t="shared" si="34"/>
        <v>0.35071999999999998</v>
      </c>
    </row>
    <row r="55" spans="1:71" ht="18" customHeight="1">
      <c r="A55" s="135" t="s">
        <v>95</v>
      </c>
      <c r="B55" s="104" t="s">
        <v>118</v>
      </c>
      <c r="C55" s="103" t="s">
        <v>119</v>
      </c>
      <c r="D55" s="136">
        <v>20.10098</v>
      </c>
      <c r="E55" s="137">
        <f t="shared" si="25"/>
        <v>0</v>
      </c>
      <c r="F55" s="138">
        <f t="shared" si="38"/>
        <v>0</v>
      </c>
      <c r="G55" s="156">
        <v>0</v>
      </c>
      <c r="H55" s="156">
        <v>0</v>
      </c>
      <c r="I55" s="156">
        <v>0</v>
      </c>
      <c r="J55" s="156">
        <v>0</v>
      </c>
      <c r="K55" s="156">
        <v>0</v>
      </c>
      <c r="L55" s="138">
        <f t="shared" si="35"/>
        <v>0</v>
      </c>
      <c r="M55" s="156">
        <v>0</v>
      </c>
      <c r="N55" s="156">
        <v>0</v>
      </c>
      <c r="O55" s="156">
        <v>0</v>
      </c>
      <c r="P55" s="138">
        <f t="shared" si="36"/>
        <v>0</v>
      </c>
      <c r="Q55" s="156">
        <v>0</v>
      </c>
      <c r="R55" s="156">
        <v>0</v>
      </c>
      <c r="S55" s="156">
        <v>0</v>
      </c>
      <c r="T55" s="138">
        <f t="shared" si="37"/>
        <v>0</v>
      </c>
      <c r="U55" s="156">
        <v>0</v>
      </c>
      <c r="V55" s="156">
        <v>0</v>
      </c>
      <c r="W55" s="156">
        <v>0</v>
      </c>
      <c r="X55" s="156">
        <v>0</v>
      </c>
      <c r="Y55" s="156">
        <v>0</v>
      </c>
      <c r="Z55" s="156">
        <v>0</v>
      </c>
      <c r="AA55" s="118">
        <f t="shared" si="33"/>
        <v>0</v>
      </c>
      <c r="AB55" s="156">
        <v>0</v>
      </c>
      <c r="AC55" s="156">
        <v>0</v>
      </c>
      <c r="AD55" s="156">
        <v>0</v>
      </c>
      <c r="AE55" s="156">
        <v>0</v>
      </c>
      <c r="AF55" s="156">
        <v>0</v>
      </c>
      <c r="AG55" s="156">
        <v>0</v>
      </c>
      <c r="AH55" s="156">
        <v>0</v>
      </c>
      <c r="AI55" s="156">
        <v>0</v>
      </c>
      <c r="AJ55" s="156">
        <v>0</v>
      </c>
      <c r="AK55" s="138">
        <f>SUM(AL55:AV55)+SUM(AX55:BA55)</f>
        <v>0</v>
      </c>
      <c r="AL55" s="156">
        <v>0</v>
      </c>
      <c r="AM55" s="156">
        <v>0</v>
      </c>
      <c r="AN55" s="156">
        <v>0</v>
      </c>
      <c r="AO55" s="156">
        <v>0</v>
      </c>
      <c r="AP55" s="156">
        <v>0</v>
      </c>
      <c r="AQ55" s="156">
        <v>0</v>
      </c>
      <c r="AR55" s="156">
        <v>0</v>
      </c>
      <c r="AS55" s="156">
        <v>0</v>
      </c>
      <c r="AT55" s="156">
        <v>0</v>
      </c>
      <c r="AU55" s="156">
        <v>0</v>
      </c>
      <c r="AV55" s="156">
        <v>0</v>
      </c>
      <c r="AW55" s="140">
        <f>$D55-$BQ55</f>
        <v>20.10098</v>
      </c>
      <c r="AX55" s="156">
        <v>0</v>
      </c>
      <c r="AY55" s="156">
        <v>0</v>
      </c>
      <c r="AZ55" s="156">
        <v>0</v>
      </c>
      <c r="BA55" s="156">
        <v>0</v>
      </c>
      <c r="BB55" s="156">
        <v>0</v>
      </c>
      <c r="BC55" s="156">
        <v>0</v>
      </c>
      <c r="BD55" s="156">
        <v>0</v>
      </c>
      <c r="BE55" s="156">
        <v>0</v>
      </c>
      <c r="BF55" s="156">
        <v>0</v>
      </c>
      <c r="BG55" s="156">
        <v>0</v>
      </c>
      <c r="BH55" s="156">
        <v>0</v>
      </c>
      <c r="BI55" s="156">
        <v>0</v>
      </c>
      <c r="BJ55" s="156">
        <v>0</v>
      </c>
      <c r="BK55" s="156">
        <v>0</v>
      </c>
      <c r="BL55" s="156">
        <v>0</v>
      </c>
      <c r="BM55" s="156">
        <v>0</v>
      </c>
      <c r="BN55" s="156">
        <v>0</v>
      </c>
      <c r="BO55" s="156">
        <v>0</v>
      </c>
      <c r="BP55" s="158">
        <v>0</v>
      </c>
      <c r="BQ55" s="141">
        <f t="shared" si="23"/>
        <v>0</v>
      </c>
      <c r="BR55" s="142">
        <f>AW$75-$BQ55</f>
        <v>0</v>
      </c>
      <c r="BS55" s="143">
        <f t="shared" si="34"/>
        <v>20.10098</v>
      </c>
    </row>
    <row r="56" spans="1:71" ht="18" customHeight="1">
      <c r="A56" s="135" t="s">
        <v>95</v>
      </c>
      <c r="B56" s="104" t="s">
        <v>283</v>
      </c>
      <c r="C56" s="103" t="s">
        <v>121</v>
      </c>
      <c r="D56" s="136">
        <v>37.905083000000005</v>
      </c>
      <c r="E56" s="137">
        <f t="shared" si="25"/>
        <v>0</v>
      </c>
      <c r="F56" s="138">
        <f t="shared" si="38"/>
        <v>0</v>
      </c>
      <c r="G56" s="156">
        <v>0</v>
      </c>
      <c r="H56" s="156">
        <v>0</v>
      </c>
      <c r="I56" s="156">
        <v>0</v>
      </c>
      <c r="J56" s="156">
        <v>0</v>
      </c>
      <c r="K56" s="156">
        <v>0</v>
      </c>
      <c r="L56" s="138">
        <f t="shared" si="35"/>
        <v>0</v>
      </c>
      <c r="M56" s="156">
        <v>0</v>
      </c>
      <c r="N56" s="156">
        <v>0</v>
      </c>
      <c r="O56" s="156">
        <v>0</v>
      </c>
      <c r="P56" s="138">
        <f t="shared" si="36"/>
        <v>0</v>
      </c>
      <c r="Q56" s="156">
        <v>0</v>
      </c>
      <c r="R56" s="156">
        <v>0</v>
      </c>
      <c r="S56" s="156">
        <v>0</v>
      </c>
      <c r="T56" s="138">
        <f t="shared" si="37"/>
        <v>0</v>
      </c>
      <c r="U56" s="156">
        <v>0</v>
      </c>
      <c r="V56" s="156">
        <v>0</v>
      </c>
      <c r="W56" s="156">
        <v>0</v>
      </c>
      <c r="X56" s="156">
        <v>0</v>
      </c>
      <c r="Y56" s="156">
        <v>0</v>
      </c>
      <c r="Z56" s="156">
        <v>0</v>
      </c>
      <c r="AA56" s="118">
        <f t="shared" si="33"/>
        <v>0</v>
      </c>
      <c r="AB56" s="156">
        <v>0</v>
      </c>
      <c r="AC56" s="156">
        <v>0</v>
      </c>
      <c r="AD56" s="156">
        <v>0</v>
      </c>
      <c r="AE56" s="156">
        <v>0</v>
      </c>
      <c r="AF56" s="156">
        <v>0</v>
      </c>
      <c r="AG56" s="156">
        <v>0</v>
      </c>
      <c r="AH56" s="156">
        <v>0</v>
      </c>
      <c r="AI56" s="156">
        <v>0</v>
      </c>
      <c r="AJ56" s="156">
        <v>0</v>
      </c>
      <c r="AK56" s="138">
        <f>SUM(AL56:AW56)+SUM(AY56:BA56)</f>
        <v>0</v>
      </c>
      <c r="AL56" s="156">
        <v>0</v>
      </c>
      <c r="AM56" s="156">
        <v>0</v>
      </c>
      <c r="AN56" s="156">
        <v>0</v>
      </c>
      <c r="AO56" s="156">
        <v>0</v>
      </c>
      <c r="AP56" s="156">
        <v>0</v>
      </c>
      <c r="AQ56" s="156">
        <v>0</v>
      </c>
      <c r="AR56" s="156">
        <v>0</v>
      </c>
      <c r="AS56" s="156">
        <v>0</v>
      </c>
      <c r="AT56" s="156">
        <v>0</v>
      </c>
      <c r="AU56" s="156">
        <v>0</v>
      </c>
      <c r="AV56" s="156">
        <v>0</v>
      </c>
      <c r="AW56" s="156">
        <v>0</v>
      </c>
      <c r="AX56" s="140">
        <f>$D56-$BQ56</f>
        <v>37.905083000000005</v>
      </c>
      <c r="AY56" s="156">
        <v>0</v>
      </c>
      <c r="AZ56" s="156">
        <v>0</v>
      </c>
      <c r="BA56" s="156">
        <v>0</v>
      </c>
      <c r="BB56" s="156">
        <v>0</v>
      </c>
      <c r="BC56" s="156">
        <v>0</v>
      </c>
      <c r="BD56" s="156">
        <v>0</v>
      </c>
      <c r="BE56" s="156">
        <v>0</v>
      </c>
      <c r="BF56" s="156">
        <v>0</v>
      </c>
      <c r="BG56" s="156">
        <v>0</v>
      </c>
      <c r="BH56" s="156">
        <v>0</v>
      </c>
      <c r="BI56" s="156">
        <v>0</v>
      </c>
      <c r="BJ56" s="156">
        <v>0</v>
      </c>
      <c r="BK56" s="156">
        <v>0</v>
      </c>
      <c r="BL56" s="156">
        <v>0</v>
      </c>
      <c r="BM56" s="156">
        <v>0</v>
      </c>
      <c r="BN56" s="156">
        <v>0</v>
      </c>
      <c r="BO56" s="156">
        <v>0</v>
      </c>
      <c r="BP56" s="158">
        <v>0</v>
      </c>
      <c r="BQ56" s="141">
        <f t="shared" si="23"/>
        <v>0</v>
      </c>
      <c r="BR56" s="142">
        <f>AX$75-$BQ56</f>
        <v>0</v>
      </c>
      <c r="BS56" s="143">
        <f t="shared" si="34"/>
        <v>37.905083000000005</v>
      </c>
    </row>
    <row r="57" spans="1:71" ht="18" customHeight="1">
      <c r="A57" s="135" t="s">
        <v>95</v>
      </c>
      <c r="B57" s="104" t="s">
        <v>284</v>
      </c>
      <c r="C57" s="103" t="s">
        <v>123</v>
      </c>
      <c r="D57" s="136">
        <v>0</v>
      </c>
      <c r="E57" s="137">
        <f t="shared" si="25"/>
        <v>0</v>
      </c>
      <c r="F57" s="138">
        <f t="shared" si="38"/>
        <v>0</v>
      </c>
      <c r="G57" s="156">
        <v>0</v>
      </c>
      <c r="H57" s="156">
        <v>0</v>
      </c>
      <c r="I57" s="156">
        <v>0</v>
      </c>
      <c r="J57" s="156">
        <v>0</v>
      </c>
      <c r="K57" s="156">
        <v>0</v>
      </c>
      <c r="L57" s="138">
        <f t="shared" si="35"/>
        <v>0</v>
      </c>
      <c r="M57" s="156">
        <v>0</v>
      </c>
      <c r="N57" s="156">
        <v>0</v>
      </c>
      <c r="O57" s="156">
        <v>0</v>
      </c>
      <c r="P57" s="138">
        <f t="shared" si="36"/>
        <v>0</v>
      </c>
      <c r="Q57" s="156">
        <v>0</v>
      </c>
      <c r="R57" s="156">
        <v>0</v>
      </c>
      <c r="S57" s="156">
        <v>0</v>
      </c>
      <c r="T57" s="138">
        <f t="shared" si="37"/>
        <v>0</v>
      </c>
      <c r="U57" s="156">
        <v>0</v>
      </c>
      <c r="V57" s="156">
        <v>0</v>
      </c>
      <c r="W57" s="156">
        <v>0</v>
      </c>
      <c r="X57" s="156">
        <v>0</v>
      </c>
      <c r="Y57" s="156">
        <v>0</v>
      </c>
      <c r="Z57" s="156">
        <v>0</v>
      </c>
      <c r="AA57" s="118">
        <f t="shared" si="33"/>
        <v>0</v>
      </c>
      <c r="AB57" s="156">
        <v>0</v>
      </c>
      <c r="AC57" s="156">
        <v>0</v>
      </c>
      <c r="AD57" s="156">
        <v>0</v>
      </c>
      <c r="AE57" s="156">
        <v>0</v>
      </c>
      <c r="AF57" s="156">
        <v>0</v>
      </c>
      <c r="AG57" s="156">
        <v>0</v>
      </c>
      <c r="AH57" s="156">
        <v>0</v>
      </c>
      <c r="AI57" s="156">
        <v>0</v>
      </c>
      <c r="AJ57" s="156">
        <v>0</v>
      </c>
      <c r="AK57" s="138">
        <f>SUM(AL57:AX57)+SUM(AZ57:BA57)</f>
        <v>0</v>
      </c>
      <c r="AL57" s="156">
        <v>0</v>
      </c>
      <c r="AM57" s="156">
        <v>0</v>
      </c>
      <c r="AN57" s="156">
        <v>0</v>
      </c>
      <c r="AO57" s="156">
        <v>0</v>
      </c>
      <c r="AP57" s="156">
        <v>0</v>
      </c>
      <c r="AQ57" s="156">
        <v>0</v>
      </c>
      <c r="AR57" s="156">
        <v>0</v>
      </c>
      <c r="AS57" s="156">
        <v>0</v>
      </c>
      <c r="AT57" s="156">
        <v>0</v>
      </c>
      <c r="AU57" s="156">
        <v>0</v>
      </c>
      <c r="AV57" s="156">
        <v>0</v>
      </c>
      <c r="AW57" s="156">
        <v>0</v>
      </c>
      <c r="AX57" s="156">
        <v>0</v>
      </c>
      <c r="AY57" s="140">
        <f>$D57-$BQ57</f>
        <v>0</v>
      </c>
      <c r="AZ57" s="156">
        <v>0</v>
      </c>
      <c r="BA57" s="156">
        <v>0</v>
      </c>
      <c r="BB57" s="156">
        <v>0</v>
      </c>
      <c r="BC57" s="156">
        <v>0</v>
      </c>
      <c r="BD57" s="156">
        <v>0</v>
      </c>
      <c r="BE57" s="156">
        <v>0</v>
      </c>
      <c r="BF57" s="156">
        <v>0</v>
      </c>
      <c r="BG57" s="156">
        <v>0</v>
      </c>
      <c r="BH57" s="156">
        <v>0</v>
      </c>
      <c r="BI57" s="156">
        <v>0</v>
      </c>
      <c r="BJ57" s="156">
        <v>0</v>
      </c>
      <c r="BK57" s="156">
        <v>0</v>
      </c>
      <c r="BL57" s="156">
        <v>0</v>
      </c>
      <c r="BM57" s="156">
        <v>0</v>
      </c>
      <c r="BN57" s="156">
        <v>0</v>
      </c>
      <c r="BO57" s="156">
        <v>0</v>
      </c>
      <c r="BP57" s="158">
        <v>0</v>
      </c>
      <c r="BQ57" s="141">
        <f t="shared" si="23"/>
        <v>0</v>
      </c>
      <c r="BR57" s="142">
        <f>AY$75-$BQ57</f>
        <v>0</v>
      </c>
      <c r="BS57" s="143">
        <f t="shared" si="34"/>
        <v>0</v>
      </c>
    </row>
    <row r="58" spans="1:71" ht="18" customHeight="1">
      <c r="A58" s="135" t="s">
        <v>95</v>
      </c>
      <c r="B58" s="104" t="s">
        <v>124</v>
      </c>
      <c r="C58" s="103" t="s">
        <v>125</v>
      </c>
      <c r="D58" s="136">
        <v>8.1683000000000006E-2</v>
      </c>
      <c r="E58" s="137">
        <f t="shared" si="25"/>
        <v>0</v>
      </c>
      <c r="F58" s="138">
        <f t="shared" si="38"/>
        <v>0</v>
      </c>
      <c r="G58" s="156">
        <v>0</v>
      </c>
      <c r="H58" s="156">
        <v>0</v>
      </c>
      <c r="I58" s="156">
        <v>0</v>
      </c>
      <c r="J58" s="156">
        <v>0</v>
      </c>
      <c r="K58" s="156">
        <v>0</v>
      </c>
      <c r="L58" s="138">
        <f t="shared" si="35"/>
        <v>0</v>
      </c>
      <c r="M58" s="156">
        <v>0</v>
      </c>
      <c r="N58" s="156">
        <v>0</v>
      </c>
      <c r="O58" s="156">
        <v>0</v>
      </c>
      <c r="P58" s="138">
        <f t="shared" si="36"/>
        <v>0</v>
      </c>
      <c r="Q58" s="156">
        <v>0</v>
      </c>
      <c r="R58" s="156">
        <v>0</v>
      </c>
      <c r="S58" s="156">
        <v>0</v>
      </c>
      <c r="T58" s="138">
        <f t="shared" si="37"/>
        <v>0</v>
      </c>
      <c r="U58" s="156">
        <v>0</v>
      </c>
      <c r="V58" s="156">
        <v>0</v>
      </c>
      <c r="W58" s="156">
        <v>0</v>
      </c>
      <c r="X58" s="156">
        <v>0</v>
      </c>
      <c r="Y58" s="156">
        <v>0</v>
      </c>
      <c r="Z58" s="156">
        <v>0</v>
      </c>
      <c r="AA58" s="118">
        <f t="shared" si="33"/>
        <v>0</v>
      </c>
      <c r="AB58" s="156">
        <v>0</v>
      </c>
      <c r="AC58" s="156">
        <v>0</v>
      </c>
      <c r="AD58" s="156">
        <v>0</v>
      </c>
      <c r="AE58" s="156">
        <v>0</v>
      </c>
      <c r="AF58" s="156">
        <v>0</v>
      </c>
      <c r="AG58" s="156">
        <v>0</v>
      </c>
      <c r="AH58" s="156">
        <v>0</v>
      </c>
      <c r="AI58" s="156">
        <v>0</v>
      </c>
      <c r="AJ58" s="156">
        <v>0</v>
      </c>
      <c r="AK58" s="138">
        <f>SUM(AL58:AY58)+BA58</f>
        <v>0</v>
      </c>
      <c r="AL58" s="156">
        <v>0</v>
      </c>
      <c r="AM58" s="156">
        <v>0</v>
      </c>
      <c r="AN58" s="156">
        <v>0</v>
      </c>
      <c r="AO58" s="156">
        <v>0</v>
      </c>
      <c r="AP58" s="156">
        <v>0</v>
      </c>
      <c r="AQ58" s="156">
        <v>0</v>
      </c>
      <c r="AR58" s="156">
        <v>0</v>
      </c>
      <c r="AS58" s="156">
        <v>0</v>
      </c>
      <c r="AT58" s="156">
        <v>0</v>
      </c>
      <c r="AU58" s="156">
        <v>0</v>
      </c>
      <c r="AV58" s="156">
        <v>0</v>
      </c>
      <c r="AW58" s="156">
        <v>0</v>
      </c>
      <c r="AX58" s="156">
        <v>0</v>
      </c>
      <c r="AY58" s="156">
        <v>0</v>
      </c>
      <c r="AZ58" s="140">
        <f>$D58-$BQ58</f>
        <v>8.1683000000000006E-2</v>
      </c>
      <c r="BA58" s="156">
        <v>0</v>
      </c>
      <c r="BB58" s="156">
        <v>0</v>
      </c>
      <c r="BC58" s="156">
        <v>0</v>
      </c>
      <c r="BD58" s="156">
        <v>0</v>
      </c>
      <c r="BE58" s="156">
        <v>0</v>
      </c>
      <c r="BF58" s="156">
        <v>0</v>
      </c>
      <c r="BG58" s="156">
        <v>0</v>
      </c>
      <c r="BH58" s="156">
        <v>0</v>
      </c>
      <c r="BI58" s="156">
        <v>0</v>
      </c>
      <c r="BJ58" s="156">
        <v>0</v>
      </c>
      <c r="BK58" s="156">
        <v>0</v>
      </c>
      <c r="BL58" s="156">
        <v>0</v>
      </c>
      <c r="BM58" s="156">
        <v>0</v>
      </c>
      <c r="BN58" s="156">
        <v>0</v>
      </c>
      <c r="BO58" s="156">
        <v>0</v>
      </c>
      <c r="BP58" s="158">
        <v>0</v>
      </c>
      <c r="BQ58" s="141">
        <f t="shared" si="23"/>
        <v>0</v>
      </c>
      <c r="BR58" s="142">
        <f>AZ$75-$BQ58</f>
        <v>0</v>
      </c>
      <c r="BS58" s="143">
        <f t="shared" si="34"/>
        <v>8.1683000000000006E-2</v>
      </c>
    </row>
    <row r="59" spans="1:71" ht="18" customHeight="1">
      <c r="A59" s="135" t="s">
        <v>95</v>
      </c>
      <c r="B59" s="104" t="s">
        <v>126</v>
      </c>
      <c r="C59" s="103" t="s">
        <v>127</v>
      </c>
      <c r="D59" s="136">
        <v>3.3923640000000006</v>
      </c>
      <c r="E59" s="137">
        <f t="shared" si="25"/>
        <v>0</v>
      </c>
      <c r="F59" s="138">
        <f t="shared" si="9"/>
        <v>0</v>
      </c>
      <c r="G59" s="156">
        <v>0</v>
      </c>
      <c r="H59" s="156">
        <v>0</v>
      </c>
      <c r="I59" s="156">
        <v>0</v>
      </c>
      <c r="J59" s="156">
        <v>0</v>
      </c>
      <c r="K59" s="156">
        <v>0</v>
      </c>
      <c r="L59" s="138">
        <f t="shared" si="35"/>
        <v>0</v>
      </c>
      <c r="M59" s="156">
        <v>0</v>
      </c>
      <c r="N59" s="156">
        <v>0</v>
      </c>
      <c r="O59" s="156">
        <v>0</v>
      </c>
      <c r="P59" s="138">
        <f t="shared" si="36"/>
        <v>0</v>
      </c>
      <c r="Q59" s="156">
        <v>0</v>
      </c>
      <c r="R59" s="156">
        <v>0</v>
      </c>
      <c r="S59" s="156">
        <v>0</v>
      </c>
      <c r="T59" s="138">
        <f t="shared" si="37"/>
        <v>0</v>
      </c>
      <c r="U59" s="156">
        <v>0</v>
      </c>
      <c r="V59" s="156">
        <v>0</v>
      </c>
      <c r="W59" s="156">
        <v>0</v>
      </c>
      <c r="X59" s="156">
        <v>0</v>
      </c>
      <c r="Y59" s="156">
        <v>0</v>
      </c>
      <c r="Z59" s="156">
        <v>0</v>
      </c>
      <c r="AA59" s="118">
        <f t="shared" si="33"/>
        <v>0</v>
      </c>
      <c r="AB59" s="156">
        <v>0</v>
      </c>
      <c r="AC59" s="156">
        <v>0</v>
      </c>
      <c r="AD59" s="156">
        <v>0</v>
      </c>
      <c r="AE59" s="156">
        <v>0</v>
      </c>
      <c r="AF59" s="156">
        <v>0</v>
      </c>
      <c r="AG59" s="156">
        <v>0</v>
      </c>
      <c r="AH59" s="156">
        <v>0</v>
      </c>
      <c r="AI59" s="156">
        <v>0</v>
      </c>
      <c r="AJ59" s="156">
        <v>0</v>
      </c>
      <c r="AK59" s="138">
        <f>SUM(AL59:AZ59)</f>
        <v>0</v>
      </c>
      <c r="AL59" s="156">
        <v>0</v>
      </c>
      <c r="AM59" s="156">
        <v>0</v>
      </c>
      <c r="AN59" s="156">
        <v>0</v>
      </c>
      <c r="AO59" s="156">
        <v>0</v>
      </c>
      <c r="AP59" s="156">
        <v>0</v>
      </c>
      <c r="AQ59" s="156">
        <v>0</v>
      </c>
      <c r="AR59" s="156">
        <v>0</v>
      </c>
      <c r="AS59" s="156">
        <v>0</v>
      </c>
      <c r="AT59" s="156">
        <v>0</v>
      </c>
      <c r="AU59" s="156">
        <v>0</v>
      </c>
      <c r="AV59" s="156">
        <v>0</v>
      </c>
      <c r="AW59" s="156">
        <v>0</v>
      </c>
      <c r="AX59" s="156">
        <v>0</v>
      </c>
      <c r="AY59" s="156">
        <v>0</v>
      </c>
      <c r="AZ59" s="156">
        <v>0</v>
      </c>
      <c r="BA59" s="140">
        <f>$D59-$BQ59</f>
        <v>3.3923640000000006</v>
      </c>
      <c r="BB59" s="156">
        <v>0</v>
      </c>
      <c r="BC59" s="156">
        <v>0</v>
      </c>
      <c r="BD59" s="156">
        <v>0</v>
      </c>
      <c r="BE59" s="156">
        <v>0</v>
      </c>
      <c r="BF59" s="156">
        <v>0</v>
      </c>
      <c r="BG59" s="156">
        <v>0</v>
      </c>
      <c r="BH59" s="156">
        <v>0</v>
      </c>
      <c r="BI59" s="156">
        <v>0</v>
      </c>
      <c r="BJ59" s="156">
        <v>0</v>
      </c>
      <c r="BK59" s="156">
        <v>0</v>
      </c>
      <c r="BL59" s="156">
        <v>0</v>
      </c>
      <c r="BM59" s="156">
        <v>0</v>
      </c>
      <c r="BN59" s="156">
        <v>0</v>
      </c>
      <c r="BO59" s="156">
        <v>0</v>
      </c>
      <c r="BP59" s="158">
        <v>0</v>
      </c>
      <c r="BQ59" s="141">
        <f t="shared" si="23"/>
        <v>0</v>
      </c>
      <c r="BR59" s="142">
        <f>BA$75-$BQ59</f>
        <v>0</v>
      </c>
      <c r="BS59" s="143">
        <f t="shared" si="34"/>
        <v>3.3923640000000006</v>
      </c>
    </row>
    <row r="60" spans="1:71" ht="18" customHeight="1">
      <c r="A60" s="135" t="s">
        <v>131</v>
      </c>
      <c r="B60" s="104" t="s">
        <v>129</v>
      </c>
      <c r="C60" s="103" t="s">
        <v>130</v>
      </c>
      <c r="D60" s="136">
        <v>0</v>
      </c>
      <c r="E60" s="137">
        <f t="shared" si="25"/>
        <v>0</v>
      </c>
      <c r="F60" s="138">
        <f t="shared" si="9"/>
        <v>0</v>
      </c>
      <c r="G60" s="156">
        <v>0</v>
      </c>
      <c r="H60" s="156">
        <v>0</v>
      </c>
      <c r="I60" s="156">
        <v>0</v>
      </c>
      <c r="J60" s="156">
        <v>0</v>
      </c>
      <c r="K60" s="156">
        <v>0</v>
      </c>
      <c r="L60" s="138">
        <f t="shared" si="35"/>
        <v>0</v>
      </c>
      <c r="M60" s="156">
        <v>0</v>
      </c>
      <c r="N60" s="156">
        <v>0</v>
      </c>
      <c r="O60" s="156">
        <v>0</v>
      </c>
      <c r="P60" s="138">
        <f t="shared" si="36"/>
        <v>0</v>
      </c>
      <c r="Q60" s="156">
        <v>0</v>
      </c>
      <c r="R60" s="156">
        <v>0</v>
      </c>
      <c r="S60" s="156">
        <v>0</v>
      </c>
      <c r="T60" s="138">
        <f t="shared" si="37"/>
        <v>0</v>
      </c>
      <c r="U60" s="156">
        <v>0</v>
      </c>
      <c r="V60" s="156">
        <v>0</v>
      </c>
      <c r="W60" s="156">
        <v>0</v>
      </c>
      <c r="X60" s="156">
        <v>0</v>
      </c>
      <c r="Y60" s="156">
        <v>0</v>
      </c>
      <c r="Z60" s="156">
        <v>0</v>
      </c>
      <c r="AA60" s="118">
        <f>SUM(AB60:AK60)+SUM(BC60:BO60)</f>
        <v>0</v>
      </c>
      <c r="AB60" s="156">
        <v>0</v>
      </c>
      <c r="AC60" s="156">
        <v>0</v>
      </c>
      <c r="AD60" s="156">
        <v>0</v>
      </c>
      <c r="AE60" s="156">
        <v>0</v>
      </c>
      <c r="AF60" s="156">
        <v>0</v>
      </c>
      <c r="AG60" s="156">
        <v>0</v>
      </c>
      <c r="AH60" s="156">
        <v>0</v>
      </c>
      <c r="AI60" s="156">
        <v>0</v>
      </c>
      <c r="AJ60" s="156">
        <v>0</v>
      </c>
      <c r="AK60" s="138">
        <f>SUM(AL60:BA60)</f>
        <v>0</v>
      </c>
      <c r="AL60" s="156">
        <v>0</v>
      </c>
      <c r="AM60" s="156">
        <v>0</v>
      </c>
      <c r="AN60" s="156">
        <v>0</v>
      </c>
      <c r="AO60" s="156">
        <v>0</v>
      </c>
      <c r="AP60" s="156">
        <v>0</v>
      </c>
      <c r="AQ60" s="156">
        <v>0</v>
      </c>
      <c r="AR60" s="156">
        <v>0</v>
      </c>
      <c r="AS60" s="156">
        <v>0</v>
      </c>
      <c r="AT60" s="156">
        <v>0</v>
      </c>
      <c r="AU60" s="156">
        <v>0</v>
      </c>
      <c r="AV60" s="156">
        <v>0</v>
      </c>
      <c r="AW60" s="156">
        <v>0</v>
      </c>
      <c r="AX60" s="156">
        <v>0</v>
      </c>
      <c r="AY60" s="156">
        <v>0</v>
      </c>
      <c r="AZ60" s="156">
        <v>0</v>
      </c>
      <c r="BA60" s="156">
        <v>0</v>
      </c>
      <c r="BB60" s="140">
        <f>$D60-$BQ60</f>
        <v>0</v>
      </c>
      <c r="BC60" s="156">
        <v>0</v>
      </c>
      <c r="BD60" s="156">
        <v>0</v>
      </c>
      <c r="BE60" s="156">
        <v>0</v>
      </c>
      <c r="BF60" s="156">
        <v>0</v>
      </c>
      <c r="BG60" s="156">
        <v>0</v>
      </c>
      <c r="BH60" s="156">
        <v>0</v>
      </c>
      <c r="BI60" s="156">
        <v>0</v>
      </c>
      <c r="BJ60" s="156">
        <v>0</v>
      </c>
      <c r="BK60" s="156">
        <v>0</v>
      </c>
      <c r="BL60" s="156">
        <v>0</v>
      </c>
      <c r="BM60" s="156">
        <v>0</v>
      </c>
      <c r="BN60" s="156">
        <v>0</v>
      </c>
      <c r="BO60" s="156">
        <v>0</v>
      </c>
      <c r="BP60" s="158">
        <v>0</v>
      </c>
      <c r="BQ60" s="141">
        <f t="shared" si="23"/>
        <v>0</v>
      </c>
      <c r="BR60" s="142">
        <f>BB$75-$BQ60</f>
        <v>0</v>
      </c>
      <c r="BS60" s="143">
        <f t="shared" si="34"/>
        <v>0</v>
      </c>
    </row>
    <row r="61" spans="1:71" ht="18" customHeight="1">
      <c r="A61" s="135" t="s">
        <v>134</v>
      </c>
      <c r="B61" s="104" t="s">
        <v>132</v>
      </c>
      <c r="C61" s="103" t="s">
        <v>133</v>
      </c>
      <c r="D61" s="136">
        <v>0</v>
      </c>
      <c r="E61" s="137">
        <f t="shared" si="25"/>
        <v>0</v>
      </c>
      <c r="F61" s="138">
        <f t="shared" si="9"/>
        <v>0</v>
      </c>
      <c r="G61" s="156">
        <v>0</v>
      </c>
      <c r="H61" s="156">
        <v>0</v>
      </c>
      <c r="I61" s="156">
        <v>0</v>
      </c>
      <c r="J61" s="156">
        <v>0</v>
      </c>
      <c r="K61" s="156">
        <v>0</v>
      </c>
      <c r="L61" s="138">
        <f t="shared" si="35"/>
        <v>0</v>
      </c>
      <c r="M61" s="156">
        <v>0</v>
      </c>
      <c r="N61" s="156">
        <v>0</v>
      </c>
      <c r="O61" s="156">
        <v>0</v>
      </c>
      <c r="P61" s="138">
        <f t="shared" si="36"/>
        <v>0</v>
      </c>
      <c r="Q61" s="156">
        <v>0</v>
      </c>
      <c r="R61" s="156">
        <v>0</v>
      </c>
      <c r="S61" s="156">
        <v>0</v>
      </c>
      <c r="T61" s="138">
        <f t="shared" si="37"/>
        <v>0</v>
      </c>
      <c r="U61" s="156">
        <v>0</v>
      </c>
      <c r="V61" s="156">
        <v>0</v>
      </c>
      <c r="W61" s="156">
        <v>0</v>
      </c>
      <c r="X61" s="156">
        <v>0</v>
      </c>
      <c r="Y61" s="156">
        <v>0</v>
      </c>
      <c r="Z61" s="156">
        <v>0</v>
      </c>
      <c r="AA61" s="118">
        <f>SUM(AB61:AK61)+SUM(BD61:BO61)+BB61</f>
        <v>0</v>
      </c>
      <c r="AB61" s="156">
        <v>0</v>
      </c>
      <c r="AC61" s="156">
        <v>0</v>
      </c>
      <c r="AD61" s="156">
        <v>0</v>
      </c>
      <c r="AE61" s="156">
        <v>0</v>
      </c>
      <c r="AF61" s="156">
        <v>0</v>
      </c>
      <c r="AG61" s="156">
        <v>0</v>
      </c>
      <c r="AH61" s="156">
        <v>0</v>
      </c>
      <c r="AI61" s="156">
        <v>0</v>
      </c>
      <c r="AJ61" s="156">
        <v>0</v>
      </c>
      <c r="AK61" s="138">
        <f t="shared" ref="AK61:AK72" si="39">SUM(AL61:BA61)</f>
        <v>0</v>
      </c>
      <c r="AL61" s="156">
        <v>0</v>
      </c>
      <c r="AM61" s="156">
        <v>0</v>
      </c>
      <c r="AN61" s="156">
        <v>0</v>
      </c>
      <c r="AO61" s="156">
        <v>0</v>
      </c>
      <c r="AP61" s="156">
        <v>0</v>
      </c>
      <c r="AQ61" s="156">
        <v>0</v>
      </c>
      <c r="AR61" s="156">
        <v>0</v>
      </c>
      <c r="AS61" s="156">
        <v>0</v>
      </c>
      <c r="AT61" s="156">
        <v>0</v>
      </c>
      <c r="AU61" s="156">
        <v>0</v>
      </c>
      <c r="AV61" s="156">
        <v>0</v>
      </c>
      <c r="AW61" s="156">
        <v>0</v>
      </c>
      <c r="AX61" s="156">
        <v>0</v>
      </c>
      <c r="AY61" s="156">
        <v>0</v>
      </c>
      <c r="AZ61" s="156">
        <v>0</v>
      </c>
      <c r="BA61" s="156">
        <v>0</v>
      </c>
      <c r="BB61" s="156">
        <v>0</v>
      </c>
      <c r="BC61" s="140">
        <f>$D61-$BQ61</f>
        <v>0</v>
      </c>
      <c r="BD61" s="156">
        <v>0</v>
      </c>
      <c r="BE61" s="156">
        <v>0</v>
      </c>
      <c r="BF61" s="156">
        <v>0</v>
      </c>
      <c r="BG61" s="156">
        <v>0</v>
      </c>
      <c r="BH61" s="156">
        <v>0</v>
      </c>
      <c r="BI61" s="156">
        <v>0</v>
      </c>
      <c r="BJ61" s="156">
        <v>0</v>
      </c>
      <c r="BK61" s="156">
        <v>0</v>
      </c>
      <c r="BL61" s="156">
        <v>0</v>
      </c>
      <c r="BM61" s="156">
        <v>0</v>
      </c>
      <c r="BN61" s="156">
        <v>0</v>
      </c>
      <c r="BO61" s="156">
        <v>0</v>
      </c>
      <c r="BP61" s="158">
        <v>0</v>
      </c>
      <c r="BQ61" s="141">
        <f t="shared" si="23"/>
        <v>0</v>
      </c>
      <c r="BR61" s="142">
        <f>BC$75-$BQ61</f>
        <v>0</v>
      </c>
      <c r="BS61" s="143">
        <f t="shared" si="34"/>
        <v>0</v>
      </c>
    </row>
    <row r="62" spans="1:71" ht="18" customHeight="1">
      <c r="A62" s="135" t="s">
        <v>137</v>
      </c>
      <c r="B62" s="104" t="s">
        <v>135</v>
      </c>
      <c r="C62" s="103" t="s">
        <v>136</v>
      </c>
      <c r="D62" s="136">
        <v>0</v>
      </c>
      <c r="E62" s="137">
        <f>F62+J62+K62+L62+P62+T62+X62+Y62+Z62</f>
        <v>0</v>
      </c>
      <c r="F62" s="138">
        <f t="shared" si="9"/>
        <v>0</v>
      </c>
      <c r="G62" s="156">
        <v>0</v>
      </c>
      <c r="H62" s="156">
        <v>0</v>
      </c>
      <c r="I62" s="156">
        <v>0</v>
      </c>
      <c r="J62" s="156">
        <v>0</v>
      </c>
      <c r="K62" s="156">
        <v>0</v>
      </c>
      <c r="L62" s="138">
        <f t="shared" si="35"/>
        <v>0</v>
      </c>
      <c r="M62" s="156">
        <v>0</v>
      </c>
      <c r="N62" s="156">
        <v>0</v>
      </c>
      <c r="O62" s="156">
        <v>0</v>
      </c>
      <c r="P62" s="138">
        <f t="shared" si="36"/>
        <v>0</v>
      </c>
      <c r="Q62" s="156">
        <v>0</v>
      </c>
      <c r="R62" s="156">
        <v>0</v>
      </c>
      <c r="S62" s="156">
        <v>0</v>
      </c>
      <c r="T62" s="138">
        <f t="shared" si="37"/>
        <v>0</v>
      </c>
      <c r="U62" s="156">
        <v>0</v>
      </c>
      <c r="V62" s="156">
        <v>0</v>
      </c>
      <c r="W62" s="156">
        <v>0</v>
      </c>
      <c r="X62" s="156">
        <v>0</v>
      </c>
      <c r="Y62" s="156">
        <v>0</v>
      </c>
      <c r="Z62" s="156">
        <v>0</v>
      </c>
      <c r="AA62" s="118">
        <f>SUM(AB62:AK62)+SUM(BB62:BC62)+SUM(BE62:BO62)</f>
        <v>0</v>
      </c>
      <c r="AB62" s="156">
        <v>0</v>
      </c>
      <c r="AC62" s="156">
        <v>0</v>
      </c>
      <c r="AD62" s="156">
        <v>0</v>
      </c>
      <c r="AE62" s="156">
        <v>0</v>
      </c>
      <c r="AF62" s="156">
        <v>0</v>
      </c>
      <c r="AG62" s="156">
        <v>0</v>
      </c>
      <c r="AH62" s="156">
        <v>0</v>
      </c>
      <c r="AI62" s="156">
        <v>0</v>
      </c>
      <c r="AJ62" s="156">
        <v>0</v>
      </c>
      <c r="AK62" s="138">
        <f t="shared" si="39"/>
        <v>0</v>
      </c>
      <c r="AL62" s="156">
        <v>0</v>
      </c>
      <c r="AM62" s="156">
        <v>0</v>
      </c>
      <c r="AN62" s="156">
        <v>0</v>
      </c>
      <c r="AO62" s="156">
        <v>0</v>
      </c>
      <c r="AP62" s="156">
        <v>0</v>
      </c>
      <c r="AQ62" s="156">
        <v>0</v>
      </c>
      <c r="AR62" s="156">
        <v>0</v>
      </c>
      <c r="AS62" s="156">
        <v>0</v>
      </c>
      <c r="AT62" s="156">
        <v>0</v>
      </c>
      <c r="AU62" s="156">
        <v>0</v>
      </c>
      <c r="AV62" s="156">
        <v>0</v>
      </c>
      <c r="AW62" s="156">
        <v>0</v>
      </c>
      <c r="AX62" s="156">
        <v>0</v>
      </c>
      <c r="AY62" s="156">
        <v>0</v>
      </c>
      <c r="AZ62" s="156">
        <v>0</v>
      </c>
      <c r="BA62" s="156">
        <v>0</v>
      </c>
      <c r="BB62" s="156">
        <v>0</v>
      </c>
      <c r="BC62" s="156">
        <v>0</v>
      </c>
      <c r="BD62" s="140">
        <f>$D62-$BQ62</f>
        <v>0</v>
      </c>
      <c r="BE62" s="156">
        <v>0</v>
      </c>
      <c r="BF62" s="156">
        <v>0</v>
      </c>
      <c r="BG62" s="156">
        <v>0</v>
      </c>
      <c r="BH62" s="156">
        <v>0</v>
      </c>
      <c r="BI62" s="156">
        <v>0</v>
      </c>
      <c r="BJ62" s="156">
        <v>0</v>
      </c>
      <c r="BK62" s="156">
        <v>0</v>
      </c>
      <c r="BL62" s="156">
        <v>0</v>
      </c>
      <c r="BM62" s="156">
        <v>0</v>
      </c>
      <c r="BN62" s="156">
        <v>0</v>
      </c>
      <c r="BO62" s="156">
        <v>0</v>
      </c>
      <c r="BP62" s="158">
        <v>0</v>
      </c>
      <c r="BQ62" s="141">
        <f t="shared" si="23"/>
        <v>0</v>
      </c>
      <c r="BR62" s="142">
        <f>BD$75-$BQ62</f>
        <v>0</v>
      </c>
      <c r="BS62" s="143">
        <f t="shared" si="34"/>
        <v>0</v>
      </c>
    </row>
    <row r="63" spans="1:71" ht="18" customHeight="1">
      <c r="A63" s="135" t="s">
        <v>140</v>
      </c>
      <c r="B63" s="104" t="s">
        <v>138</v>
      </c>
      <c r="C63" s="103" t="s">
        <v>139</v>
      </c>
      <c r="D63" s="136">
        <v>263.48375400000003</v>
      </c>
      <c r="E63" s="137">
        <f>F63+J63+K63+L63+P63+T63+X63+Y63+Z63</f>
        <v>0</v>
      </c>
      <c r="F63" s="138">
        <f t="shared" si="9"/>
        <v>0</v>
      </c>
      <c r="G63" s="156">
        <v>0</v>
      </c>
      <c r="H63" s="156">
        <v>0</v>
      </c>
      <c r="I63" s="156">
        <v>0</v>
      </c>
      <c r="J63" s="156">
        <v>0</v>
      </c>
      <c r="K63" s="156">
        <v>0</v>
      </c>
      <c r="L63" s="138">
        <f t="shared" si="35"/>
        <v>0</v>
      </c>
      <c r="M63" s="156">
        <v>0</v>
      </c>
      <c r="N63" s="156">
        <v>0</v>
      </c>
      <c r="O63" s="156">
        <v>0</v>
      </c>
      <c r="P63" s="138">
        <f t="shared" si="36"/>
        <v>0</v>
      </c>
      <c r="Q63" s="156">
        <v>0</v>
      </c>
      <c r="R63" s="156">
        <v>0</v>
      </c>
      <c r="S63" s="156">
        <v>0</v>
      </c>
      <c r="T63" s="138">
        <f t="shared" si="37"/>
        <v>0</v>
      </c>
      <c r="U63" s="156">
        <v>0</v>
      </c>
      <c r="V63" s="156">
        <v>0</v>
      </c>
      <c r="W63" s="156">
        <v>0</v>
      </c>
      <c r="X63" s="156">
        <v>0</v>
      </c>
      <c r="Y63" s="156">
        <v>0</v>
      </c>
      <c r="Z63" s="156">
        <v>0</v>
      </c>
      <c r="AA63" s="118">
        <f>SUM(AB63:AK63)+SUM(BB63:BD63)+SUM(BF63:BO63)</f>
        <v>0</v>
      </c>
      <c r="AB63" s="156">
        <v>0</v>
      </c>
      <c r="AC63" s="156">
        <v>0</v>
      </c>
      <c r="AD63" s="156">
        <v>0</v>
      </c>
      <c r="AE63" s="156">
        <v>0</v>
      </c>
      <c r="AF63" s="156">
        <v>0</v>
      </c>
      <c r="AG63" s="156">
        <v>0</v>
      </c>
      <c r="AH63" s="156">
        <v>0</v>
      </c>
      <c r="AI63" s="156">
        <v>0</v>
      </c>
      <c r="AJ63" s="156">
        <v>0</v>
      </c>
      <c r="AK63" s="138">
        <f t="shared" si="39"/>
        <v>0</v>
      </c>
      <c r="AL63" s="156">
        <v>0</v>
      </c>
      <c r="AM63" s="156">
        <v>0</v>
      </c>
      <c r="AN63" s="156">
        <v>0</v>
      </c>
      <c r="AO63" s="156">
        <v>0</v>
      </c>
      <c r="AP63" s="156">
        <v>0</v>
      </c>
      <c r="AQ63" s="156">
        <v>0</v>
      </c>
      <c r="AR63" s="156">
        <v>0</v>
      </c>
      <c r="AS63" s="156">
        <v>0</v>
      </c>
      <c r="AT63" s="156">
        <v>0</v>
      </c>
      <c r="AU63" s="156">
        <v>0</v>
      </c>
      <c r="AV63" s="156">
        <v>0</v>
      </c>
      <c r="AW63" s="156">
        <v>0</v>
      </c>
      <c r="AX63" s="156">
        <v>0</v>
      </c>
      <c r="AY63" s="156">
        <v>0</v>
      </c>
      <c r="AZ63" s="156">
        <v>0</v>
      </c>
      <c r="BA63" s="156">
        <v>0</v>
      </c>
      <c r="BB63" s="156">
        <v>0</v>
      </c>
      <c r="BC63" s="156">
        <v>0</v>
      </c>
      <c r="BD63" s="156">
        <v>0</v>
      </c>
      <c r="BE63" s="140">
        <f>$D63-$BQ63</f>
        <v>263.48375400000003</v>
      </c>
      <c r="BF63" s="156">
        <v>0</v>
      </c>
      <c r="BG63" s="156">
        <v>0</v>
      </c>
      <c r="BH63" s="156">
        <v>0</v>
      </c>
      <c r="BI63" s="156">
        <v>0</v>
      </c>
      <c r="BJ63" s="156">
        <v>0</v>
      </c>
      <c r="BK63" s="156">
        <v>0</v>
      </c>
      <c r="BL63" s="156">
        <v>0</v>
      </c>
      <c r="BM63" s="156">
        <v>0</v>
      </c>
      <c r="BN63" s="156">
        <v>0</v>
      </c>
      <c r="BO63" s="156">
        <v>0</v>
      </c>
      <c r="BP63" s="158">
        <v>0</v>
      </c>
      <c r="BQ63" s="141">
        <f t="shared" si="23"/>
        <v>0</v>
      </c>
      <c r="BR63" s="142">
        <f>BE$75-$BQ63</f>
        <v>0</v>
      </c>
      <c r="BS63" s="143">
        <f t="shared" si="34"/>
        <v>263.48375400000003</v>
      </c>
    </row>
    <row r="64" spans="1:71" ht="18" customHeight="1">
      <c r="A64" s="135" t="s">
        <v>143</v>
      </c>
      <c r="B64" s="104" t="s">
        <v>141</v>
      </c>
      <c r="C64" s="103" t="s">
        <v>142</v>
      </c>
      <c r="D64" s="136">
        <v>35.260446999999999</v>
      </c>
      <c r="E64" s="137">
        <f>F64+J64+K64+L64+P64+T64+X64+Y64+Z64</f>
        <v>0</v>
      </c>
      <c r="F64" s="138">
        <f t="shared" si="9"/>
        <v>0</v>
      </c>
      <c r="G64" s="156">
        <v>0</v>
      </c>
      <c r="H64" s="156">
        <v>0</v>
      </c>
      <c r="I64" s="156">
        <v>0</v>
      </c>
      <c r="J64" s="156">
        <v>0</v>
      </c>
      <c r="K64" s="156">
        <v>0</v>
      </c>
      <c r="L64" s="138">
        <f t="shared" si="35"/>
        <v>0</v>
      </c>
      <c r="M64" s="156">
        <v>0</v>
      </c>
      <c r="N64" s="156">
        <v>0</v>
      </c>
      <c r="O64" s="156">
        <v>0</v>
      </c>
      <c r="P64" s="138">
        <f t="shared" si="36"/>
        <v>0</v>
      </c>
      <c r="Q64" s="156">
        <v>0</v>
      </c>
      <c r="R64" s="156">
        <v>0</v>
      </c>
      <c r="S64" s="156">
        <v>0</v>
      </c>
      <c r="T64" s="138">
        <f t="shared" si="37"/>
        <v>0</v>
      </c>
      <c r="U64" s="156">
        <v>0</v>
      </c>
      <c r="V64" s="156">
        <v>0</v>
      </c>
      <c r="W64" s="156">
        <v>0</v>
      </c>
      <c r="X64" s="156">
        <v>0</v>
      </c>
      <c r="Y64" s="156">
        <v>0</v>
      </c>
      <c r="Z64" s="156">
        <v>0</v>
      </c>
      <c r="AA64" s="118">
        <f>SUM(AB64:AK64)+SUM(BB64:BE64)+SUM(BG64:BO64)</f>
        <v>0</v>
      </c>
      <c r="AB64" s="156">
        <v>0</v>
      </c>
      <c r="AC64" s="156">
        <v>0</v>
      </c>
      <c r="AD64" s="156">
        <v>0</v>
      </c>
      <c r="AE64" s="156">
        <v>0</v>
      </c>
      <c r="AF64" s="156">
        <v>0</v>
      </c>
      <c r="AG64" s="156">
        <v>0</v>
      </c>
      <c r="AH64" s="156">
        <v>0</v>
      </c>
      <c r="AI64" s="156">
        <v>0</v>
      </c>
      <c r="AJ64" s="156">
        <v>0</v>
      </c>
      <c r="AK64" s="138">
        <f t="shared" si="39"/>
        <v>0</v>
      </c>
      <c r="AL64" s="156">
        <v>0</v>
      </c>
      <c r="AM64" s="156">
        <v>0</v>
      </c>
      <c r="AN64" s="156">
        <v>0</v>
      </c>
      <c r="AO64" s="156">
        <v>0</v>
      </c>
      <c r="AP64" s="156">
        <v>0</v>
      </c>
      <c r="AQ64" s="156">
        <v>0</v>
      </c>
      <c r="AR64" s="156">
        <v>0</v>
      </c>
      <c r="AS64" s="156">
        <v>0</v>
      </c>
      <c r="AT64" s="156">
        <v>0</v>
      </c>
      <c r="AU64" s="156">
        <v>0</v>
      </c>
      <c r="AV64" s="156">
        <v>0</v>
      </c>
      <c r="AW64" s="156">
        <v>0</v>
      </c>
      <c r="AX64" s="156">
        <v>0</v>
      </c>
      <c r="AY64" s="156">
        <v>0</v>
      </c>
      <c r="AZ64" s="156">
        <v>0</v>
      </c>
      <c r="BA64" s="156">
        <v>0</v>
      </c>
      <c r="BB64" s="156">
        <v>0</v>
      </c>
      <c r="BC64" s="156">
        <v>0</v>
      </c>
      <c r="BD64" s="156">
        <v>0</v>
      </c>
      <c r="BE64" s="156">
        <v>0</v>
      </c>
      <c r="BF64" s="140">
        <f>$D64-$BQ64</f>
        <v>35.260446999999999</v>
      </c>
      <c r="BG64" s="156">
        <v>0</v>
      </c>
      <c r="BH64" s="156">
        <v>0</v>
      </c>
      <c r="BI64" s="156">
        <v>0</v>
      </c>
      <c r="BJ64" s="156">
        <v>0</v>
      </c>
      <c r="BK64" s="156">
        <v>0</v>
      </c>
      <c r="BL64" s="156">
        <v>0</v>
      </c>
      <c r="BM64" s="156">
        <v>0</v>
      </c>
      <c r="BN64" s="156">
        <v>0</v>
      </c>
      <c r="BO64" s="156">
        <v>0</v>
      </c>
      <c r="BP64" s="158">
        <v>0</v>
      </c>
      <c r="BQ64" s="141">
        <f t="shared" si="23"/>
        <v>0</v>
      </c>
      <c r="BR64" s="142">
        <f>BF$75-$BQ64</f>
        <v>0</v>
      </c>
      <c r="BS64" s="143">
        <f t="shared" si="34"/>
        <v>35.260446999999999</v>
      </c>
    </row>
    <row r="65" spans="1:71" ht="18" customHeight="1">
      <c r="A65" s="135" t="s">
        <v>146</v>
      </c>
      <c r="B65" s="104" t="s">
        <v>144</v>
      </c>
      <c r="C65" s="103" t="s">
        <v>145</v>
      </c>
      <c r="D65" s="136">
        <v>12.416108999999999</v>
      </c>
      <c r="E65" s="137">
        <f t="shared" si="25"/>
        <v>0</v>
      </c>
      <c r="F65" s="138">
        <f t="shared" si="9"/>
        <v>0</v>
      </c>
      <c r="G65" s="156">
        <v>0</v>
      </c>
      <c r="H65" s="156">
        <v>0</v>
      </c>
      <c r="I65" s="156">
        <v>0</v>
      </c>
      <c r="J65" s="156">
        <v>0</v>
      </c>
      <c r="K65" s="156">
        <v>0</v>
      </c>
      <c r="L65" s="138">
        <f t="shared" si="35"/>
        <v>0</v>
      </c>
      <c r="M65" s="156">
        <v>0</v>
      </c>
      <c r="N65" s="156">
        <v>0</v>
      </c>
      <c r="O65" s="156">
        <v>0</v>
      </c>
      <c r="P65" s="138">
        <f t="shared" si="36"/>
        <v>0</v>
      </c>
      <c r="Q65" s="156">
        <v>0</v>
      </c>
      <c r="R65" s="156">
        <v>0</v>
      </c>
      <c r="S65" s="156">
        <v>0</v>
      </c>
      <c r="T65" s="138">
        <f t="shared" si="37"/>
        <v>0</v>
      </c>
      <c r="U65" s="156">
        <v>0</v>
      </c>
      <c r="V65" s="156">
        <v>0</v>
      </c>
      <c r="W65" s="156">
        <v>0</v>
      </c>
      <c r="X65" s="156">
        <v>0</v>
      </c>
      <c r="Y65" s="156">
        <v>0</v>
      </c>
      <c r="Z65" s="156">
        <v>0</v>
      </c>
      <c r="AA65" s="118">
        <f>SUM(AB65:AK65)+SUM(BB65:BF65)+SUM(BH65:BO65)</f>
        <v>0</v>
      </c>
      <c r="AB65" s="156">
        <v>0</v>
      </c>
      <c r="AC65" s="156">
        <v>0</v>
      </c>
      <c r="AD65" s="156">
        <v>0</v>
      </c>
      <c r="AE65" s="156">
        <v>0</v>
      </c>
      <c r="AF65" s="156">
        <v>0</v>
      </c>
      <c r="AG65" s="156">
        <v>0</v>
      </c>
      <c r="AH65" s="156">
        <v>0</v>
      </c>
      <c r="AI65" s="156">
        <v>0</v>
      </c>
      <c r="AJ65" s="156">
        <v>0</v>
      </c>
      <c r="AK65" s="138">
        <f t="shared" si="39"/>
        <v>0</v>
      </c>
      <c r="AL65" s="156">
        <v>0</v>
      </c>
      <c r="AM65" s="156">
        <v>0</v>
      </c>
      <c r="AN65" s="156">
        <v>0</v>
      </c>
      <c r="AO65" s="156">
        <v>0</v>
      </c>
      <c r="AP65" s="156">
        <v>0</v>
      </c>
      <c r="AQ65" s="156">
        <v>0</v>
      </c>
      <c r="AR65" s="156">
        <v>0</v>
      </c>
      <c r="AS65" s="156">
        <v>0</v>
      </c>
      <c r="AT65" s="156">
        <v>0</v>
      </c>
      <c r="AU65" s="156">
        <v>0</v>
      </c>
      <c r="AV65" s="156">
        <v>0</v>
      </c>
      <c r="AW65" s="156">
        <v>0</v>
      </c>
      <c r="AX65" s="156">
        <v>0</v>
      </c>
      <c r="AY65" s="156">
        <v>0</v>
      </c>
      <c r="AZ65" s="156">
        <v>0</v>
      </c>
      <c r="BA65" s="156">
        <v>0</v>
      </c>
      <c r="BB65" s="156">
        <v>0</v>
      </c>
      <c r="BC65" s="156">
        <v>0</v>
      </c>
      <c r="BD65" s="156">
        <v>0</v>
      </c>
      <c r="BE65" s="156">
        <v>0</v>
      </c>
      <c r="BF65" s="156">
        <v>0</v>
      </c>
      <c r="BG65" s="140">
        <f>$D65-$BQ65</f>
        <v>12.416108999999999</v>
      </c>
      <c r="BH65" s="156">
        <v>0</v>
      </c>
      <c r="BI65" s="156">
        <v>0</v>
      </c>
      <c r="BJ65" s="156">
        <v>0</v>
      </c>
      <c r="BK65" s="156">
        <v>0</v>
      </c>
      <c r="BL65" s="156">
        <v>0</v>
      </c>
      <c r="BM65" s="156">
        <v>0</v>
      </c>
      <c r="BN65" s="156">
        <v>0</v>
      </c>
      <c r="BO65" s="156">
        <v>0</v>
      </c>
      <c r="BP65" s="158">
        <v>0</v>
      </c>
      <c r="BQ65" s="141">
        <f t="shared" si="23"/>
        <v>0</v>
      </c>
      <c r="BR65" s="142">
        <f>BG$75-$BQ65</f>
        <v>0</v>
      </c>
      <c r="BS65" s="143">
        <f t="shared" si="34"/>
        <v>12.416108999999999</v>
      </c>
    </row>
    <row r="66" spans="1:71" ht="18" customHeight="1">
      <c r="A66" s="135" t="s">
        <v>149</v>
      </c>
      <c r="B66" s="104" t="s">
        <v>147</v>
      </c>
      <c r="C66" s="103" t="s">
        <v>148</v>
      </c>
      <c r="D66" s="136">
        <v>2.5086759999999999</v>
      </c>
      <c r="E66" s="137">
        <f t="shared" si="25"/>
        <v>0</v>
      </c>
      <c r="F66" s="138">
        <f t="shared" si="9"/>
        <v>0</v>
      </c>
      <c r="G66" s="156">
        <v>0</v>
      </c>
      <c r="H66" s="156">
        <v>0</v>
      </c>
      <c r="I66" s="156">
        <v>0</v>
      </c>
      <c r="J66" s="156">
        <v>0</v>
      </c>
      <c r="K66" s="156">
        <v>0</v>
      </c>
      <c r="L66" s="138">
        <f t="shared" si="35"/>
        <v>0</v>
      </c>
      <c r="M66" s="156">
        <v>0</v>
      </c>
      <c r="N66" s="156">
        <v>0</v>
      </c>
      <c r="O66" s="156">
        <v>0</v>
      </c>
      <c r="P66" s="138">
        <f t="shared" si="36"/>
        <v>0</v>
      </c>
      <c r="Q66" s="156">
        <v>0</v>
      </c>
      <c r="R66" s="156">
        <v>0</v>
      </c>
      <c r="S66" s="156">
        <v>0</v>
      </c>
      <c r="T66" s="138">
        <f t="shared" si="37"/>
        <v>0</v>
      </c>
      <c r="U66" s="156">
        <v>0</v>
      </c>
      <c r="V66" s="156">
        <v>0</v>
      </c>
      <c r="W66" s="156">
        <v>0</v>
      </c>
      <c r="X66" s="156">
        <v>0</v>
      </c>
      <c r="Y66" s="156">
        <v>0</v>
      </c>
      <c r="Z66" s="156">
        <v>0</v>
      </c>
      <c r="AA66" s="118">
        <f>SUM(AB66:AK66)+SUM(BB66:BG66)+SUM(BI66:BO66)</f>
        <v>0</v>
      </c>
      <c r="AB66" s="156">
        <v>0</v>
      </c>
      <c r="AC66" s="156">
        <v>0</v>
      </c>
      <c r="AD66" s="156">
        <v>0</v>
      </c>
      <c r="AE66" s="156">
        <v>0</v>
      </c>
      <c r="AF66" s="156">
        <v>0</v>
      </c>
      <c r="AG66" s="156">
        <v>0</v>
      </c>
      <c r="AH66" s="156">
        <v>0</v>
      </c>
      <c r="AI66" s="156">
        <v>0</v>
      </c>
      <c r="AJ66" s="156">
        <v>0</v>
      </c>
      <c r="AK66" s="138">
        <f t="shared" si="39"/>
        <v>0</v>
      </c>
      <c r="AL66" s="156">
        <v>0</v>
      </c>
      <c r="AM66" s="156">
        <v>0</v>
      </c>
      <c r="AN66" s="156">
        <v>0</v>
      </c>
      <c r="AO66" s="156">
        <v>0</v>
      </c>
      <c r="AP66" s="156">
        <v>0</v>
      </c>
      <c r="AQ66" s="156">
        <v>0</v>
      </c>
      <c r="AR66" s="156">
        <v>0</v>
      </c>
      <c r="AS66" s="156">
        <v>0</v>
      </c>
      <c r="AT66" s="156">
        <v>0</v>
      </c>
      <c r="AU66" s="156">
        <v>0</v>
      </c>
      <c r="AV66" s="156">
        <v>0</v>
      </c>
      <c r="AW66" s="156">
        <v>0</v>
      </c>
      <c r="AX66" s="156">
        <v>0</v>
      </c>
      <c r="AY66" s="156">
        <v>0</v>
      </c>
      <c r="AZ66" s="156">
        <v>0</v>
      </c>
      <c r="BA66" s="156">
        <v>0</v>
      </c>
      <c r="BB66" s="156">
        <v>0</v>
      </c>
      <c r="BC66" s="156">
        <v>0</v>
      </c>
      <c r="BD66" s="156">
        <v>0</v>
      </c>
      <c r="BE66" s="156">
        <v>0</v>
      </c>
      <c r="BF66" s="156">
        <v>0</v>
      </c>
      <c r="BG66" s="156">
        <v>0</v>
      </c>
      <c r="BH66" s="140">
        <f>$D66-$BQ66</f>
        <v>2.5086759999999999</v>
      </c>
      <c r="BI66" s="156">
        <v>0</v>
      </c>
      <c r="BJ66" s="156">
        <v>0</v>
      </c>
      <c r="BK66" s="156">
        <v>0</v>
      </c>
      <c r="BL66" s="156">
        <v>0</v>
      </c>
      <c r="BM66" s="156">
        <v>0</v>
      </c>
      <c r="BN66" s="156">
        <v>0</v>
      </c>
      <c r="BO66" s="156">
        <v>0</v>
      </c>
      <c r="BP66" s="158">
        <v>0</v>
      </c>
      <c r="BQ66" s="141">
        <f t="shared" si="23"/>
        <v>0</v>
      </c>
      <c r="BR66" s="142">
        <f>BH$75-$BQ66</f>
        <v>0</v>
      </c>
      <c r="BS66" s="143">
        <f t="shared" si="34"/>
        <v>2.5086759999999999</v>
      </c>
    </row>
    <row r="67" spans="1:71" ht="18" customHeight="1">
      <c r="A67" s="135" t="s">
        <v>151</v>
      </c>
      <c r="B67" s="104" t="s">
        <v>150</v>
      </c>
      <c r="C67" s="103" t="s">
        <v>171</v>
      </c>
      <c r="D67" s="136">
        <v>0</v>
      </c>
      <c r="E67" s="137">
        <f t="shared" si="25"/>
        <v>0</v>
      </c>
      <c r="F67" s="138">
        <f t="shared" si="9"/>
        <v>0</v>
      </c>
      <c r="G67" s="156">
        <v>0</v>
      </c>
      <c r="H67" s="156">
        <v>0</v>
      </c>
      <c r="I67" s="156">
        <v>0</v>
      </c>
      <c r="J67" s="156">
        <v>0</v>
      </c>
      <c r="K67" s="156">
        <v>0</v>
      </c>
      <c r="L67" s="156">
        <v>0</v>
      </c>
      <c r="M67" s="156">
        <v>0</v>
      </c>
      <c r="N67" s="156">
        <v>0</v>
      </c>
      <c r="O67" s="156">
        <v>0</v>
      </c>
      <c r="P67" s="156">
        <v>0</v>
      </c>
      <c r="Q67" s="156">
        <v>0</v>
      </c>
      <c r="R67" s="156">
        <v>0</v>
      </c>
      <c r="S67" s="156">
        <v>0</v>
      </c>
      <c r="T67" s="156">
        <v>0</v>
      </c>
      <c r="U67" s="156">
        <v>0</v>
      </c>
      <c r="V67" s="156">
        <v>0</v>
      </c>
      <c r="W67" s="156">
        <v>0</v>
      </c>
      <c r="X67" s="156">
        <v>0</v>
      </c>
      <c r="Y67" s="156">
        <v>0</v>
      </c>
      <c r="Z67" s="156">
        <v>0</v>
      </c>
      <c r="AA67" s="156">
        <v>0</v>
      </c>
      <c r="AB67" s="156">
        <v>0</v>
      </c>
      <c r="AC67" s="156">
        <v>0</v>
      </c>
      <c r="AD67" s="156">
        <v>0</v>
      </c>
      <c r="AE67" s="156">
        <v>0</v>
      </c>
      <c r="AF67" s="156">
        <v>0</v>
      </c>
      <c r="AG67" s="156">
        <v>0</v>
      </c>
      <c r="AH67" s="156">
        <v>0</v>
      </c>
      <c r="AI67" s="156">
        <v>0</v>
      </c>
      <c r="AJ67" s="156">
        <v>0</v>
      </c>
      <c r="AK67" s="156">
        <v>0</v>
      </c>
      <c r="AL67" s="156">
        <v>0</v>
      </c>
      <c r="AM67" s="156">
        <v>0</v>
      </c>
      <c r="AN67" s="156">
        <v>0</v>
      </c>
      <c r="AO67" s="156">
        <v>0</v>
      </c>
      <c r="AP67" s="156">
        <v>0</v>
      </c>
      <c r="AQ67" s="156">
        <v>0</v>
      </c>
      <c r="AR67" s="156">
        <v>0</v>
      </c>
      <c r="AS67" s="156">
        <v>0</v>
      </c>
      <c r="AT67" s="156">
        <v>0</v>
      </c>
      <c r="AU67" s="156">
        <v>0</v>
      </c>
      <c r="AV67" s="156">
        <v>0</v>
      </c>
      <c r="AW67" s="156">
        <v>0</v>
      </c>
      <c r="AX67" s="156">
        <v>0</v>
      </c>
      <c r="AY67" s="156">
        <v>0</v>
      </c>
      <c r="AZ67" s="156">
        <v>0</v>
      </c>
      <c r="BA67" s="156">
        <v>0</v>
      </c>
      <c r="BB67" s="156">
        <v>0</v>
      </c>
      <c r="BC67" s="156">
        <v>0</v>
      </c>
      <c r="BD67" s="156">
        <v>0</v>
      </c>
      <c r="BE67" s="156">
        <v>0</v>
      </c>
      <c r="BF67" s="156">
        <v>0</v>
      </c>
      <c r="BG67" s="156">
        <v>0</v>
      </c>
      <c r="BH67" s="156">
        <v>0</v>
      </c>
      <c r="BI67" s="140"/>
      <c r="BJ67" s="156">
        <v>0</v>
      </c>
      <c r="BK67" s="156">
        <v>0</v>
      </c>
      <c r="BL67" s="156">
        <v>0</v>
      </c>
      <c r="BM67" s="156">
        <v>0</v>
      </c>
      <c r="BN67" s="156">
        <v>0</v>
      </c>
      <c r="BO67" s="156">
        <v>0</v>
      </c>
      <c r="BP67" s="156">
        <v>0</v>
      </c>
      <c r="BQ67" s="141">
        <f t="shared" si="23"/>
        <v>0</v>
      </c>
      <c r="BR67" s="142">
        <f>BI$75-$BQ67</f>
        <v>0</v>
      </c>
      <c r="BS67" s="143">
        <f t="shared" si="34"/>
        <v>0</v>
      </c>
    </row>
    <row r="68" spans="1:71" ht="18" customHeight="1">
      <c r="A68" s="135" t="s">
        <v>154</v>
      </c>
      <c r="B68" s="104" t="s">
        <v>152</v>
      </c>
      <c r="C68" s="103" t="s">
        <v>153</v>
      </c>
      <c r="D68" s="136">
        <v>0.18104900000000002</v>
      </c>
      <c r="E68" s="137">
        <f t="shared" si="25"/>
        <v>0</v>
      </c>
      <c r="F68" s="138">
        <f t="shared" si="9"/>
        <v>0</v>
      </c>
      <c r="G68" s="156">
        <v>0</v>
      </c>
      <c r="H68" s="156">
        <v>0</v>
      </c>
      <c r="I68" s="156">
        <v>0</v>
      </c>
      <c r="J68" s="156">
        <v>0</v>
      </c>
      <c r="K68" s="156">
        <v>0</v>
      </c>
      <c r="L68" s="138">
        <f t="shared" si="35"/>
        <v>0</v>
      </c>
      <c r="M68" s="156">
        <v>0</v>
      </c>
      <c r="N68" s="156">
        <v>0</v>
      </c>
      <c r="O68" s="156">
        <v>0</v>
      </c>
      <c r="P68" s="138">
        <f t="shared" si="36"/>
        <v>0</v>
      </c>
      <c r="Q68" s="156">
        <v>0</v>
      </c>
      <c r="R68" s="156">
        <v>0</v>
      </c>
      <c r="S68" s="156">
        <v>0</v>
      </c>
      <c r="T68" s="138">
        <f t="shared" si="37"/>
        <v>0</v>
      </c>
      <c r="U68" s="156">
        <v>0</v>
      </c>
      <c r="V68" s="156">
        <v>0</v>
      </c>
      <c r="W68" s="156">
        <v>0</v>
      </c>
      <c r="X68" s="156">
        <v>0</v>
      </c>
      <c r="Y68" s="156">
        <v>0</v>
      </c>
      <c r="Z68" s="156">
        <v>0</v>
      </c>
      <c r="AA68" s="118">
        <f>SUM(AB68:AK68)+SUM(BB68:BI68)+SUM(BK68:BO68)</f>
        <v>0</v>
      </c>
      <c r="AB68" s="156">
        <v>0</v>
      </c>
      <c r="AC68" s="156">
        <v>0</v>
      </c>
      <c r="AD68" s="156">
        <v>0</v>
      </c>
      <c r="AE68" s="156">
        <v>0</v>
      </c>
      <c r="AF68" s="156">
        <v>0</v>
      </c>
      <c r="AG68" s="156">
        <v>0</v>
      </c>
      <c r="AH68" s="156">
        <v>0</v>
      </c>
      <c r="AI68" s="156">
        <v>0</v>
      </c>
      <c r="AJ68" s="156">
        <v>0</v>
      </c>
      <c r="AK68" s="138">
        <f t="shared" si="39"/>
        <v>0</v>
      </c>
      <c r="AL68" s="156">
        <v>0</v>
      </c>
      <c r="AM68" s="156">
        <v>0</v>
      </c>
      <c r="AN68" s="156">
        <v>0</v>
      </c>
      <c r="AO68" s="156">
        <v>0</v>
      </c>
      <c r="AP68" s="156">
        <v>0</v>
      </c>
      <c r="AQ68" s="156">
        <v>0</v>
      </c>
      <c r="AR68" s="156">
        <v>0</v>
      </c>
      <c r="AS68" s="156">
        <v>0</v>
      </c>
      <c r="AT68" s="156">
        <v>0</v>
      </c>
      <c r="AU68" s="156">
        <v>0</v>
      </c>
      <c r="AV68" s="156">
        <v>0</v>
      </c>
      <c r="AW68" s="156">
        <v>0</v>
      </c>
      <c r="AX68" s="156">
        <v>0</v>
      </c>
      <c r="AY68" s="156">
        <v>0</v>
      </c>
      <c r="AZ68" s="156">
        <v>0</v>
      </c>
      <c r="BA68" s="156">
        <v>0</v>
      </c>
      <c r="BB68" s="156">
        <v>0</v>
      </c>
      <c r="BC68" s="156">
        <v>0</v>
      </c>
      <c r="BD68" s="156">
        <v>0</v>
      </c>
      <c r="BE68" s="156">
        <v>0</v>
      </c>
      <c r="BF68" s="156">
        <v>0</v>
      </c>
      <c r="BG68" s="156">
        <v>0</v>
      </c>
      <c r="BH68" s="156">
        <v>0</v>
      </c>
      <c r="BI68" s="156">
        <v>0</v>
      </c>
      <c r="BJ68" s="140">
        <f>$D68-$BQ68</f>
        <v>0.18104900000000002</v>
      </c>
      <c r="BK68" s="156">
        <v>0</v>
      </c>
      <c r="BL68" s="156">
        <v>0</v>
      </c>
      <c r="BM68" s="156">
        <v>0</v>
      </c>
      <c r="BN68" s="156">
        <v>0</v>
      </c>
      <c r="BO68" s="156">
        <v>0</v>
      </c>
      <c r="BP68" s="158">
        <v>0</v>
      </c>
      <c r="BQ68" s="141">
        <f t="shared" si="23"/>
        <v>0</v>
      </c>
      <c r="BR68" s="142">
        <f>BJ$75-$BQ68</f>
        <v>0</v>
      </c>
      <c r="BS68" s="143">
        <f t="shared" si="34"/>
        <v>0.18104900000000002</v>
      </c>
    </row>
    <row r="69" spans="1:71" ht="18" customHeight="1">
      <c r="A69" s="135" t="s">
        <v>157</v>
      </c>
      <c r="B69" s="104" t="s">
        <v>155</v>
      </c>
      <c r="C69" s="103" t="s">
        <v>156</v>
      </c>
      <c r="D69" s="136">
        <v>721.61389400000007</v>
      </c>
      <c r="E69" s="137">
        <f t="shared" si="25"/>
        <v>0</v>
      </c>
      <c r="F69" s="138">
        <f t="shared" si="9"/>
        <v>0</v>
      </c>
      <c r="G69" s="156">
        <v>0</v>
      </c>
      <c r="H69" s="156">
        <v>0</v>
      </c>
      <c r="I69" s="156">
        <v>0</v>
      </c>
      <c r="J69" s="156">
        <v>0</v>
      </c>
      <c r="K69" s="156">
        <v>0</v>
      </c>
      <c r="L69" s="138">
        <f t="shared" si="35"/>
        <v>0</v>
      </c>
      <c r="M69" s="156">
        <v>0</v>
      </c>
      <c r="N69" s="156">
        <v>0</v>
      </c>
      <c r="O69" s="156">
        <v>0</v>
      </c>
      <c r="P69" s="138">
        <f t="shared" si="36"/>
        <v>0</v>
      </c>
      <c r="Q69" s="156">
        <v>0</v>
      </c>
      <c r="R69" s="156">
        <v>0</v>
      </c>
      <c r="S69" s="156">
        <v>0</v>
      </c>
      <c r="T69" s="138">
        <f t="shared" si="37"/>
        <v>0</v>
      </c>
      <c r="U69" s="156">
        <v>0</v>
      </c>
      <c r="V69" s="156">
        <v>0</v>
      </c>
      <c r="W69" s="156">
        <v>0</v>
      </c>
      <c r="X69" s="156">
        <v>0</v>
      </c>
      <c r="Y69" s="156">
        <v>0</v>
      </c>
      <c r="Z69" s="156">
        <v>0</v>
      </c>
      <c r="AA69" s="118">
        <f>SUM(AB69:AK69)+SUM(BB69:BJ69)+SUM(BL69:BO69)</f>
        <v>0</v>
      </c>
      <c r="AB69" s="156">
        <v>0</v>
      </c>
      <c r="AC69" s="156">
        <v>0</v>
      </c>
      <c r="AD69" s="156">
        <v>0</v>
      </c>
      <c r="AE69" s="156">
        <v>0</v>
      </c>
      <c r="AF69" s="156">
        <v>0</v>
      </c>
      <c r="AG69" s="156">
        <v>0</v>
      </c>
      <c r="AH69" s="156">
        <v>0</v>
      </c>
      <c r="AI69" s="156">
        <v>0</v>
      </c>
      <c r="AJ69" s="156">
        <v>0</v>
      </c>
      <c r="AK69" s="138">
        <f t="shared" si="39"/>
        <v>0</v>
      </c>
      <c r="AL69" s="156">
        <v>0</v>
      </c>
      <c r="AM69" s="156">
        <v>0</v>
      </c>
      <c r="AN69" s="156">
        <v>0</v>
      </c>
      <c r="AO69" s="156">
        <v>0</v>
      </c>
      <c r="AP69" s="156">
        <v>0</v>
      </c>
      <c r="AQ69" s="156">
        <v>0</v>
      </c>
      <c r="AR69" s="156">
        <v>0</v>
      </c>
      <c r="AS69" s="156">
        <v>0</v>
      </c>
      <c r="AT69" s="156">
        <v>0</v>
      </c>
      <c r="AU69" s="156">
        <v>0</v>
      </c>
      <c r="AV69" s="156">
        <v>0</v>
      </c>
      <c r="AW69" s="156">
        <v>0</v>
      </c>
      <c r="AX69" s="156">
        <v>0</v>
      </c>
      <c r="AY69" s="156">
        <v>0</v>
      </c>
      <c r="AZ69" s="156">
        <v>0</v>
      </c>
      <c r="BA69" s="156">
        <v>0</v>
      </c>
      <c r="BB69" s="156">
        <v>0</v>
      </c>
      <c r="BC69" s="156">
        <v>0</v>
      </c>
      <c r="BD69" s="156">
        <v>0</v>
      </c>
      <c r="BE69" s="156">
        <v>0</v>
      </c>
      <c r="BF69" s="156">
        <v>0</v>
      </c>
      <c r="BG69" s="156">
        <v>0</v>
      </c>
      <c r="BH69" s="156">
        <v>0</v>
      </c>
      <c r="BI69" s="156">
        <v>0</v>
      </c>
      <c r="BJ69" s="156">
        <v>0</v>
      </c>
      <c r="BK69" s="140">
        <f>$D69-$BQ69</f>
        <v>721.61389400000007</v>
      </c>
      <c r="BL69" s="156">
        <v>0</v>
      </c>
      <c r="BM69" s="156">
        <v>0</v>
      </c>
      <c r="BN69" s="156">
        <v>0</v>
      </c>
      <c r="BO69" s="156">
        <v>0</v>
      </c>
      <c r="BP69" s="158">
        <v>0</v>
      </c>
      <c r="BQ69" s="141">
        <f t="shared" si="23"/>
        <v>0</v>
      </c>
      <c r="BR69" s="142">
        <f>BK$75-$BQ69</f>
        <v>0</v>
      </c>
      <c r="BS69" s="143">
        <f t="shared" si="34"/>
        <v>721.61389400000007</v>
      </c>
    </row>
    <row r="70" spans="1:71" ht="18" customHeight="1">
      <c r="A70" s="135" t="s">
        <v>160</v>
      </c>
      <c r="B70" s="104" t="s">
        <v>158</v>
      </c>
      <c r="C70" s="103" t="s">
        <v>159</v>
      </c>
      <c r="D70" s="136">
        <v>0</v>
      </c>
      <c r="E70" s="137">
        <f t="shared" si="25"/>
        <v>0</v>
      </c>
      <c r="F70" s="138">
        <f t="shared" si="9"/>
        <v>0</v>
      </c>
      <c r="G70" s="156">
        <v>0</v>
      </c>
      <c r="H70" s="156">
        <v>0</v>
      </c>
      <c r="I70" s="156">
        <v>0</v>
      </c>
      <c r="J70" s="156">
        <v>0</v>
      </c>
      <c r="K70" s="156">
        <v>0</v>
      </c>
      <c r="L70" s="138">
        <f t="shared" si="35"/>
        <v>0</v>
      </c>
      <c r="M70" s="156">
        <v>0</v>
      </c>
      <c r="N70" s="156">
        <v>0</v>
      </c>
      <c r="O70" s="156">
        <v>0</v>
      </c>
      <c r="P70" s="138">
        <f t="shared" si="36"/>
        <v>0</v>
      </c>
      <c r="Q70" s="156">
        <v>0</v>
      </c>
      <c r="R70" s="156">
        <v>0</v>
      </c>
      <c r="S70" s="156">
        <v>0</v>
      </c>
      <c r="T70" s="138">
        <f t="shared" si="37"/>
        <v>0</v>
      </c>
      <c r="U70" s="156">
        <v>0</v>
      </c>
      <c r="V70" s="156">
        <v>0</v>
      </c>
      <c r="W70" s="156">
        <v>0</v>
      </c>
      <c r="X70" s="156">
        <v>0</v>
      </c>
      <c r="Y70" s="156">
        <v>0</v>
      </c>
      <c r="Z70" s="156">
        <v>0</v>
      </c>
      <c r="AA70" s="118">
        <f>SUM(AB70:AK70)+SUM(BB70:BK70)+SUM(BM70:BO70)</f>
        <v>0</v>
      </c>
      <c r="AB70" s="156">
        <v>0</v>
      </c>
      <c r="AC70" s="156">
        <v>0</v>
      </c>
      <c r="AD70" s="156">
        <v>0</v>
      </c>
      <c r="AE70" s="156">
        <v>0</v>
      </c>
      <c r="AF70" s="156">
        <v>0</v>
      </c>
      <c r="AG70" s="156">
        <v>0</v>
      </c>
      <c r="AH70" s="156">
        <v>0</v>
      </c>
      <c r="AI70" s="156">
        <v>0</v>
      </c>
      <c r="AJ70" s="156">
        <v>0</v>
      </c>
      <c r="AK70" s="138">
        <f t="shared" si="39"/>
        <v>0</v>
      </c>
      <c r="AL70" s="156">
        <v>0</v>
      </c>
      <c r="AM70" s="156">
        <v>0</v>
      </c>
      <c r="AN70" s="156">
        <v>0</v>
      </c>
      <c r="AO70" s="156">
        <v>0</v>
      </c>
      <c r="AP70" s="156">
        <v>0</v>
      </c>
      <c r="AQ70" s="156">
        <v>0</v>
      </c>
      <c r="AR70" s="156">
        <v>0</v>
      </c>
      <c r="AS70" s="156">
        <v>0</v>
      </c>
      <c r="AT70" s="156">
        <v>0</v>
      </c>
      <c r="AU70" s="156">
        <v>0</v>
      </c>
      <c r="AV70" s="156">
        <v>0</v>
      </c>
      <c r="AW70" s="156">
        <v>0</v>
      </c>
      <c r="AX70" s="156">
        <v>0</v>
      </c>
      <c r="AY70" s="156">
        <v>0</v>
      </c>
      <c r="AZ70" s="156">
        <v>0</v>
      </c>
      <c r="BA70" s="156">
        <v>0</v>
      </c>
      <c r="BB70" s="156">
        <v>0</v>
      </c>
      <c r="BC70" s="156">
        <v>0</v>
      </c>
      <c r="BD70" s="156">
        <v>0</v>
      </c>
      <c r="BE70" s="156">
        <v>0</v>
      </c>
      <c r="BF70" s="156">
        <v>0</v>
      </c>
      <c r="BG70" s="156">
        <v>0</v>
      </c>
      <c r="BH70" s="156">
        <v>0</v>
      </c>
      <c r="BI70" s="156">
        <v>0</v>
      </c>
      <c r="BJ70" s="156">
        <v>0</v>
      </c>
      <c r="BK70" s="156">
        <v>0</v>
      </c>
      <c r="BL70" s="140">
        <f>$D70-$BQ70</f>
        <v>0</v>
      </c>
      <c r="BM70" s="156">
        <v>0</v>
      </c>
      <c r="BN70" s="156">
        <v>0</v>
      </c>
      <c r="BO70" s="156">
        <v>0</v>
      </c>
      <c r="BP70" s="158">
        <v>0</v>
      </c>
      <c r="BQ70" s="141">
        <f t="shared" si="23"/>
        <v>0</v>
      </c>
      <c r="BR70" s="142">
        <f>BL$75-$BQ70</f>
        <v>0</v>
      </c>
      <c r="BS70" s="143">
        <f t="shared" si="34"/>
        <v>0</v>
      </c>
    </row>
    <row r="71" spans="1:71" ht="18" customHeight="1">
      <c r="A71" s="135" t="s">
        <v>163</v>
      </c>
      <c r="B71" s="104" t="s">
        <v>161</v>
      </c>
      <c r="C71" s="103" t="s">
        <v>162</v>
      </c>
      <c r="D71" s="136">
        <v>0</v>
      </c>
      <c r="E71" s="137">
        <f t="shared" si="25"/>
        <v>0</v>
      </c>
      <c r="F71" s="138">
        <f t="shared" si="9"/>
        <v>0</v>
      </c>
      <c r="G71" s="156">
        <v>0</v>
      </c>
      <c r="H71" s="156">
        <v>0</v>
      </c>
      <c r="I71" s="156">
        <v>0</v>
      </c>
      <c r="J71" s="156">
        <v>0</v>
      </c>
      <c r="K71" s="156">
        <v>0</v>
      </c>
      <c r="L71" s="138">
        <f t="shared" si="35"/>
        <v>0</v>
      </c>
      <c r="M71" s="156">
        <v>0</v>
      </c>
      <c r="N71" s="156">
        <v>0</v>
      </c>
      <c r="O71" s="156">
        <v>0</v>
      </c>
      <c r="P71" s="138">
        <f t="shared" si="36"/>
        <v>0</v>
      </c>
      <c r="Q71" s="156">
        <v>0</v>
      </c>
      <c r="R71" s="156">
        <v>0</v>
      </c>
      <c r="S71" s="156">
        <v>0</v>
      </c>
      <c r="T71" s="138">
        <f t="shared" si="37"/>
        <v>0</v>
      </c>
      <c r="U71" s="156">
        <v>0</v>
      </c>
      <c r="V71" s="156">
        <v>0</v>
      </c>
      <c r="W71" s="156">
        <v>0</v>
      </c>
      <c r="X71" s="156">
        <v>0</v>
      </c>
      <c r="Y71" s="156">
        <v>0</v>
      </c>
      <c r="Z71" s="156">
        <v>0</v>
      </c>
      <c r="AA71" s="118">
        <f>SUM(AB71:AK71)+SUM(BB71:BL71)+SUM(BN71:BO71)</f>
        <v>0</v>
      </c>
      <c r="AB71" s="156">
        <v>0</v>
      </c>
      <c r="AC71" s="156">
        <v>0</v>
      </c>
      <c r="AD71" s="156">
        <v>0</v>
      </c>
      <c r="AE71" s="156">
        <v>0</v>
      </c>
      <c r="AF71" s="156">
        <v>0</v>
      </c>
      <c r="AG71" s="156">
        <v>0</v>
      </c>
      <c r="AH71" s="156">
        <v>0</v>
      </c>
      <c r="AI71" s="156">
        <v>0</v>
      </c>
      <c r="AJ71" s="156">
        <v>0</v>
      </c>
      <c r="AK71" s="138">
        <f t="shared" si="39"/>
        <v>0</v>
      </c>
      <c r="AL71" s="156">
        <v>0</v>
      </c>
      <c r="AM71" s="156">
        <v>0</v>
      </c>
      <c r="AN71" s="156">
        <v>0</v>
      </c>
      <c r="AO71" s="156">
        <v>0</v>
      </c>
      <c r="AP71" s="156">
        <v>0</v>
      </c>
      <c r="AQ71" s="156">
        <v>0</v>
      </c>
      <c r="AR71" s="156">
        <v>0</v>
      </c>
      <c r="AS71" s="156">
        <v>0</v>
      </c>
      <c r="AT71" s="156">
        <v>0</v>
      </c>
      <c r="AU71" s="156">
        <v>0</v>
      </c>
      <c r="AV71" s="156">
        <v>0</v>
      </c>
      <c r="AW71" s="156">
        <v>0</v>
      </c>
      <c r="AX71" s="156">
        <v>0</v>
      </c>
      <c r="AY71" s="156">
        <v>0</v>
      </c>
      <c r="AZ71" s="156">
        <v>0</v>
      </c>
      <c r="BA71" s="156">
        <v>0</v>
      </c>
      <c r="BB71" s="156">
        <v>0</v>
      </c>
      <c r="BC71" s="156">
        <v>0</v>
      </c>
      <c r="BD71" s="156">
        <v>0</v>
      </c>
      <c r="BE71" s="156">
        <v>0</v>
      </c>
      <c r="BF71" s="156">
        <v>0</v>
      </c>
      <c r="BG71" s="156">
        <v>0</v>
      </c>
      <c r="BH71" s="156">
        <v>0</v>
      </c>
      <c r="BI71" s="156">
        <v>0</v>
      </c>
      <c r="BJ71" s="156">
        <v>0</v>
      </c>
      <c r="BK71" s="156">
        <v>0</v>
      </c>
      <c r="BL71" s="156">
        <v>0</v>
      </c>
      <c r="BM71" s="140">
        <f>$D71-$BQ71</f>
        <v>0</v>
      </c>
      <c r="BN71" s="156">
        <v>0</v>
      </c>
      <c r="BO71" s="156">
        <v>0</v>
      </c>
      <c r="BP71" s="158">
        <v>0</v>
      </c>
      <c r="BQ71" s="141">
        <f t="shared" si="23"/>
        <v>0</v>
      </c>
      <c r="BR71" s="142">
        <f>BM$75-$BQ71</f>
        <v>0</v>
      </c>
      <c r="BS71" s="143">
        <f t="shared" si="34"/>
        <v>0</v>
      </c>
    </row>
    <row r="72" spans="1:71" ht="18" customHeight="1">
      <c r="A72" s="135" t="s">
        <v>166</v>
      </c>
      <c r="B72" s="104" t="s">
        <v>164</v>
      </c>
      <c r="C72" s="103" t="s">
        <v>165</v>
      </c>
      <c r="D72" s="136">
        <v>1.524211</v>
      </c>
      <c r="E72" s="137">
        <f t="shared" si="25"/>
        <v>0</v>
      </c>
      <c r="F72" s="138">
        <f t="shared" si="9"/>
        <v>0</v>
      </c>
      <c r="G72" s="156">
        <v>0</v>
      </c>
      <c r="H72" s="156">
        <v>0</v>
      </c>
      <c r="I72" s="156">
        <v>0</v>
      </c>
      <c r="J72" s="156">
        <v>0</v>
      </c>
      <c r="K72" s="156">
        <v>0</v>
      </c>
      <c r="L72" s="138">
        <f t="shared" si="35"/>
        <v>0</v>
      </c>
      <c r="M72" s="156">
        <v>0</v>
      </c>
      <c r="N72" s="156">
        <v>0</v>
      </c>
      <c r="O72" s="156">
        <v>0</v>
      </c>
      <c r="P72" s="138">
        <f t="shared" si="36"/>
        <v>0</v>
      </c>
      <c r="Q72" s="156">
        <v>0</v>
      </c>
      <c r="R72" s="156">
        <v>0</v>
      </c>
      <c r="S72" s="156">
        <v>0</v>
      </c>
      <c r="T72" s="138">
        <f t="shared" si="37"/>
        <v>0</v>
      </c>
      <c r="U72" s="156">
        <v>0</v>
      </c>
      <c r="V72" s="156">
        <v>0</v>
      </c>
      <c r="W72" s="156">
        <v>0</v>
      </c>
      <c r="X72" s="156">
        <v>0</v>
      </c>
      <c r="Y72" s="156">
        <v>0</v>
      </c>
      <c r="Z72" s="156">
        <v>0</v>
      </c>
      <c r="AA72" s="118">
        <f>SUM(AB72:AK72)+SUM(BB72:BM72)+BO72</f>
        <v>0</v>
      </c>
      <c r="AB72" s="156">
        <v>0</v>
      </c>
      <c r="AC72" s="156">
        <v>0</v>
      </c>
      <c r="AD72" s="156">
        <v>0</v>
      </c>
      <c r="AE72" s="156">
        <v>0</v>
      </c>
      <c r="AF72" s="156">
        <v>0</v>
      </c>
      <c r="AG72" s="156">
        <v>0</v>
      </c>
      <c r="AH72" s="156">
        <v>0</v>
      </c>
      <c r="AI72" s="156">
        <v>0</v>
      </c>
      <c r="AJ72" s="156">
        <v>0</v>
      </c>
      <c r="AK72" s="138">
        <f t="shared" si="39"/>
        <v>0</v>
      </c>
      <c r="AL72" s="156">
        <v>0</v>
      </c>
      <c r="AM72" s="156">
        <v>0</v>
      </c>
      <c r="AN72" s="156">
        <v>0</v>
      </c>
      <c r="AO72" s="156">
        <v>0</v>
      </c>
      <c r="AP72" s="156">
        <v>0</v>
      </c>
      <c r="AQ72" s="156">
        <v>0</v>
      </c>
      <c r="AR72" s="156">
        <v>0</v>
      </c>
      <c r="AS72" s="156">
        <v>0</v>
      </c>
      <c r="AT72" s="156">
        <v>0</v>
      </c>
      <c r="AU72" s="156">
        <v>0</v>
      </c>
      <c r="AV72" s="156">
        <v>0</v>
      </c>
      <c r="AW72" s="156">
        <v>0</v>
      </c>
      <c r="AX72" s="156">
        <v>0</v>
      </c>
      <c r="AY72" s="156">
        <v>0</v>
      </c>
      <c r="AZ72" s="156">
        <v>0</v>
      </c>
      <c r="BA72" s="156">
        <v>0</v>
      </c>
      <c r="BB72" s="156">
        <v>0</v>
      </c>
      <c r="BC72" s="156">
        <v>0</v>
      </c>
      <c r="BD72" s="156">
        <v>0</v>
      </c>
      <c r="BE72" s="156">
        <v>0</v>
      </c>
      <c r="BF72" s="156">
        <v>0</v>
      </c>
      <c r="BG72" s="156">
        <v>0</v>
      </c>
      <c r="BH72" s="156">
        <v>0</v>
      </c>
      <c r="BI72" s="156">
        <v>0</v>
      </c>
      <c r="BJ72" s="156">
        <v>0</v>
      </c>
      <c r="BK72" s="156">
        <v>0</v>
      </c>
      <c r="BL72" s="156">
        <v>0</v>
      </c>
      <c r="BM72" s="156">
        <v>0</v>
      </c>
      <c r="BN72" s="140">
        <f>$D72-$BQ72</f>
        <v>1.524211</v>
      </c>
      <c r="BO72" s="156">
        <v>0</v>
      </c>
      <c r="BP72" s="158">
        <v>0</v>
      </c>
      <c r="BQ72" s="141">
        <f t="shared" si="23"/>
        <v>0</v>
      </c>
      <c r="BR72" s="142">
        <f>BN$75-$BQ72</f>
        <v>0</v>
      </c>
      <c r="BS72" s="143">
        <f t="shared" si="34"/>
        <v>1.524211</v>
      </c>
    </row>
    <row r="73" spans="1:71" ht="18" customHeight="1">
      <c r="A73" s="135" t="s">
        <v>285</v>
      </c>
      <c r="B73" s="104" t="s">
        <v>167</v>
      </c>
      <c r="C73" s="103" t="s">
        <v>168</v>
      </c>
      <c r="D73" s="136">
        <v>1.990969</v>
      </c>
      <c r="E73" s="137">
        <f>F73+J73+K73+L73+P73+T73+X73+Y73+Z73</f>
        <v>0</v>
      </c>
      <c r="F73" s="138">
        <f t="shared" si="9"/>
        <v>0</v>
      </c>
      <c r="G73" s="156">
        <v>0</v>
      </c>
      <c r="H73" s="156">
        <v>0</v>
      </c>
      <c r="I73" s="156">
        <v>0</v>
      </c>
      <c r="J73" s="156">
        <v>0</v>
      </c>
      <c r="K73" s="156">
        <v>0</v>
      </c>
      <c r="L73" s="138">
        <f t="shared" si="35"/>
        <v>0</v>
      </c>
      <c r="M73" s="156">
        <v>0</v>
      </c>
      <c r="N73" s="156">
        <v>0</v>
      </c>
      <c r="O73" s="156">
        <v>0</v>
      </c>
      <c r="P73" s="138">
        <f t="shared" si="36"/>
        <v>0</v>
      </c>
      <c r="Q73" s="156">
        <v>0</v>
      </c>
      <c r="R73" s="156">
        <v>0</v>
      </c>
      <c r="S73" s="156">
        <v>0</v>
      </c>
      <c r="T73" s="138">
        <f t="shared" si="37"/>
        <v>0</v>
      </c>
      <c r="U73" s="156">
        <v>0</v>
      </c>
      <c r="V73" s="156">
        <v>0</v>
      </c>
      <c r="W73" s="156">
        <v>0</v>
      </c>
      <c r="X73" s="156">
        <v>0</v>
      </c>
      <c r="Y73" s="156">
        <v>0</v>
      </c>
      <c r="Z73" s="156">
        <v>0</v>
      </c>
      <c r="AA73" s="118">
        <f>SUM(AB73:AK73)+SUM(BB73:BN73)</f>
        <v>0</v>
      </c>
      <c r="AB73" s="156">
        <v>0</v>
      </c>
      <c r="AC73" s="156">
        <v>0</v>
      </c>
      <c r="AD73" s="156">
        <v>0</v>
      </c>
      <c r="AE73" s="156">
        <v>0</v>
      </c>
      <c r="AF73" s="156">
        <v>0</v>
      </c>
      <c r="AG73" s="156">
        <v>0</v>
      </c>
      <c r="AH73" s="156">
        <v>0</v>
      </c>
      <c r="AI73" s="156">
        <v>0</v>
      </c>
      <c r="AJ73" s="156">
        <v>0</v>
      </c>
      <c r="AK73" s="138">
        <f>SUM(AL73:BA73)</f>
        <v>0</v>
      </c>
      <c r="AL73" s="156">
        <v>0</v>
      </c>
      <c r="AM73" s="156">
        <v>0</v>
      </c>
      <c r="AN73" s="156">
        <v>0</v>
      </c>
      <c r="AO73" s="156">
        <v>0</v>
      </c>
      <c r="AP73" s="156">
        <v>0</v>
      </c>
      <c r="AQ73" s="156">
        <v>0</v>
      </c>
      <c r="AR73" s="156">
        <v>0</v>
      </c>
      <c r="AS73" s="156">
        <v>0</v>
      </c>
      <c r="AT73" s="156">
        <v>0</v>
      </c>
      <c r="AU73" s="156">
        <v>0</v>
      </c>
      <c r="AV73" s="156">
        <v>0</v>
      </c>
      <c r="AW73" s="156">
        <v>0</v>
      </c>
      <c r="AX73" s="156">
        <v>0</v>
      </c>
      <c r="AY73" s="156">
        <v>0</v>
      </c>
      <c r="AZ73" s="156">
        <v>0</v>
      </c>
      <c r="BA73" s="156">
        <v>0</v>
      </c>
      <c r="BB73" s="156">
        <v>0</v>
      </c>
      <c r="BC73" s="156">
        <v>0</v>
      </c>
      <c r="BD73" s="156">
        <v>0</v>
      </c>
      <c r="BE73" s="156">
        <v>0</v>
      </c>
      <c r="BF73" s="156">
        <v>0</v>
      </c>
      <c r="BG73" s="156">
        <v>0</v>
      </c>
      <c r="BH73" s="156">
        <v>0</v>
      </c>
      <c r="BI73" s="156">
        <v>0</v>
      </c>
      <c r="BJ73" s="156">
        <v>0</v>
      </c>
      <c r="BK73" s="156">
        <v>0</v>
      </c>
      <c r="BL73" s="156">
        <v>0</v>
      </c>
      <c r="BM73" s="156">
        <v>0</v>
      </c>
      <c r="BN73" s="156">
        <v>0</v>
      </c>
      <c r="BO73" s="140">
        <f>$D73-$BQ73</f>
        <v>1.990969</v>
      </c>
      <c r="BP73" s="158">
        <v>0</v>
      </c>
      <c r="BQ73" s="141">
        <f t="shared" si="23"/>
        <v>0</v>
      </c>
      <c r="BR73" s="139">
        <f>BO$75-$BQ73</f>
        <v>0</v>
      </c>
      <c r="BS73" s="143">
        <f t="shared" si="34"/>
        <v>1.990969</v>
      </c>
    </row>
    <row r="74" spans="1:71" s="134" customFormat="1" ht="18" customHeight="1">
      <c r="A74" s="169">
        <v>3</v>
      </c>
      <c r="B74" s="124" t="s">
        <v>169</v>
      </c>
      <c r="C74" s="125" t="s">
        <v>170</v>
      </c>
      <c r="D74" s="170">
        <v>1413.471955</v>
      </c>
      <c r="E74" s="153">
        <f>F74+J74+K74+L74+P74+T74+X74+Y74+Z74</f>
        <v>0</v>
      </c>
      <c r="F74" s="128">
        <f>G74+H74+I74</f>
        <v>0</v>
      </c>
      <c r="G74" s="158">
        <v>0</v>
      </c>
      <c r="H74" s="158">
        <v>0</v>
      </c>
      <c r="I74" s="158">
        <v>0</v>
      </c>
      <c r="J74" s="158">
        <v>0</v>
      </c>
      <c r="K74" s="158">
        <v>0</v>
      </c>
      <c r="L74" s="128">
        <f>SUM(M74:O74)</f>
        <v>0</v>
      </c>
      <c r="M74" s="158">
        <v>0</v>
      </c>
      <c r="N74" s="158">
        <v>0</v>
      </c>
      <c r="O74" s="158">
        <v>0</v>
      </c>
      <c r="P74" s="128">
        <f>SUM(Q74:S74)</f>
        <v>0</v>
      </c>
      <c r="Q74" s="158">
        <v>0</v>
      </c>
      <c r="R74" s="158">
        <v>0</v>
      </c>
      <c r="S74" s="158">
        <v>0</v>
      </c>
      <c r="T74" s="128">
        <f t="shared" si="37"/>
        <v>0</v>
      </c>
      <c r="U74" s="158">
        <v>0</v>
      </c>
      <c r="V74" s="158">
        <v>0</v>
      </c>
      <c r="W74" s="158">
        <v>0</v>
      </c>
      <c r="X74" s="158">
        <v>0</v>
      </c>
      <c r="Y74" s="158">
        <v>0</v>
      </c>
      <c r="Z74" s="158">
        <v>0</v>
      </c>
      <c r="AA74" s="128">
        <f>SUM(AB74:AK74)+SUM(BB74:BO74)</f>
        <v>0</v>
      </c>
      <c r="AB74" s="158">
        <v>0</v>
      </c>
      <c r="AC74" s="158">
        <v>0</v>
      </c>
      <c r="AD74" s="158">
        <v>0</v>
      </c>
      <c r="AE74" s="158">
        <v>0</v>
      </c>
      <c r="AF74" s="158">
        <v>0</v>
      </c>
      <c r="AG74" s="158">
        <v>0</v>
      </c>
      <c r="AH74" s="158">
        <v>0</v>
      </c>
      <c r="AI74" s="158">
        <v>0</v>
      </c>
      <c r="AJ74" s="158">
        <v>0</v>
      </c>
      <c r="AK74" s="128">
        <f>SUM(AL74:BA74)</f>
        <v>0</v>
      </c>
      <c r="AL74" s="158">
        <v>0</v>
      </c>
      <c r="AM74" s="158">
        <v>0</v>
      </c>
      <c r="AN74" s="158">
        <v>0</v>
      </c>
      <c r="AO74" s="158">
        <v>0</v>
      </c>
      <c r="AP74" s="158">
        <v>0</v>
      </c>
      <c r="AQ74" s="158">
        <v>0</v>
      </c>
      <c r="AR74" s="158">
        <v>0</v>
      </c>
      <c r="AS74" s="158">
        <v>0</v>
      </c>
      <c r="AT74" s="158">
        <v>0</v>
      </c>
      <c r="AU74" s="158">
        <v>0</v>
      </c>
      <c r="AV74" s="158">
        <v>0</v>
      </c>
      <c r="AW74" s="158">
        <v>0</v>
      </c>
      <c r="AX74" s="158">
        <v>0</v>
      </c>
      <c r="AY74" s="158">
        <v>0</v>
      </c>
      <c r="AZ74" s="158">
        <v>0</v>
      </c>
      <c r="BA74" s="158">
        <v>0</v>
      </c>
      <c r="BB74" s="158">
        <v>0</v>
      </c>
      <c r="BC74" s="158">
        <v>0</v>
      </c>
      <c r="BD74" s="158">
        <v>0</v>
      </c>
      <c r="BE74" s="158">
        <v>0</v>
      </c>
      <c r="BF74" s="158">
        <v>0</v>
      </c>
      <c r="BG74" s="158">
        <v>0</v>
      </c>
      <c r="BH74" s="158">
        <v>0</v>
      </c>
      <c r="BI74" s="158">
        <v>0</v>
      </c>
      <c r="BJ74" s="158">
        <v>0</v>
      </c>
      <c r="BK74" s="158">
        <v>0</v>
      </c>
      <c r="BL74" s="158">
        <v>0</v>
      </c>
      <c r="BM74" s="158">
        <v>0</v>
      </c>
      <c r="BN74" s="158">
        <v>0</v>
      </c>
      <c r="BO74" s="158">
        <v>0</v>
      </c>
      <c r="BP74" s="171">
        <f>$D74-$BQ74</f>
        <v>1413.471955</v>
      </c>
      <c r="BQ74" s="131">
        <f>AA74+E74</f>
        <v>0</v>
      </c>
      <c r="BR74" s="128">
        <f>BP$75-$BQ74</f>
        <v>0</v>
      </c>
      <c r="BS74" s="133">
        <f t="shared" si="34"/>
        <v>1413.471955</v>
      </c>
    </row>
    <row r="75" spans="1:71" s="93" customFormat="1" ht="18" customHeight="1">
      <c r="A75" s="172"/>
      <c r="B75" s="173" t="s">
        <v>286</v>
      </c>
      <c r="C75" s="173"/>
      <c r="D75" s="80"/>
      <c r="E75" s="118">
        <f>E74+E31</f>
        <v>0</v>
      </c>
      <c r="F75" s="118">
        <f t="shared" ref="F75:Z75" si="40">F74+F31+F8</f>
        <v>0</v>
      </c>
      <c r="G75" s="118">
        <f t="shared" si="40"/>
        <v>0</v>
      </c>
      <c r="H75" s="118">
        <f t="shared" si="40"/>
        <v>0</v>
      </c>
      <c r="I75" s="118">
        <f t="shared" si="40"/>
        <v>0</v>
      </c>
      <c r="J75" s="118">
        <f t="shared" si="40"/>
        <v>0</v>
      </c>
      <c r="K75" s="118">
        <f t="shared" si="40"/>
        <v>0</v>
      </c>
      <c r="L75" s="118">
        <f t="shared" si="40"/>
        <v>0</v>
      </c>
      <c r="M75" s="118">
        <f t="shared" si="40"/>
        <v>0</v>
      </c>
      <c r="N75" s="118">
        <f t="shared" si="40"/>
        <v>0</v>
      </c>
      <c r="O75" s="118">
        <f t="shared" si="40"/>
        <v>0</v>
      </c>
      <c r="P75" s="118">
        <f t="shared" si="40"/>
        <v>0</v>
      </c>
      <c r="Q75" s="118">
        <f t="shared" si="40"/>
        <v>0</v>
      </c>
      <c r="R75" s="118">
        <f t="shared" si="40"/>
        <v>0</v>
      </c>
      <c r="S75" s="118">
        <f t="shared" si="40"/>
        <v>0</v>
      </c>
      <c r="T75" s="118">
        <f t="shared" si="40"/>
        <v>0</v>
      </c>
      <c r="U75" s="118">
        <f t="shared" si="40"/>
        <v>0</v>
      </c>
      <c r="V75" s="118">
        <f t="shared" si="40"/>
        <v>0</v>
      </c>
      <c r="W75" s="118">
        <f t="shared" si="40"/>
        <v>0</v>
      </c>
      <c r="X75" s="118">
        <f t="shared" si="40"/>
        <v>0</v>
      </c>
      <c r="Y75" s="118">
        <f t="shared" si="40"/>
        <v>0</v>
      </c>
      <c r="Z75" s="118">
        <f t="shared" si="40"/>
        <v>0</v>
      </c>
      <c r="AA75" s="118">
        <f>AA74+AA8</f>
        <v>0</v>
      </c>
      <c r="AB75" s="118">
        <f t="shared" ref="AB75:BO75" si="41">AB74+AB31+AB8</f>
        <v>0</v>
      </c>
      <c r="AC75" s="118">
        <f t="shared" si="41"/>
        <v>0</v>
      </c>
      <c r="AD75" s="118">
        <f t="shared" si="41"/>
        <v>0</v>
      </c>
      <c r="AE75" s="118">
        <f t="shared" si="41"/>
        <v>0</v>
      </c>
      <c r="AF75" s="118">
        <f t="shared" si="41"/>
        <v>0</v>
      </c>
      <c r="AG75" s="118">
        <f t="shared" si="41"/>
        <v>0</v>
      </c>
      <c r="AH75" s="118">
        <f t="shared" si="41"/>
        <v>0</v>
      </c>
      <c r="AI75" s="118">
        <f t="shared" si="41"/>
        <v>0</v>
      </c>
      <c r="AJ75" s="118">
        <f t="shared" si="41"/>
        <v>0</v>
      </c>
      <c r="AK75" s="118">
        <f t="shared" si="41"/>
        <v>0</v>
      </c>
      <c r="AL75" s="118">
        <f t="shared" si="41"/>
        <v>0</v>
      </c>
      <c r="AM75" s="118">
        <f t="shared" si="41"/>
        <v>0</v>
      </c>
      <c r="AN75" s="118">
        <f t="shared" si="41"/>
        <v>0</v>
      </c>
      <c r="AO75" s="118">
        <f t="shared" si="41"/>
        <v>0</v>
      </c>
      <c r="AP75" s="118">
        <f t="shared" si="41"/>
        <v>0</v>
      </c>
      <c r="AQ75" s="118">
        <f t="shared" si="41"/>
        <v>0</v>
      </c>
      <c r="AR75" s="118">
        <f t="shared" si="41"/>
        <v>0</v>
      </c>
      <c r="AS75" s="118">
        <f t="shared" si="41"/>
        <v>0</v>
      </c>
      <c r="AT75" s="118">
        <f t="shared" si="41"/>
        <v>0</v>
      </c>
      <c r="AU75" s="118">
        <f t="shared" si="41"/>
        <v>0</v>
      </c>
      <c r="AV75" s="118">
        <f t="shared" si="41"/>
        <v>0</v>
      </c>
      <c r="AW75" s="118">
        <f t="shared" si="41"/>
        <v>0</v>
      </c>
      <c r="AX75" s="118">
        <f t="shared" si="41"/>
        <v>0</v>
      </c>
      <c r="AY75" s="118">
        <f t="shared" si="41"/>
        <v>0</v>
      </c>
      <c r="AZ75" s="118">
        <f t="shared" si="41"/>
        <v>0</v>
      </c>
      <c r="BA75" s="118">
        <f t="shared" si="41"/>
        <v>0</v>
      </c>
      <c r="BB75" s="118">
        <f t="shared" si="41"/>
        <v>0</v>
      </c>
      <c r="BC75" s="118">
        <f t="shared" si="41"/>
        <v>0</v>
      </c>
      <c r="BD75" s="118">
        <f t="shared" si="41"/>
        <v>0</v>
      </c>
      <c r="BE75" s="118">
        <f t="shared" si="41"/>
        <v>0</v>
      </c>
      <c r="BF75" s="118">
        <f t="shared" si="41"/>
        <v>0</v>
      </c>
      <c r="BG75" s="118">
        <f t="shared" si="41"/>
        <v>0</v>
      </c>
      <c r="BH75" s="118">
        <f t="shared" si="41"/>
        <v>0</v>
      </c>
      <c r="BI75" s="118">
        <f t="shared" si="41"/>
        <v>0</v>
      </c>
      <c r="BJ75" s="118">
        <f t="shared" si="41"/>
        <v>0</v>
      </c>
      <c r="BK75" s="118">
        <f t="shared" si="41"/>
        <v>0</v>
      </c>
      <c r="BL75" s="118">
        <f t="shared" si="41"/>
        <v>0</v>
      </c>
      <c r="BM75" s="118">
        <f t="shared" si="41"/>
        <v>0</v>
      </c>
      <c r="BN75" s="118">
        <f t="shared" si="41"/>
        <v>0</v>
      </c>
      <c r="BO75" s="118">
        <f t="shared" si="41"/>
        <v>0</v>
      </c>
      <c r="BP75" s="118">
        <f>+BP8+BP31</f>
        <v>0</v>
      </c>
      <c r="BQ75" s="118"/>
      <c r="BR75" s="118"/>
      <c r="BS75" s="118"/>
    </row>
    <row r="76" spans="1:71" s="93" customFormat="1" ht="18" customHeight="1" thickBot="1">
      <c r="A76" s="174"/>
      <c r="B76" s="175" t="s">
        <v>287</v>
      </c>
      <c r="C76" s="175"/>
      <c r="D76" s="176"/>
      <c r="E76" s="177">
        <f>E8+$E75</f>
        <v>57538.463782999999</v>
      </c>
      <c r="F76" s="178">
        <f>F10+F75</f>
        <v>2246.7982129999996</v>
      </c>
      <c r="G76" s="178">
        <f>G11+G75</f>
        <v>1119.5165709999997</v>
      </c>
      <c r="H76" s="178">
        <f>H12+H75</f>
        <v>1069.0851749999999</v>
      </c>
      <c r="I76" s="178">
        <f>I13+I75</f>
        <v>58.196466999999998</v>
      </c>
      <c r="J76" s="178">
        <f>J14+J75</f>
        <v>1251.6331279999999</v>
      </c>
      <c r="K76" s="178">
        <f>K15+K75</f>
        <v>1997.2596000000001</v>
      </c>
      <c r="L76" s="178">
        <f>L16+L75</f>
        <v>8358.9251690000001</v>
      </c>
      <c r="M76" s="178">
        <f>M75+M17</f>
        <v>7534.0490670000008</v>
      </c>
      <c r="N76" s="178">
        <f>N75+N18</f>
        <v>238.12184199999999</v>
      </c>
      <c r="O76" s="178">
        <f>O75+O19</f>
        <v>586.75426000000004</v>
      </c>
      <c r="P76" s="178">
        <f>P20+P75</f>
        <v>247.70080100000001</v>
      </c>
      <c r="Q76" s="178">
        <f>Q75+Q21</f>
        <v>247.70080100000001</v>
      </c>
      <c r="R76" s="178">
        <f>R75+R22</f>
        <v>0</v>
      </c>
      <c r="S76" s="178">
        <f>S75+S23</f>
        <v>0</v>
      </c>
      <c r="T76" s="178">
        <f>T24+T75</f>
        <v>43119.524631</v>
      </c>
      <c r="U76" s="178">
        <f>U25+U75</f>
        <v>19952.877095999997</v>
      </c>
      <c r="V76" s="178">
        <f>V26+V75</f>
        <v>13761.721247000001</v>
      </c>
      <c r="W76" s="178">
        <f>W27+W75</f>
        <v>9404.9262880000006</v>
      </c>
      <c r="X76" s="178">
        <f>X28+X75</f>
        <v>291.44925699999993</v>
      </c>
      <c r="Y76" s="178">
        <f>Y29+Y75</f>
        <v>0</v>
      </c>
      <c r="Z76" s="178">
        <f>Z30+Z75</f>
        <v>25.172984</v>
      </c>
      <c r="AA76" s="178">
        <f>AA31+AA75</f>
        <v>2137.4747080000002</v>
      </c>
      <c r="AB76" s="178">
        <f>AB33+AB75</f>
        <v>237.38180800000001</v>
      </c>
      <c r="AC76" s="178">
        <f>AC34+AC75</f>
        <v>1.132598</v>
      </c>
      <c r="AD76" s="178">
        <f>AD35+AD75</f>
        <v>62.223601000000002</v>
      </c>
      <c r="AE76" s="178">
        <f>AE36+AE75</f>
        <v>0</v>
      </c>
      <c r="AF76" s="178">
        <f>AF37+AF75</f>
        <v>14.311005</v>
      </c>
      <c r="AG76" s="178">
        <f>AG38+AG75</f>
        <v>2.6658240000000006</v>
      </c>
      <c r="AH76" s="178">
        <f>AH75+AH39</f>
        <v>9.8594810000000006</v>
      </c>
      <c r="AI76" s="178">
        <f>AI40+AI75</f>
        <v>8.3804839999999992</v>
      </c>
      <c r="AJ76" s="178">
        <f>AJ41+AJ75</f>
        <v>16.912144999999999</v>
      </c>
      <c r="AK76" s="178">
        <f>AK42+AK75</f>
        <v>745.62865300000021</v>
      </c>
      <c r="AL76" s="178">
        <f>AL44+AL75</f>
        <v>546.37620800000002</v>
      </c>
      <c r="AM76" s="178">
        <f>AM75+AM45</f>
        <v>67.417681999999999</v>
      </c>
      <c r="AN76" s="178">
        <f>AN75+AN46</f>
        <v>7.4346860000000001</v>
      </c>
      <c r="AO76" s="178">
        <f>AO75+AO47</f>
        <v>4.7628809999999993</v>
      </c>
      <c r="AP76" s="178">
        <f>AP75+AP48</f>
        <v>31.420370999999996</v>
      </c>
      <c r="AQ76" s="178">
        <f>AQ75+AQ49</f>
        <v>4.4928360000000005</v>
      </c>
      <c r="AR76" s="178">
        <f>AR75+AR50</f>
        <v>20.108255</v>
      </c>
      <c r="AS76" s="178">
        <f>AS75+AS51</f>
        <v>1.784904</v>
      </c>
      <c r="AT76" s="178">
        <f>AT75+AT52</f>
        <v>0</v>
      </c>
      <c r="AU76" s="178">
        <f>AU75+AU53</f>
        <v>0</v>
      </c>
      <c r="AV76" s="178">
        <f>AV75+AV54</f>
        <v>0.35071999999999998</v>
      </c>
      <c r="AW76" s="178">
        <f>AW75+AW55</f>
        <v>20.10098</v>
      </c>
      <c r="AX76" s="178">
        <f>AX75+AX56</f>
        <v>37.905083000000005</v>
      </c>
      <c r="AY76" s="178">
        <f>AY75+AY57</f>
        <v>0</v>
      </c>
      <c r="AZ76" s="178">
        <f>AZ75+AZ58</f>
        <v>8.1683000000000006E-2</v>
      </c>
      <c r="BA76" s="178">
        <f>BA59+BA75</f>
        <v>3.3923640000000006</v>
      </c>
      <c r="BB76" s="178">
        <f>BB60+BB75</f>
        <v>0</v>
      </c>
      <c r="BC76" s="178">
        <f>BC61+BC75</f>
        <v>0</v>
      </c>
      <c r="BD76" s="178">
        <f>BD75+BD62</f>
        <v>0</v>
      </c>
      <c r="BE76" s="178">
        <f>BE75+BE63</f>
        <v>263.48375400000003</v>
      </c>
      <c r="BF76" s="178">
        <f>BF75+BF64</f>
        <v>35.260446999999999</v>
      </c>
      <c r="BG76" s="178">
        <f>BG75+BG65</f>
        <v>12.416108999999999</v>
      </c>
      <c r="BH76" s="178">
        <f>BH75+BH66</f>
        <v>2.5086759999999999</v>
      </c>
      <c r="BI76" s="178">
        <f>BI75+BI67</f>
        <v>0</v>
      </c>
      <c r="BJ76" s="178">
        <f>BJ75+BJ68</f>
        <v>0.18104900000000002</v>
      </c>
      <c r="BK76" s="178">
        <f>BK75+BK69</f>
        <v>721.61389400000007</v>
      </c>
      <c r="BL76" s="178">
        <f>BL75+BL70</f>
        <v>0</v>
      </c>
      <c r="BM76" s="178">
        <f>BM75+BM71</f>
        <v>0</v>
      </c>
      <c r="BN76" s="178">
        <f>BN75+BN72</f>
        <v>1.524211</v>
      </c>
      <c r="BO76" s="178">
        <f>BO75+BO73</f>
        <v>1.990969</v>
      </c>
      <c r="BP76" s="179">
        <f>BP75+BP74</f>
        <v>1413.471955</v>
      </c>
      <c r="BQ76" s="180"/>
      <c r="BR76" s="178"/>
      <c r="BS76" s="181"/>
    </row>
    <row r="77" spans="1:71" s="148" customFormat="1" ht="18" customHeight="1">
      <c r="A77" s="98"/>
      <c r="B77" s="182"/>
      <c r="C77" s="182"/>
      <c r="D77" s="81"/>
      <c r="E77" s="183"/>
      <c r="F77" s="182"/>
      <c r="G77" s="182"/>
      <c r="H77" s="182"/>
      <c r="I77" s="182"/>
      <c r="J77" s="182"/>
      <c r="K77" s="182"/>
      <c r="L77" s="182"/>
      <c r="M77" s="182"/>
      <c r="N77" s="182"/>
      <c r="O77" s="182"/>
      <c r="P77" s="182"/>
      <c r="Q77" s="182"/>
      <c r="R77" s="182"/>
      <c r="S77" s="182"/>
      <c r="T77" s="182"/>
      <c r="U77" s="182"/>
      <c r="V77" s="182"/>
      <c r="W77" s="182"/>
      <c r="X77" s="182"/>
      <c r="Y77" s="182"/>
      <c r="Z77" s="182"/>
      <c r="AA77" s="183"/>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3"/>
      <c r="BQ77" s="182"/>
      <c r="BR77" s="184"/>
      <c r="BS77" s="185"/>
    </row>
  </sheetData>
  <mergeCells count="11">
    <mergeCell ref="BS4:BS5"/>
    <mergeCell ref="A1:B1"/>
    <mergeCell ref="A2:BS2"/>
    <mergeCell ref="BQ3:BS3"/>
    <mergeCell ref="A4:A5"/>
    <mergeCell ref="B4:B5"/>
    <mergeCell ref="C4:C5"/>
    <mergeCell ref="D4:D5"/>
    <mergeCell ref="E4:BP4"/>
    <mergeCell ref="BQ4:BQ5"/>
    <mergeCell ref="BR4:BR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84"/>
  <sheetViews>
    <sheetView showZeros="0" zoomScale="80" zoomScaleNormal="80" workbookViewId="0">
      <selection activeCell="F68" sqref="F68"/>
    </sheetView>
  </sheetViews>
  <sheetFormatPr defaultColWidth="6.85546875" defaultRowHeight="15"/>
  <cols>
    <col min="1" max="1" width="4.85546875" style="476" customWidth="1"/>
    <col min="2" max="2" width="32.7109375" style="511" customWidth="1"/>
    <col min="3" max="3" width="6.28515625" style="213" customWidth="1"/>
    <col min="4" max="5" width="13" style="213" customWidth="1"/>
    <col min="6" max="6" width="13" style="656" customWidth="1"/>
    <col min="7" max="7" width="14.28515625" style="474" customWidth="1"/>
    <col min="8" max="9" width="14.28515625" style="662" customWidth="1"/>
    <col min="10" max="10" width="9.28515625" style="474" customWidth="1"/>
    <col min="11" max="11" width="11" style="474" customWidth="1"/>
    <col min="12" max="12" width="10.85546875" style="474" customWidth="1"/>
    <col min="13" max="13" width="10.5703125" style="213" customWidth="1"/>
    <col min="14" max="14" width="9" style="213" bestFit="1" customWidth="1"/>
    <col min="15" max="15" width="7" style="213" bestFit="1" customWidth="1"/>
    <col min="16" max="16" width="6.85546875" style="213"/>
    <col min="17" max="17" width="7" style="213" bestFit="1" customWidth="1"/>
    <col min="18" max="18" width="21.28515625" style="213" customWidth="1"/>
    <col min="19" max="24" width="10.85546875" style="213" customWidth="1"/>
    <col min="25" max="217" width="6.85546875" style="213"/>
    <col min="218" max="218" width="4.85546875" style="213" customWidth="1"/>
    <col min="219" max="219" width="37.42578125" style="213" bestFit="1" customWidth="1"/>
    <col min="220" max="220" width="5.28515625" style="213" customWidth="1"/>
    <col min="221" max="221" width="7.7109375" style="213" customWidth="1"/>
    <col min="222" max="222" width="0" style="213" hidden="1" customWidth="1"/>
    <col min="223" max="223" width="8.140625" style="213" customWidth="1"/>
    <col min="224" max="234" width="7.28515625" style="213" customWidth="1"/>
    <col min="235" max="235" width="8.7109375" style="213" customWidth="1"/>
    <col min="236" max="256" width="7.28515625" style="213" customWidth="1"/>
    <col min="257" max="473" width="6.85546875" style="213"/>
    <col min="474" max="474" width="4.85546875" style="213" customWidth="1"/>
    <col min="475" max="475" width="37.42578125" style="213" bestFit="1" customWidth="1"/>
    <col min="476" max="476" width="5.28515625" style="213" customWidth="1"/>
    <col min="477" max="477" width="7.7109375" style="213" customWidth="1"/>
    <col min="478" max="478" width="0" style="213" hidden="1" customWidth="1"/>
    <col min="479" max="479" width="8.140625" style="213" customWidth="1"/>
    <col min="480" max="490" width="7.28515625" style="213" customWidth="1"/>
    <col min="491" max="491" width="8.7109375" style="213" customWidth="1"/>
    <col min="492" max="512" width="7.28515625" style="213" customWidth="1"/>
    <col min="513" max="729" width="6.85546875" style="213"/>
    <col min="730" max="730" width="4.85546875" style="213" customWidth="1"/>
    <col min="731" max="731" width="37.42578125" style="213" bestFit="1" customWidth="1"/>
    <col min="732" max="732" width="5.28515625" style="213" customWidth="1"/>
    <col min="733" max="733" width="7.7109375" style="213" customWidth="1"/>
    <col min="734" max="734" width="0" style="213" hidden="1" customWidth="1"/>
    <col min="735" max="735" width="8.140625" style="213" customWidth="1"/>
    <col min="736" max="746" width="7.28515625" style="213" customWidth="1"/>
    <col min="747" max="747" width="8.7109375" style="213" customWidth="1"/>
    <col min="748" max="768" width="7.28515625" style="213" customWidth="1"/>
    <col min="769" max="985" width="6.85546875" style="213"/>
    <col min="986" max="986" width="4.85546875" style="213" customWidth="1"/>
    <col min="987" max="987" width="37.42578125" style="213" bestFit="1" customWidth="1"/>
    <col min="988" max="988" width="5.28515625" style="213" customWidth="1"/>
    <col min="989" max="989" width="7.7109375" style="213" customWidth="1"/>
    <col min="990" max="990" width="0" style="213" hidden="1" customWidth="1"/>
    <col min="991" max="991" width="8.140625" style="213" customWidth="1"/>
    <col min="992" max="1002" width="7.28515625" style="213" customWidth="1"/>
    <col min="1003" max="1003" width="8.7109375" style="213" customWidth="1"/>
    <col min="1004" max="1024" width="7.28515625" style="213" customWidth="1"/>
    <col min="1025" max="1241" width="6.85546875" style="213"/>
    <col min="1242" max="1242" width="4.85546875" style="213" customWidth="1"/>
    <col min="1243" max="1243" width="37.42578125" style="213" bestFit="1" customWidth="1"/>
    <col min="1244" max="1244" width="5.28515625" style="213" customWidth="1"/>
    <col min="1245" max="1245" width="7.7109375" style="213" customWidth="1"/>
    <col min="1246" max="1246" width="0" style="213" hidden="1" customWidth="1"/>
    <col min="1247" max="1247" width="8.140625" style="213" customWidth="1"/>
    <col min="1248" max="1258" width="7.28515625" style="213" customWidth="1"/>
    <col min="1259" max="1259" width="8.7109375" style="213" customWidth="1"/>
    <col min="1260" max="1280" width="7.28515625" style="213" customWidth="1"/>
    <col min="1281" max="1497" width="6.85546875" style="213"/>
    <col min="1498" max="1498" width="4.85546875" style="213" customWidth="1"/>
    <col min="1499" max="1499" width="37.42578125" style="213" bestFit="1" customWidth="1"/>
    <col min="1500" max="1500" width="5.28515625" style="213" customWidth="1"/>
    <col min="1501" max="1501" width="7.7109375" style="213" customWidth="1"/>
    <col min="1502" max="1502" width="0" style="213" hidden="1" customWidth="1"/>
    <col min="1503" max="1503" width="8.140625" style="213" customWidth="1"/>
    <col min="1504" max="1514" width="7.28515625" style="213" customWidth="1"/>
    <col min="1515" max="1515" width="8.7109375" style="213" customWidth="1"/>
    <col min="1516" max="1536" width="7.28515625" style="213" customWidth="1"/>
    <col min="1537" max="1753" width="6.85546875" style="213"/>
    <col min="1754" max="1754" width="4.85546875" style="213" customWidth="1"/>
    <col min="1755" max="1755" width="37.42578125" style="213" bestFit="1" customWidth="1"/>
    <col min="1756" max="1756" width="5.28515625" style="213" customWidth="1"/>
    <col min="1757" max="1757" width="7.7109375" style="213" customWidth="1"/>
    <col min="1758" max="1758" width="0" style="213" hidden="1" customWidth="1"/>
    <col min="1759" max="1759" width="8.140625" style="213" customWidth="1"/>
    <col min="1760" max="1770" width="7.28515625" style="213" customWidth="1"/>
    <col min="1771" max="1771" width="8.7109375" style="213" customWidth="1"/>
    <col min="1772" max="1792" width="7.28515625" style="213" customWidth="1"/>
    <col min="1793" max="2009" width="6.85546875" style="213"/>
    <col min="2010" max="2010" width="4.85546875" style="213" customWidth="1"/>
    <col min="2011" max="2011" width="37.42578125" style="213" bestFit="1" customWidth="1"/>
    <col min="2012" max="2012" width="5.28515625" style="213" customWidth="1"/>
    <col min="2013" max="2013" width="7.7109375" style="213" customWidth="1"/>
    <col min="2014" max="2014" width="0" style="213" hidden="1" customWidth="1"/>
    <col min="2015" max="2015" width="8.140625" style="213" customWidth="1"/>
    <col min="2016" max="2026" width="7.28515625" style="213" customWidth="1"/>
    <col min="2027" max="2027" width="8.7109375" style="213" customWidth="1"/>
    <col min="2028" max="2048" width="7.28515625" style="213" customWidth="1"/>
    <col min="2049" max="2265" width="6.85546875" style="213"/>
    <col min="2266" max="2266" width="4.85546875" style="213" customWidth="1"/>
    <col min="2267" max="2267" width="37.42578125" style="213" bestFit="1" customWidth="1"/>
    <col min="2268" max="2268" width="5.28515625" style="213" customWidth="1"/>
    <col min="2269" max="2269" width="7.7109375" style="213" customWidth="1"/>
    <col min="2270" max="2270" width="0" style="213" hidden="1" customWidth="1"/>
    <col min="2271" max="2271" width="8.140625" style="213" customWidth="1"/>
    <col min="2272" max="2282" width="7.28515625" style="213" customWidth="1"/>
    <col min="2283" max="2283" width="8.7109375" style="213" customWidth="1"/>
    <col min="2284" max="2304" width="7.28515625" style="213" customWidth="1"/>
    <col min="2305" max="2521" width="6.85546875" style="213"/>
    <col min="2522" max="2522" width="4.85546875" style="213" customWidth="1"/>
    <col min="2523" max="2523" width="37.42578125" style="213" bestFit="1" customWidth="1"/>
    <col min="2524" max="2524" width="5.28515625" style="213" customWidth="1"/>
    <col min="2525" max="2525" width="7.7109375" style="213" customWidth="1"/>
    <col min="2526" max="2526" width="0" style="213" hidden="1" customWidth="1"/>
    <col min="2527" max="2527" width="8.140625" style="213" customWidth="1"/>
    <col min="2528" max="2538" width="7.28515625" style="213" customWidth="1"/>
    <col min="2539" max="2539" width="8.7109375" style="213" customWidth="1"/>
    <col min="2540" max="2560" width="7.28515625" style="213" customWidth="1"/>
    <col min="2561" max="2777" width="6.85546875" style="213"/>
    <col min="2778" max="2778" width="4.85546875" style="213" customWidth="1"/>
    <col min="2779" max="2779" width="37.42578125" style="213" bestFit="1" customWidth="1"/>
    <col min="2780" max="2780" width="5.28515625" style="213" customWidth="1"/>
    <col min="2781" max="2781" width="7.7109375" style="213" customWidth="1"/>
    <col min="2782" max="2782" width="0" style="213" hidden="1" customWidth="1"/>
    <col min="2783" max="2783" width="8.140625" style="213" customWidth="1"/>
    <col min="2784" max="2794" width="7.28515625" style="213" customWidth="1"/>
    <col min="2795" max="2795" width="8.7109375" style="213" customWidth="1"/>
    <col min="2796" max="2816" width="7.28515625" style="213" customWidth="1"/>
    <col min="2817" max="3033" width="6.85546875" style="213"/>
    <col min="3034" max="3034" width="4.85546875" style="213" customWidth="1"/>
    <col min="3035" max="3035" width="37.42578125" style="213" bestFit="1" customWidth="1"/>
    <col min="3036" max="3036" width="5.28515625" style="213" customWidth="1"/>
    <col min="3037" max="3037" width="7.7109375" style="213" customWidth="1"/>
    <col min="3038" max="3038" width="0" style="213" hidden="1" customWidth="1"/>
    <col min="3039" max="3039" width="8.140625" style="213" customWidth="1"/>
    <col min="3040" max="3050" width="7.28515625" style="213" customWidth="1"/>
    <col min="3051" max="3051" width="8.7109375" style="213" customWidth="1"/>
    <col min="3052" max="3072" width="7.28515625" style="213" customWidth="1"/>
    <col min="3073" max="3289" width="6.85546875" style="213"/>
    <col min="3290" max="3290" width="4.85546875" style="213" customWidth="1"/>
    <col min="3291" max="3291" width="37.42578125" style="213" bestFit="1" customWidth="1"/>
    <col min="3292" max="3292" width="5.28515625" style="213" customWidth="1"/>
    <col min="3293" max="3293" width="7.7109375" style="213" customWidth="1"/>
    <col min="3294" max="3294" width="0" style="213" hidden="1" customWidth="1"/>
    <col min="3295" max="3295" width="8.140625" style="213" customWidth="1"/>
    <col min="3296" max="3306" width="7.28515625" style="213" customWidth="1"/>
    <col min="3307" max="3307" width="8.7109375" style="213" customWidth="1"/>
    <col min="3308" max="3328" width="7.28515625" style="213" customWidth="1"/>
    <col min="3329" max="3545" width="6.85546875" style="213"/>
    <col min="3546" max="3546" width="4.85546875" style="213" customWidth="1"/>
    <col min="3547" max="3547" width="37.42578125" style="213" bestFit="1" customWidth="1"/>
    <col min="3548" max="3548" width="5.28515625" style="213" customWidth="1"/>
    <col min="3549" max="3549" width="7.7109375" style="213" customWidth="1"/>
    <col min="3550" max="3550" width="0" style="213" hidden="1" customWidth="1"/>
    <col min="3551" max="3551" width="8.140625" style="213" customWidth="1"/>
    <col min="3552" max="3562" width="7.28515625" style="213" customWidth="1"/>
    <col min="3563" max="3563" width="8.7109375" style="213" customWidth="1"/>
    <col min="3564" max="3584" width="7.28515625" style="213" customWidth="1"/>
    <col min="3585" max="3801" width="6.85546875" style="213"/>
    <col min="3802" max="3802" width="4.85546875" style="213" customWidth="1"/>
    <col min="3803" max="3803" width="37.42578125" style="213" bestFit="1" customWidth="1"/>
    <col min="3804" max="3804" width="5.28515625" style="213" customWidth="1"/>
    <col min="3805" max="3805" width="7.7109375" style="213" customWidth="1"/>
    <col min="3806" max="3806" width="0" style="213" hidden="1" customWidth="1"/>
    <col min="3807" max="3807" width="8.140625" style="213" customWidth="1"/>
    <col min="3808" max="3818" width="7.28515625" style="213" customWidth="1"/>
    <col min="3819" max="3819" width="8.7109375" style="213" customWidth="1"/>
    <col min="3820" max="3840" width="7.28515625" style="213" customWidth="1"/>
    <col min="3841" max="4057" width="6.85546875" style="213"/>
    <col min="4058" max="4058" width="4.85546875" style="213" customWidth="1"/>
    <col min="4059" max="4059" width="37.42578125" style="213" bestFit="1" customWidth="1"/>
    <col min="4060" max="4060" width="5.28515625" style="213" customWidth="1"/>
    <col min="4061" max="4061" width="7.7109375" style="213" customWidth="1"/>
    <col min="4062" max="4062" width="0" style="213" hidden="1" customWidth="1"/>
    <col min="4063" max="4063" width="8.140625" style="213" customWidth="1"/>
    <col min="4064" max="4074" width="7.28515625" style="213" customWidth="1"/>
    <col min="4075" max="4075" width="8.7109375" style="213" customWidth="1"/>
    <col min="4076" max="4096" width="7.28515625" style="213" customWidth="1"/>
    <col min="4097" max="4313" width="6.85546875" style="213"/>
    <col min="4314" max="4314" width="4.85546875" style="213" customWidth="1"/>
    <col min="4315" max="4315" width="37.42578125" style="213" bestFit="1" customWidth="1"/>
    <col min="4316" max="4316" width="5.28515625" style="213" customWidth="1"/>
    <col min="4317" max="4317" width="7.7109375" style="213" customWidth="1"/>
    <col min="4318" max="4318" width="0" style="213" hidden="1" customWidth="1"/>
    <col min="4319" max="4319" width="8.140625" style="213" customWidth="1"/>
    <col min="4320" max="4330" width="7.28515625" style="213" customWidth="1"/>
    <col min="4331" max="4331" width="8.7109375" style="213" customWidth="1"/>
    <col min="4332" max="4352" width="7.28515625" style="213" customWidth="1"/>
    <col min="4353" max="4569" width="6.85546875" style="213"/>
    <col min="4570" max="4570" width="4.85546875" style="213" customWidth="1"/>
    <col min="4571" max="4571" width="37.42578125" style="213" bestFit="1" customWidth="1"/>
    <col min="4572" max="4572" width="5.28515625" style="213" customWidth="1"/>
    <col min="4573" max="4573" width="7.7109375" style="213" customWidth="1"/>
    <col min="4574" max="4574" width="0" style="213" hidden="1" customWidth="1"/>
    <col min="4575" max="4575" width="8.140625" style="213" customWidth="1"/>
    <col min="4576" max="4586" width="7.28515625" style="213" customWidth="1"/>
    <col min="4587" max="4587" width="8.7109375" style="213" customWidth="1"/>
    <col min="4588" max="4608" width="7.28515625" style="213" customWidth="1"/>
    <col min="4609" max="4825" width="6.85546875" style="213"/>
    <col min="4826" max="4826" width="4.85546875" style="213" customWidth="1"/>
    <col min="4827" max="4827" width="37.42578125" style="213" bestFit="1" customWidth="1"/>
    <col min="4828" max="4828" width="5.28515625" style="213" customWidth="1"/>
    <col min="4829" max="4829" width="7.7109375" style="213" customWidth="1"/>
    <col min="4830" max="4830" width="0" style="213" hidden="1" customWidth="1"/>
    <col min="4831" max="4831" width="8.140625" style="213" customWidth="1"/>
    <col min="4832" max="4842" width="7.28515625" style="213" customWidth="1"/>
    <col min="4843" max="4843" width="8.7109375" style="213" customWidth="1"/>
    <col min="4844" max="4864" width="7.28515625" style="213" customWidth="1"/>
    <col min="4865" max="5081" width="6.85546875" style="213"/>
    <col min="5082" max="5082" width="4.85546875" style="213" customWidth="1"/>
    <col min="5083" max="5083" width="37.42578125" style="213" bestFit="1" customWidth="1"/>
    <col min="5084" max="5084" width="5.28515625" style="213" customWidth="1"/>
    <col min="5085" max="5085" width="7.7109375" style="213" customWidth="1"/>
    <col min="5086" max="5086" width="0" style="213" hidden="1" customWidth="1"/>
    <col min="5087" max="5087" width="8.140625" style="213" customWidth="1"/>
    <col min="5088" max="5098" width="7.28515625" style="213" customWidth="1"/>
    <col min="5099" max="5099" width="8.7109375" style="213" customWidth="1"/>
    <col min="5100" max="5120" width="7.28515625" style="213" customWidth="1"/>
    <col min="5121" max="5337" width="6.85546875" style="213"/>
    <col min="5338" max="5338" width="4.85546875" style="213" customWidth="1"/>
    <col min="5339" max="5339" width="37.42578125" style="213" bestFit="1" customWidth="1"/>
    <col min="5340" max="5340" width="5.28515625" style="213" customWidth="1"/>
    <col min="5341" max="5341" width="7.7109375" style="213" customWidth="1"/>
    <col min="5342" max="5342" width="0" style="213" hidden="1" customWidth="1"/>
    <col min="5343" max="5343" width="8.140625" style="213" customWidth="1"/>
    <col min="5344" max="5354" width="7.28515625" style="213" customWidth="1"/>
    <col min="5355" max="5355" width="8.7109375" style="213" customWidth="1"/>
    <col min="5356" max="5376" width="7.28515625" style="213" customWidth="1"/>
    <col min="5377" max="5593" width="6.85546875" style="213"/>
    <col min="5594" max="5594" width="4.85546875" style="213" customWidth="1"/>
    <col min="5595" max="5595" width="37.42578125" style="213" bestFit="1" customWidth="1"/>
    <col min="5596" max="5596" width="5.28515625" style="213" customWidth="1"/>
    <col min="5597" max="5597" width="7.7109375" style="213" customWidth="1"/>
    <col min="5598" max="5598" width="0" style="213" hidden="1" customWidth="1"/>
    <col min="5599" max="5599" width="8.140625" style="213" customWidth="1"/>
    <col min="5600" max="5610" width="7.28515625" style="213" customWidth="1"/>
    <col min="5611" max="5611" width="8.7109375" style="213" customWidth="1"/>
    <col min="5612" max="5632" width="7.28515625" style="213" customWidth="1"/>
    <col min="5633" max="5849" width="6.85546875" style="213"/>
    <col min="5850" max="5850" width="4.85546875" style="213" customWidth="1"/>
    <col min="5851" max="5851" width="37.42578125" style="213" bestFit="1" customWidth="1"/>
    <col min="5852" max="5852" width="5.28515625" style="213" customWidth="1"/>
    <col min="5853" max="5853" width="7.7109375" style="213" customWidth="1"/>
    <col min="5854" max="5854" width="0" style="213" hidden="1" customWidth="1"/>
    <col min="5855" max="5855" width="8.140625" style="213" customWidth="1"/>
    <col min="5856" max="5866" width="7.28515625" style="213" customWidth="1"/>
    <col min="5867" max="5867" width="8.7109375" style="213" customWidth="1"/>
    <col min="5868" max="5888" width="7.28515625" style="213" customWidth="1"/>
    <col min="5889" max="6105" width="6.85546875" style="213"/>
    <col min="6106" max="6106" width="4.85546875" style="213" customWidth="1"/>
    <col min="6107" max="6107" width="37.42578125" style="213" bestFit="1" customWidth="1"/>
    <col min="6108" max="6108" width="5.28515625" style="213" customWidth="1"/>
    <col min="6109" max="6109" width="7.7109375" style="213" customWidth="1"/>
    <col min="6110" max="6110" width="0" style="213" hidden="1" customWidth="1"/>
    <col min="6111" max="6111" width="8.140625" style="213" customWidth="1"/>
    <col min="6112" max="6122" width="7.28515625" style="213" customWidth="1"/>
    <col min="6123" max="6123" width="8.7109375" style="213" customWidth="1"/>
    <col min="6124" max="6144" width="7.28515625" style="213" customWidth="1"/>
    <col min="6145" max="6361" width="6.85546875" style="213"/>
    <col min="6362" max="6362" width="4.85546875" style="213" customWidth="1"/>
    <col min="6363" max="6363" width="37.42578125" style="213" bestFit="1" customWidth="1"/>
    <col min="6364" max="6364" width="5.28515625" style="213" customWidth="1"/>
    <col min="6365" max="6365" width="7.7109375" style="213" customWidth="1"/>
    <col min="6366" max="6366" width="0" style="213" hidden="1" customWidth="1"/>
    <col min="6367" max="6367" width="8.140625" style="213" customWidth="1"/>
    <col min="6368" max="6378" width="7.28515625" style="213" customWidth="1"/>
    <col min="6379" max="6379" width="8.7109375" style="213" customWidth="1"/>
    <col min="6380" max="6400" width="7.28515625" style="213" customWidth="1"/>
    <col min="6401" max="6617" width="6.85546875" style="213"/>
    <col min="6618" max="6618" width="4.85546875" style="213" customWidth="1"/>
    <col min="6619" max="6619" width="37.42578125" style="213" bestFit="1" customWidth="1"/>
    <col min="6620" max="6620" width="5.28515625" style="213" customWidth="1"/>
    <col min="6621" max="6621" width="7.7109375" style="213" customWidth="1"/>
    <col min="6622" max="6622" width="0" style="213" hidden="1" customWidth="1"/>
    <col min="6623" max="6623" width="8.140625" style="213" customWidth="1"/>
    <col min="6624" max="6634" width="7.28515625" style="213" customWidth="1"/>
    <col min="6635" max="6635" width="8.7109375" style="213" customWidth="1"/>
    <col min="6636" max="6656" width="7.28515625" style="213" customWidth="1"/>
    <col min="6657" max="6873" width="6.85546875" style="213"/>
    <col min="6874" max="6874" width="4.85546875" style="213" customWidth="1"/>
    <col min="6875" max="6875" width="37.42578125" style="213" bestFit="1" customWidth="1"/>
    <col min="6876" max="6876" width="5.28515625" style="213" customWidth="1"/>
    <col min="6877" max="6877" width="7.7109375" style="213" customWidth="1"/>
    <col min="6878" max="6878" width="0" style="213" hidden="1" customWidth="1"/>
    <col min="6879" max="6879" width="8.140625" style="213" customWidth="1"/>
    <col min="6880" max="6890" width="7.28515625" style="213" customWidth="1"/>
    <col min="6891" max="6891" width="8.7109375" style="213" customWidth="1"/>
    <col min="6892" max="6912" width="7.28515625" style="213" customWidth="1"/>
    <col min="6913" max="7129" width="6.85546875" style="213"/>
    <col min="7130" max="7130" width="4.85546875" style="213" customWidth="1"/>
    <col min="7131" max="7131" width="37.42578125" style="213" bestFit="1" customWidth="1"/>
    <col min="7132" max="7132" width="5.28515625" style="213" customWidth="1"/>
    <col min="7133" max="7133" width="7.7109375" style="213" customWidth="1"/>
    <col min="7134" max="7134" width="0" style="213" hidden="1" customWidth="1"/>
    <col min="7135" max="7135" width="8.140625" style="213" customWidth="1"/>
    <col min="7136" max="7146" width="7.28515625" style="213" customWidth="1"/>
    <col min="7147" max="7147" width="8.7109375" style="213" customWidth="1"/>
    <col min="7148" max="7168" width="7.28515625" style="213" customWidth="1"/>
    <col min="7169" max="7385" width="6.85546875" style="213"/>
    <col min="7386" max="7386" width="4.85546875" style="213" customWidth="1"/>
    <col min="7387" max="7387" width="37.42578125" style="213" bestFit="1" customWidth="1"/>
    <col min="7388" max="7388" width="5.28515625" style="213" customWidth="1"/>
    <col min="7389" max="7389" width="7.7109375" style="213" customWidth="1"/>
    <col min="7390" max="7390" width="0" style="213" hidden="1" customWidth="1"/>
    <col min="7391" max="7391" width="8.140625" style="213" customWidth="1"/>
    <col min="7392" max="7402" width="7.28515625" style="213" customWidth="1"/>
    <col min="7403" max="7403" width="8.7109375" style="213" customWidth="1"/>
    <col min="7404" max="7424" width="7.28515625" style="213" customWidth="1"/>
    <col min="7425" max="7641" width="6.85546875" style="213"/>
    <col min="7642" max="7642" width="4.85546875" style="213" customWidth="1"/>
    <col min="7643" max="7643" width="37.42578125" style="213" bestFit="1" customWidth="1"/>
    <col min="7644" max="7644" width="5.28515625" style="213" customWidth="1"/>
    <col min="7645" max="7645" width="7.7109375" style="213" customWidth="1"/>
    <col min="7646" max="7646" width="0" style="213" hidden="1" customWidth="1"/>
    <col min="7647" max="7647" width="8.140625" style="213" customWidth="1"/>
    <col min="7648" max="7658" width="7.28515625" style="213" customWidth="1"/>
    <col min="7659" max="7659" width="8.7109375" style="213" customWidth="1"/>
    <col min="7660" max="7680" width="7.28515625" style="213" customWidth="1"/>
    <col min="7681" max="7897" width="6.85546875" style="213"/>
    <col min="7898" max="7898" width="4.85546875" style="213" customWidth="1"/>
    <col min="7899" max="7899" width="37.42578125" style="213" bestFit="1" customWidth="1"/>
    <col min="7900" max="7900" width="5.28515625" style="213" customWidth="1"/>
    <col min="7901" max="7901" width="7.7109375" style="213" customWidth="1"/>
    <col min="7902" max="7902" width="0" style="213" hidden="1" customWidth="1"/>
    <col min="7903" max="7903" width="8.140625" style="213" customWidth="1"/>
    <col min="7904" max="7914" width="7.28515625" style="213" customWidth="1"/>
    <col min="7915" max="7915" width="8.7109375" style="213" customWidth="1"/>
    <col min="7916" max="7936" width="7.28515625" style="213" customWidth="1"/>
    <col min="7937" max="8153" width="6.85546875" style="213"/>
    <col min="8154" max="8154" width="4.85546875" style="213" customWidth="1"/>
    <col min="8155" max="8155" width="37.42578125" style="213" bestFit="1" customWidth="1"/>
    <col min="8156" max="8156" width="5.28515625" style="213" customWidth="1"/>
    <col min="8157" max="8157" width="7.7109375" style="213" customWidth="1"/>
    <col min="8158" max="8158" width="0" style="213" hidden="1" customWidth="1"/>
    <col min="8159" max="8159" width="8.140625" style="213" customWidth="1"/>
    <col min="8160" max="8170" width="7.28515625" style="213" customWidth="1"/>
    <col min="8171" max="8171" width="8.7109375" style="213" customWidth="1"/>
    <col min="8172" max="8192" width="7.28515625" style="213" customWidth="1"/>
    <col min="8193" max="8409" width="6.85546875" style="213"/>
    <col min="8410" max="8410" width="4.85546875" style="213" customWidth="1"/>
    <col min="8411" max="8411" width="37.42578125" style="213" bestFit="1" customWidth="1"/>
    <col min="8412" max="8412" width="5.28515625" style="213" customWidth="1"/>
    <col min="8413" max="8413" width="7.7109375" style="213" customWidth="1"/>
    <col min="8414" max="8414" width="0" style="213" hidden="1" customWidth="1"/>
    <col min="8415" max="8415" width="8.140625" style="213" customWidth="1"/>
    <col min="8416" max="8426" width="7.28515625" style="213" customWidth="1"/>
    <col min="8427" max="8427" width="8.7109375" style="213" customWidth="1"/>
    <col min="8428" max="8448" width="7.28515625" style="213" customWidth="1"/>
    <col min="8449" max="8665" width="6.85546875" style="213"/>
    <col min="8666" max="8666" width="4.85546875" style="213" customWidth="1"/>
    <col min="8667" max="8667" width="37.42578125" style="213" bestFit="1" customWidth="1"/>
    <col min="8668" max="8668" width="5.28515625" style="213" customWidth="1"/>
    <col min="8669" max="8669" width="7.7109375" style="213" customWidth="1"/>
    <col min="8670" max="8670" width="0" style="213" hidden="1" customWidth="1"/>
    <col min="8671" max="8671" width="8.140625" style="213" customWidth="1"/>
    <col min="8672" max="8682" width="7.28515625" style="213" customWidth="1"/>
    <col min="8683" max="8683" width="8.7109375" style="213" customWidth="1"/>
    <col min="8684" max="8704" width="7.28515625" style="213" customWidth="1"/>
    <col min="8705" max="8921" width="6.85546875" style="213"/>
    <col min="8922" max="8922" width="4.85546875" style="213" customWidth="1"/>
    <col min="8923" max="8923" width="37.42578125" style="213" bestFit="1" customWidth="1"/>
    <col min="8924" max="8924" width="5.28515625" style="213" customWidth="1"/>
    <col min="8925" max="8925" width="7.7109375" style="213" customWidth="1"/>
    <col min="8926" max="8926" width="0" style="213" hidden="1" customWidth="1"/>
    <col min="8927" max="8927" width="8.140625" style="213" customWidth="1"/>
    <col min="8928" max="8938" width="7.28515625" style="213" customWidth="1"/>
    <col min="8939" max="8939" width="8.7109375" style="213" customWidth="1"/>
    <col min="8940" max="8960" width="7.28515625" style="213" customWidth="1"/>
    <col min="8961" max="9177" width="6.85546875" style="213"/>
    <col min="9178" max="9178" width="4.85546875" style="213" customWidth="1"/>
    <col min="9179" max="9179" width="37.42578125" style="213" bestFit="1" customWidth="1"/>
    <col min="9180" max="9180" width="5.28515625" style="213" customWidth="1"/>
    <col min="9181" max="9181" width="7.7109375" style="213" customWidth="1"/>
    <col min="9182" max="9182" width="0" style="213" hidden="1" customWidth="1"/>
    <col min="9183" max="9183" width="8.140625" style="213" customWidth="1"/>
    <col min="9184" max="9194" width="7.28515625" style="213" customWidth="1"/>
    <col min="9195" max="9195" width="8.7109375" style="213" customWidth="1"/>
    <col min="9196" max="9216" width="7.28515625" style="213" customWidth="1"/>
    <col min="9217" max="9433" width="6.85546875" style="213"/>
    <col min="9434" max="9434" width="4.85546875" style="213" customWidth="1"/>
    <col min="9435" max="9435" width="37.42578125" style="213" bestFit="1" customWidth="1"/>
    <col min="9436" max="9436" width="5.28515625" style="213" customWidth="1"/>
    <col min="9437" max="9437" width="7.7109375" style="213" customWidth="1"/>
    <col min="9438" max="9438" width="0" style="213" hidden="1" customWidth="1"/>
    <col min="9439" max="9439" width="8.140625" style="213" customWidth="1"/>
    <col min="9440" max="9450" width="7.28515625" style="213" customWidth="1"/>
    <col min="9451" max="9451" width="8.7109375" style="213" customWidth="1"/>
    <col min="9452" max="9472" width="7.28515625" style="213" customWidth="1"/>
    <col min="9473" max="9689" width="6.85546875" style="213"/>
    <col min="9690" max="9690" width="4.85546875" style="213" customWidth="1"/>
    <col min="9691" max="9691" width="37.42578125" style="213" bestFit="1" customWidth="1"/>
    <col min="9692" max="9692" width="5.28515625" style="213" customWidth="1"/>
    <col min="9693" max="9693" width="7.7109375" style="213" customWidth="1"/>
    <col min="9694" max="9694" width="0" style="213" hidden="1" customWidth="1"/>
    <col min="9695" max="9695" width="8.140625" style="213" customWidth="1"/>
    <col min="9696" max="9706" width="7.28515625" style="213" customWidth="1"/>
    <col min="9707" max="9707" width="8.7109375" style="213" customWidth="1"/>
    <col min="9708" max="9728" width="7.28515625" style="213" customWidth="1"/>
    <col min="9729" max="9945" width="6.85546875" style="213"/>
    <col min="9946" max="9946" width="4.85546875" style="213" customWidth="1"/>
    <col min="9947" max="9947" width="37.42578125" style="213" bestFit="1" customWidth="1"/>
    <col min="9948" max="9948" width="5.28515625" style="213" customWidth="1"/>
    <col min="9949" max="9949" width="7.7109375" style="213" customWidth="1"/>
    <col min="9950" max="9950" width="0" style="213" hidden="1" customWidth="1"/>
    <col min="9951" max="9951" width="8.140625" style="213" customWidth="1"/>
    <col min="9952" max="9962" width="7.28515625" style="213" customWidth="1"/>
    <col min="9963" max="9963" width="8.7109375" style="213" customWidth="1"/>
    <col min="9964" max="9984" width="7.28515625" style="213" customWidth="1"/>
    <col min="9985" max="10201" width="6.85546875" style="213"/>
    <col min="10202" max="10202" width="4.85546875" style="213" customWidth="1"/>
    <col min="10203" max="10203" width="37.42578125" style="213" bestFit="1" customWidth="1"/>
    <col min="10204" max="10204" width="5.28515625" style="213" customWidth="1"/>
    <col min="10205" max="10205" width="7.7109375" style="213" customWidth="1"/>
    <col min="10206" max="10206" width="0" style="213" hidden="1" customWidth="1"/>
    <col min="10207" max="10207" width="8.140625" style="213" customWidth="1"/>
    <col min="10208" max="10218" width="7.28515625" style="213" customWidth="1"/>
    <col min="10219" max="10219" width="8.7109375" style="213" customWidth="1"/>
    <col min="10220" max="10240" width="7.28515625" style="213" customWidth="1"/>
    <col min="10241" max="10457" width="6.85546875" style="213"/>
    <col min="10458" max="10458" width="4.85546875" style="213" customWidth="1"/>
    <col min="10459" max="10459" width="37.42578125" style="213" bestFit="1" customWidth="1"/>
    <col min="10460" max="10460" width="5.28515625" style="213" customWidth="1"/>
    <col min="10461" max="10461" width="7.7109375" style="213" customWidth="1"/>
    <col min="10462" max="10462" width="0" style="213" hidden="1" customWidth="1"/>
    <col min="10463" max="10463" width="8.140625" style="213" customWidth="1"/>
    <col min="10464" max="10474" width="7.28515625" style="213" customWidth="1"/>
    <col min="10475" max="10475" width="8.7109375" style="213" customWidth="1"/>
    <col min="10476" max="10496" width="7.28515625" style="213" customWidth="1"/>
    <col min="10497" max="10713" width="6.85546875" style="213"/>
    <col min="10714" max="10714" width="4.85546875" style="213" customWidth="1"/>
    <col min="10715" max="10715" width="37.42578125" style="213" bestFit="1" customWidth="1"/>
    <col min="10716" max="10716" width="5.28515625" style="213" customWidth="1"/>
    <col min="10717" max="10717" width="7.7109375" style="213" customWidth="1"/>
    <col min="10718" max="10718" width="0" style="213" hidden="1" customWidth="1"/>
    <col min="10719" max="10719" width="8.140625" style="213" customWidth="1"/>
    <col min="10720" max="10730" width="7.28515625" style="213" customWidth="1"/>
    <col min="10731" max="10731" width="8.7109375" style="213" customWidth="1"/>
    <col min="10732" max="10752" width="7.28515625" style="213" customWidth="1"/>
    <col min="10753" max="10969" width="6.85546875" style="213"/>
    <col min="10970" max="10970" width="4.85546875" style="213" customWidth="1"/>
    <col min="10971" max="10971" width="37.42578125" style="213" bestFit="1" customWidth="1"/>
    <col min="10972" max="10972" width="5.28515625" style="213" customWidth="1"/>
    <col min="10973" max="10973" width="7.7109375" style="213" customWidth="1"/>
    <col min="10974" max="10974" width="0" style="213" hidden="1" customWidth="1"/>
    <col min="10975" max="10975" width="8.140625" style="213" customWidth="1"/>
    <col min="10976" max="10986" width="7.28515625" style="213" customWidth="1"/>
    <col min="10987" max="10987" width="8.7109375" style="213" customWidth="1"/>
    <col min="10988" max="11008" width="7.28515625" style="213" customWidth="1"/>
    <col min="11009" max="11225" width="6.85546875" style="213"/>
    <col min="11226" max="11226" width="4.85546875" style="213" customWidth="1"/>
    <col min="11227" max="11227" width="37.42578125" style="213" bestFit="1" customWidth="1"/>
    <col min="11228" max="11228" width="5.28515625" style="213" customWidth="1"/>
    <col min="11229" max="11229" width="7.7109375" style="213" customWidth="1"/>
    <col min="11230" max="11230" width="0" style="213" hidden="1" customWidth="1"/>
    <col min="11231" max="11231" width="8.140625" style="213" customWidth="1"/>
    <col min="11232" max="11242" width="7.28515625" style="213" customWidth="1"/>
    <col min="11243" max="11243" width="8.7109375" style="213" customWidth="1"/>
    <col min="11244" max="11264" width="7.28515625" style="213" customWidth="1"/>
    <col min="11265" max="11481" width="6.85546875" style="213"/>
    <col min="11482" max="11482" width="4.85546875" style="213" customWidth="1"/>
    <col min="11483" max="11483" width="37.42578125" style="213" bestFit="1" customWidth="1"/>
    <col min="11484" max="11484" width="5.28515625" style="213" customWidth="1"/>
    <col min="11485" max="11485" width="7.7109375" style="213" customWidth="1"/>
    <col min="11486" max="11486" width="0" style="213" hidden="1" customWidth="1"/>
    <col min="11487" max="11487" width="8.140625" style="213" customWidth="1"/>
    <col min="11488" max="11498" width="7.28515625" style="213" customWidth="1"/>
    <col min="11499" max="11499" width="8.7109375" style="213" customWidth="1"/>
    <col min="11500" max="11520" width="7.28515625" style="213" customWidth="1"/>
    <col min="11521" max="11737" width="6.85546875" style="213"/>
    <col min="11738" max="11738" width="4.85546875" style="213" customWidth="1"/>
    <col min="11739" max="11739" width="37.42578125" style="213" bestFit="1" customWidth="1"/>
    <col min="11740" max="11740" width="5.28515625" style="213" customWidth="1"/>
    <col min="11741" max="11741" width="7.7109375" style="213" customWidth="1"/>
    <col min="11742" max="11742" width="0" style="213" hidden="1" customWidth="1"/>
    <col min="11743" max="11743" width="8.140625" style="213" customWidth="1"/>
    <col min="11744" max="11754" width="7.28515625" style="213" customWidth="1"/>
    <col min="11755" max="11755" width="8.7109375" style="213" customWidth="1"/>
    <col min="11756" max="11776" width="7.28515625" style="213" customWidth="1"/>
    <col min="11777" max="11993" width="6.85546875" style="213"/>
    <col min="11994" max="11994" width="4.85546875" style="213" customWidth="1"/>
    <col min="11995" max="11995" width="37.42578125" style="213" bestFit="1" customWidth="1"/>
    <col min="11996" max="11996" width="5.28515625" style="213" customWidth="1"/>
    <col min="11997" max="11997" width="7.7109375" style="213" customWidth="1"/>
    <col min="11998" max="11998" width="0" style="213" hidden="1" customWidth="1"/>
    <col min="11999" max="11999" width="8.140625" style="213" customWidth="1"/>
    <col min="12000" max="12010" width="7.28515625" style="213" customWidth="1"/>
    <col min="12011" max="12011" width="8.7109375" style="213" customWidth="1"/>
    <col min="12012" max="12032" width="7.28515625" style="213" customWidth="1"/>
    <col min="12033" max="12249" width="6.85546875" style="213"/>
    <col min="12250" max="12250" width="4.85546875" style="213" customWidth="1"/>
    <col min="12251" max="12251" width="37.42578125" style="213" bestFit="1" customWidth="1"/>
    <col min="12252" max="12252" width="5.28515625" style="213" customWidth="1"/>
    <col min="12253" max="12253" width="7.7109375" style="213" customWidth="1"/>
    <col min="12254" max="12254" width="0" style="213" hidden="1" customWidth="1"/>
    <col min="12255" max="12255" width="8.140625" style="213" customWidth="1"/>
    <col min="12256" max="12266" width="7.28515625" style="213" customWidth="1"/>
    <col min="12267" max="12267" width="8.7109375" style="213" customWidth="1"/>
    <col min="12268" max="12288" width="7.28515625" style="213" customWidth="1"/>
    <col min="12289" max="12505" width="6.85546875" style="213"/>
    <col min="12506" max="12506" width="4.85546875" style="213" customWidth="1"/>
    <col min="12507" max="12507" width="37.42578125" style="213" bestFit="1" customWidth="1"/>
    <col min="12508" max="12508" width="5.28515625" style="213" customWidth="1"/>
    <col min="12509" max="12509" width="7.7109375" style="213" customWidth="1"/>
    <col min="12510" max="12510" width="0" style="213" hidden="1" customWidth="1"/>
    <col min="12511" max="12511" width="8.140625" style="213" customWidth="1"/>
    <col min="12512" max="12522" width="7.28515625" style="213" customWidth="1"/>
    <col min="12523" max="12523" width="8.7109375" style="213" customWidth="1"/>
    <col min="12524" max="12544" width="7.28515625" style="213" customWidth="1"/>
    <col min="12545" max="12761" width="6.85546875" style="213"/>
    <col min="12762" max="12762" width="4.85546875" style="213" customWidth="1"/>
    <col min="12763" max="12763" width="37.42578125" style="213" bestFit="1" customWidth="1"/>
    <col min="12764" max="12764" width="5.28515625" style="213" customWidth="1"/>
    <col min="12765" max="12765" width="7.7109375" style="213" customWidth="1"/>
    <col min="12766" max="12766" width="0" style="213" hidden="1" customWidth="1"/>
    <col min="12767" max="12767" width="8.140625" style="213" customWidth="1"/>
    <col min="12768" max="12778" width="7.28515625" style="213" customWidth="1"/>
    <col min="12779" max="12779" width="8.7109375" style="213" customWidth="1"/>
    <col min="12780" max="12800" width="7.28515625" style="213" customWidth="1"/>
    <col min="12801" max="13017" width="6.85546875" style="213"/>
    <col min="13018" max="13018" width="4.85546875" style="213" customWidth="1"/>
    <col min="13019" max="13019" width="37.42578125" style="213" bestFit="1" customWidth="1"/>
    <col min="13020" max="13020" width="5.28515625" style="213" customWidth="1"/>
    <col min="13021" max="13021" width="7.7109375" style="213" customWidth="1"/>
    <col min="13022" max="13022" width="0" style="213" hidden="1" customWidth="1"/>
    <col min="13023" max="13023" width="8.140625" style="213" customWidth="1"/>
    <col min="13024" max="13034" width="7.28515625" style="213" customWidth="1"/>
    <col min="13035" max="13035" width="8.7109375" style="213" customWidth="1"/>
    <col min="13036" max="13056" width="7.28515625" style="213" customWidth="1"/>
    <col min="13057" max="13273" width="6.85546875" style="213"/>
    <col min="13274" max="13274" width="4.85546875" style="213" customWidth="1"/>
    <col min="13275" max="13275" width="37.42578125" style="213" bestFit="1" customWidth="1"/>
    <col min="13276" max="13276" width="5.28515625" style="213" customWidth="1"/>
    <col min="13277" max="13277" width="7.7109375" style="213" customWidth="1"/>
    <col min="13278" max="13278" width="0" style="213" hidden="1" customWidth="1"/>
    <col min="13279" max="13279" width="8.140625" style="213" customWidth="1"/>
    <col min="13280" max="13290" width="7.28515625" style="213" customWidth="1"/>
    <col min="13291" max="13291" width="8.7109375" style="213" customWidth="1"/>
    <col min="13292" max="13312" width="7.28515625" style="213" customWidth="1"/>
    <col min="13313" max="13529" width="6.85546875" style="213"/>
    <col min="13530" max="13530" width="4.85546875" style="213" customWidth="1"/>
    <col min="13531" max="13531" width="37.42578125" style="213" bestFit="1" customWidth="1"/>
    <col min="13532" max="13532" width="5.28515625" style="213" customWidth="1"/>
    <col min="13533" max="13533" width="7.7109375" style="213" customWidth="1"/>
    <col min="13534" max="13534" width="0" style="213" hidden="1" customWidth="1"/>
    <col min="13535" max="13535" width="8.140625" style="213" customWidth="1"/>
    <col min="13536" max="13546" width="7.28515625" style="213" customWidth="1"/>
    <col min="13547" max="13547" width="8.7109375" style="213" customWidth="1"/>
    <col min="13548" max="13568" width="7.28515625" style="213" customWidth="1"/>
    <col min="13569" max="13785" width="6.85546875" style="213"/>
    <col min="13786" max="13786" width="4.85546875" style="213" customWidth="1"/>
    <col min="13787" max="13787" width="37.42578125" style="213" bestFit="1" customWidth="1"/>
    <col min="13788" max="13788" width="5.28515625" style="213" customWidth="1"/>
    <col min="13789" max="13789" width="7.7109375" style="213" customWidth="1"/>
    <col min="13790" max="13790" width="0" style="213" hidden="1" customWidth="1"/>
    <col min="13791" max="13791" width="8.140625" style="213" customWidth="1"/>
    <col min="13792" max="13802" width="7.28515625" style="213" customWidth="1"/>
    <col min="13803" max="13803" width="8.7109375" style="213" customWidth="1"/>
    <col min="13804" max="13824" width="7.28515625" style="213" customWidth="1"/>
    <col min="13825" max="14041" width="6.85546875" style="213"/>
    <col min="14042" max="14042" width="4.85546875" style="213" customWidth="1"/>
    <col min="14043" max="14043" width="37.42578125" style="213" bestFit="1" customWidth="1"/>
    <col min="14044" max="14044" width="5.28515625" style="213" customWidth="1"/>
    <col min="14045" max="14045" width="7.7109375" style="213" customWidth="1"/>
    <col min="14046" max="14046" width="0" style="213" hidden="1" customWidth="1"/>
    <col min="14047" max="14047" width="8.140625" style="213" customWidth="1"/>
    <col min="14048" max="14058" width="7.28515625" style="213" customWidth="1"/>
    <col min="14059" max="14059" width="8.7109375" style="213" customWidth="1"/>
    <col min="14060" max="14080" width="7.28515625" style="213" customWidth="1"/>
    <col min="14081" max="14297" width="6.85546875" style="213"/>
    <col min="14298" max="14298" width="4.85546875" style="213" customWidth="1"/>
    <col min="14299" max="14299" width="37.42578125" style="213" bestFit="1" customWidth="1"/>
    <col min="14300" max="14300" width="5.28515625" style="213" customWidth="1"/>
    <col min="14301" max="14301" width="7.7109375" style="213" customWidth="1"/>
    <col min="14302" max="14302" width="0" style="213" hidden="1" customWidth="1"/>
    <col min="14303" max="14303" width="8.140625" style="213" customWidth="1"/>
    <col min="14304" max="14314" width="7.28515625" style="213" customWidth="1"/>
    <col min="14315" max="14315" width="8.7109375" style="213" customWidth="1"/>
    <col min="14316" max="14336" width="7.28515625" style="213" customWidth="1"/>
    <col min="14337" max="14553" width="6.85546875" style="213"/>
    <col min="14554" max="14554" width="4.85546875" style="213" customWidth="1"/>
    <col min="14555" max="14555" width="37.42578125" style="213" bestFit="1" customWidth="1"/>
    <col min="14556" max="14556" width="5.28515625" style="213" customWidth="1"/>
    <col min="14557" max="14557" width="7.7109375" style="213" customWidth="1"/>
    <col min="14558" max="14558" width="0" style="213" hidden="1" customWidth="1"/>
    <col min="14559" max="14559" width="8.140625" style="213" customWidth="1"/>
    <col min="14560" max="14570" width="7.28515625" style="213" customWidth="1"/>
    <col min="14571" max="14571" width="8.7109375" style="213" customWidth="1"/>
    <col min="14572" max="14592" width="7.28515625" style="213" customWidth="1"/>
    <col min="14593" max="14809" width="6.85546875" style="213"/>
    <col min="14810" max="14810" width="4.85546875" style="213" customWidth="1"/>
    <col min="14811" max="14811" width="37.42578125" style="213" bestFit="1" customWidth="1"/>
    <col min="14812" max="14812" width="5.28515625" style="213" customWidth="1"/>
    <col min="14813" max="14813" width="7.7109375" style="213" customWidth="1"/>
    <col min="14814" max="14814" width="0" style="213" hidden="1" customWidth="1"/>
    <col min="14815" max="14815" width="8.140625" style="213" customWidth="1"/>
    <col min="14816" max="14826" width="7.28515625" style="213" customWidth="1"/>
    <col min="14827" max="14827" width="8.7109375" style="213" customWidth="1"/>
    <col min="14828" max="14848" width="7.28515625" style="213" customWidth="1"/>
    <col min="14849" max="15065" width="6.85546875" style="213"/>
    <col min="15066" max="15066" width="4.85546875" style="213" customWidth="1"/>
    <col min="15067" max="15067" width="37.42578125" style="213" bestFit="1" customWidth="1"/>
    <col min="15068" max="15068" width="5.28515625" style="213" customWidth="1"/>
    <col min="15069" max="15069" width="7.7109375" style="213" customWidth="1"/>
    <col min="15070" max="15070" width="0" style="213" hidden="1" customWidth="1"/>
    <col min="15071" max="15071" width="8.140625" style="213" customWidth="1"/>
    <col min="15072" max="15082" width="7.28515625" style="213" customWidth="1"/>
    <col min="15083" max="15083" width="8.7109375" style="213" customWidth="1"/>
    <col min="15084" max="15104" width="7.28515625" style="213" customWidth="1"/>
    <col min="15105" max="15321" width="6.85546875" style="213"/>
    <col min="15322" max="15322" width="4.85546875" style="213" customWidth="1"/>
    <col min="15323" max="15323" width="37.42578125" style="213" bestFit="1" customWidth="1"/>
    <col min="15324" max="15324" width="5.28515625" style="213" customWidth="1"/>
    <col min="15325" max="15325" width="7.7109375" style="213" customWidth="1"/>
    <col min="15326" max="15326" width="0" style="213" hidden="1" customWidth="1"/>
    <col min="15327" max="15327" width="8.140625" style="213" customWidth="1"/>
    <col min="15328" max="15338" width="7.28515625" style="213" customWidth="1"/>
    <col min="15339" max="15339" width="8.7109375" style="213" customWidth="1"/>
    <col min="15340" max="15360" width="7.28515625" style="213" customWidth="1"/>
    <col min="15361" max="15577" width="6.85546875" style="213"/>
    <col min="15578" max="15578" width="4.85546875" style="213" customWidth="1"/>
    <col min="15579" max="15579" width="37.42578125" style="213" bestFit="1" customWidth="1"/>
    <col min="15580" max="15580" width="5.28515625" style="213" customWidth="1"/>
    <col min="15581" max="15581" width="7.7109375" style="213" customWidth="1"/>
    <col min="15582" max="15582" width="0" style="213" hidden="1" customWidth="1"/>
    <col min="15583" max="15583" width="8.140625" style="213" customWidth="1"/>
    <col min="15584" max="15594" width="7.28515625" style="213" customWidth="1"/>
    <col min="15595" max="15595" width="8.7109375" style="213" customWidth="1"/>
    <col min="15596" max="15616" width="7.28515625" style="213" customWidth="1"/>
    <col min="15617" max="15833" width="6.85546875" style="213"/>
    <col min="15834" max="15834" width="4.85546875" style="213" customWidth="1"/>
    <col min="15835" max="15835" width="37.42578125" style="213" bestFit="1" customWidth="1"/>
    <col min="15836" max="15836" width="5.28515625" style="213" customWidth="1"/>
    <col min="15837" max="15837" width="7.7109375" style="213" customWidth="1"/>
    <col min="15838" max="15838" width="0" style="213" hidden="1" customWidth="1"/>
    <col min="15839" max="15839" width="8.140625" style="213" customWidth="1"/>
    <col min="15840" max="15850" width="7.28515625" style="213" customWidth="1"/>
    <col min="15851" max="15851" width="8.7109375" style="213" customWidth="1"/>
    <col min="15852" max="15872" width="7.28515625" style="213" customWidth="1"/>
    <col min="15873" max="16089" width="6.85546875" style="213"/>
    <col min="16090" max="16090" width="4.85546875" style="213" customWidth="1"/>
    <col min="16091" max="16091" width="37.42578125" style="213" bestFit="1" customWidth="1"/>
    <col min="16092" max="16092" width="5.28515625" style="213" customWidth="1"/>
    <col min="16093" max="16093" width="7.7109375" style="213" customWidth="1"/>
    <col min="16094" max="16094" width="0" style="213" hidden="1" customWidth="1"/>
    <col min="16095" max="16095" width="8.140625" style="213" customWidth="1"/>
    <col min="16096" max="16106" width="7.28515625" style="213" customWidth="1"/>
    <col min="16107" max="16107" width="8.7109375" style="213" customWidth="1"/>
    <col min="16108" max="16128" width="7.28515625" style="213" customWidth="1"/>
    <col min="16129" max="16384" width="6.85546875" style="213"/>
  </cols>
  <sheetData>
    <row r="1" spans="1:24" ht="16.5" customHeight="1">
      <c r="A1" s="1488" t="s">
        <v>0</v>
      </c>
      <c r="B1" s="1488"/>
    </row>
    <row r="2" spans="1:24" ht="16.5" customHeight="1">
      <c r="A2" s="1624" t="s">
        <v>387</v>
      </c>
      <c r="B2" s="1624"/>
      <c r="C2" s="1624"/>
      <c r="D2" s="1624"/>
      <c r="E2" s="1624"/>
      <c r="F2" s="1624"/>
      <c r="G2" s="1624"/>
      <c r="H2" s="1624"/>
      <c r="I2" s="1624"/>
    </row>
    <row r="3" spans="1:24">
      <c r="A3" s="475"/>
      <c r="B3" s="475"/>
      <c r="C3" s="476"/>
      <c r="N3" s="213">
        <f>F8+F22</f>
        <v>84691.975200000001</v>
      </c>
      <c r="O3" s="213">
        <f>N3/F7*100</f>
        <v>99.185279331860244</v>
      </c>
    </row>
    <row r="4" spans="1:24" s="22" customFormat="1" ht="17.25" customHeight="1">
      <c r="A4" s="1490" t="s">
        <v>2</v>
      </c>
      <c r="B4" s="1482" t="s">
        <v>388</v>
      </c>
      <c r="C4" s="1482" t="s">
        <v>3</v>
      </c>
      <c r="D4" s="1625" t="s">
        <v>389</v>
      </c>
      <c r="E4" s="1625" t="s">
        <v>390</v>
      </c>
      <c r="F4" s="1626" t="s">
        <v>391</v>
      </c>
      <c r="G4" s="1627" t="s">
        <v>180</v>
      </c>
      <c r="H4" s="1627"/>
      <c r="I4" s="1627"/>
      <c r="J4" s="477"/>
      <c r="K4" s="477"/>
      <c r="L4" s="477"/>
      <c r="N4" s="22">
        <f>F65</f>
        <v>695.67079999999999</v>
      </c>
      <c r="O4" s="22">
        <f>N4/F7*100</f>
        <v>0.81472066813974464</v>
      </c>
    </row>
    <row r="5" spans="1:24" s="22" customFormat="1" ht="42" customHeight="1">
      <c r="A5" s="1490"/>
      <c r="B5" s="1482"/>
      <c r="C5" s="1482"/>
      <c r="D5" s="1625"/>
      <c r="E5" s="1625"/>
      <c r="F5" s="1626"/>
      <c r="G5" s="478" t="s">
        <v>392</v>
      </c>
      <c r="H5" s="663" t="s">
        <v>393</v>
      </c>
      <c r="I5" s="663" t="s">
        <v>394</v>
      </c>
      <c r="J5" s="479" t="s">
        <v>395</v>
      </c>
      <c r="K5" s="479" t="s">
        <v>396</v>
      </c>
      <c r="L5" s="479" t="s">
        <v>397</v>
      </c>
    </row>
    <row r="6" spans="1:24" s="483" customFormat="1">
      <c r="A6" s="3" t="s">
        <v>183</v>
      </c>
      <c r="B6" s="3">
        <v>-2</v>
      </c>
      <c r="C6" s="3" t="s">
        <v>192</v>
      </c>
      <c r="D6" s="480">
        <v>-4</v>
      </c>
      <c r="E6" s="480">
        <v>-5</v>
      </c>
      <c r="F6" s="657">
        <v>-6</v>
      </c>
      <c r="G6" s="481" t="s">
        <v>398</v>
      </c>
      <c r="H6" s="664" t="s">
        <v>298</v>
      </c>
      <c r="I6" s="664" t="s">
        <v>399</v>
      </c>
      <c r="J6" s="482"/>
      <c r="K6" s="474"/>
      <c r="L6" s="474"/>
    </row>
    <row r="7" spans="1:24" s="22" customFormat="1" ht="16.5" customHeight="1">
      <c r="A7" s="187"/>
      <c r="B7" s="188" t="s">
        <v>7</v>
      </c>
      <c r="C7" s="187"/>
      <c r="D7" s="484">
        <v>16349.04</v>
      </c>
      <c r="E7" s="484">
        <v>16533.501870000004</v>
      </c>
      <c r="F7" s="658">
        <f>'01CH'!D7</f>
        <v>85387.646000000008</v>
      </c>
      <c r="G7" s="485">
        <f>E7-D7</f>
        <v>184.46187000000282</v>
      </c>
      <c r="H7" s="665">
        <f>F7-D7</f>
        <v>69038.606</v>
      </c>
      <c r="I7" s="665">
        <f>F7-E7</f>
        <v>68854.144130000001</v>
      </c>
      <c r="J7" s="477"/>
      <c r="K7" s="477"/>
      <c r="L7" s="477"/>
      <c r="Q7" s="1623" t="s">
        <v>2</v>
      </c>
      <c r="R7" s="1623" t="s">
        <v>400</v>
      </c>
      <c r="S7" s="1623" t="s">
        <v>401</v>
      </c>
      <c r="T7" s="1623"/>
      <c r="U7" s="1623"/>
      <c r="V7" s="1623" t="s">
        <v>402</v>
      </c>
      <c r="W7" s="1623"/>
      <c r="X7" s="1623"/>
    </row>
    <row r="8" spans="1:24" s="22" customFormat="1" ht="16.5" customHeight="1">
      <c r="A8" s="187" t="s">
        <v>8</v>
      </c>
      <c r="B8" s="5" t="s">
        <v>9</v>
      </c>
      <c r="C8" s="188" t="s">
        <v>10</v>
      </c>
      <c r="D8" s="484">
        <v>9518.34</v>
      </c>
      <c r="E8" s="484">
        <v>10319.362860000001</v>
      </c>
      <c r="F8" s="658">
        <f>'01CH'!D9</f>
        <v>82157.556599999996</v>
      </c>
      <c r="G8" s="485">
        <f t="shared" ref="G8:G68" si="0">E8-D8</f>
        <v>801.02286000000095</v>
      </c>
      <c r="H8" s="665">
        <f t="shared" ref="H8:H68" si="1">F8-D8</f>
        <v>72639.2166</v>
      </c>
      <c r="I8" s="665">
        <f t="shared" ref="I8:I68" si="2">F8-E8</f>
        <v>71838.193739999988</v>
      </c>
      <c r="J8" s="477"/>
      <c r="K8" s="477"/>
      <c r="L8" s="477"/>
      <c r="Q8" s="1623"/>
      <c r="R8" s="1623"/>
      <c r="S8" s="486">
        <v>2010</v>
      </c>
      <c r="T8" s="486">
        <v>2015</v>
      </c>
      <c r="U8" s="487">
        <v>2020</v>
      </c>
      <c r="V8" s="488" t="s">
        <v>403</v>
      </c>
      <c r="W8" s="488" t="s">
        <v>394</v>
      </c>
      <c r="X8" s="488" t="s">
        <v>393</v>
      </c>
    </row>
    <row r="9" spans="1:24" s="22" customFormat="1" ht="16.5" customHeight="1">
      <c r="A9" s="187"/>
      <c r="B9" s="15" t="s">
        <v>65</v>
      </c>
      <c r="C9" s="188"/>
      <c r="D9" s="489"/>
      <c r="E9" s="489"/>
      <c r="F9" s="659"/>
      <c r="G9" s="485">
        <f t="shared" si="0"/>
        <v>0</v>
      </c>
      <c r="H9" s="665">
        <f t="shared" si="1"/>
        <v>0</v>
      </c>
      <c r="I9" s="665">
        <f t="shared" si="2"/>
        <v>0</v>
      </c>
      <c r="J9" s="477"/>
      <c r="K9" s="477"/>
      <c r="L9" s="477"/>
      <c r="N9" s="22">
        <f>F8/F7*100</f>
        <v>96.217146681851361</v>
      </c>
      <c r="Q9" s="487">
        <v>1</v>
      </c>
      <c r="R9" s="490" t="s">
        <v>308</v>
      </c>
      <c r="S9" s="491">
        <v>307.52</v>
      </c>
      <c r="T9" s="492">
        <v>372.19979999999998</v>
      </c>
      <c r="U9" s="492">
        <v>372.20939999999996</v>
      </c>
      <c r="V9" s="6">
        <f>T9-S9</f>
        <v>64.6798</v>
      </c>
      <c r="W9" s="6">
        <f>U9-T9</f>
        <v>9.5999999999776264E-3</v>
      </c>
      <c r="X9" s="6">
        <f>U9-S9</f>
        <v>64.689399999999978</v>
      </c>
    </row>
    <row r="10" spans="1:24" ht="16.5" customHeight="1">
      <c r="A10" s="6" t="s">
        <v>11</v>
      </c>
      <c r="B10" s="18" t="s">
        <v>12</v>
      </c>
      <c r="C10" s="190" t="s">
        <v>13</v>
      </c>
      <c r="D10" s="493">
        <v>6412.75</v>
      </c>
      <c r="E10" s="493">
        <v>6160.1069100000004</v>
      </c>
      <c r="F10" s="659">
        <f>'01CH'!D11</f>
        <v>2932.5295999999998</v>
      </c>
      <c r="G10" s="83">
        <f t="shared" si="0"/>
        <v>-252.64308999999957</v>
      </c>
      <c r="H10" s="666">
        <f t="shared" si="1"/>
        <v>-3480.2204000000002</v>
      </c>
      <c r="I10" s="666">
        <f t="shared" si="2"/>
        <v>-3227.5773100000006</v>
      </c>
      <c r="J10" s="474">
        <v>-243.88934900000007</v>
      </c>
      <c r="K10" s="474">
        <f>I10-J10</f>
        <v>-2983.6879610000005</v>
      </c>
      <c r="L10" s="474">
        <v>-2956.0915180000006</v>
      </c>
      <c r="M10" s="213">
        <f>F10+F14+F15+F19+F20+F21</f>
        <v>8160.6509999999998</v>
      </c>
      <c r="N10" s="213">
        <f>M10/F8*100</f>
        <v>9.932928068603248</v>
      </c>
      <c r="Q10" s="487">
        <v>2</v>
      </c>
      <c r="R10" s="490" t="s">
        <v>309</v>
      </c>
      <c r="S10" s="494">
        <v>785.16</v>
      </c>
      <c r="T10" s="494">
        <v>810.95718999999997</v>
      </c>
      <c r="U10" s="494">
        <v>810.96347500000002</v>
      </c>
      <c r="V10" s="6">
        <f t="shared" ref="V10:W25" si="3">T10-S10</f>
        <v>25.797190000000001</v>
      </c>
      <c r="W10" s="6">
        <f t="shared" si="3"/>
        <v>6.2850000000480577E-3</v>
      </c>
      <c r="X10" s="6">
        <f t="shared" ref="X10:X31" si="4">U10-S10</f>
        <v>25.803475000000049</v>
      </c>
    </row>
    <row r="11" spans="1:24" s="62" customFormat="1" ht="30">
      <c r="A11" s="8"/>
      <c r="B11" s="9" t="s">
        <v>14</v>
      </c>
      <c r="C11" s="10" t="s">
        <v>15</v>
      </c>
      <c r="D11" s="397">
        <v>6333.86</v>
      </c>
      <c r="E11" s="397">
        <v>6091.1330699999999</v>
      </c>
      <c r="F11" s="659">
        <f>'01CH'!D12</f>
        <v>1693.1194999999998</v>
      </c>
      <c r="G11" s="84">
        <f t="shared" si="0"/>
        <v>-242.72692999999981</v>
      </c>
      <c r="H11" s="667">
        <f t="shared" si="1"/>
        <v>-4640.7404999999999</v>
      </c>
      <c r="I11" s="667">
        <f t="shared" si="2"/>
        <v>-4398.0135700000001</v>
      </c>
      <c r="J11" s="495"/>
      <c r="K11" s="474">
        <f t="shared" ref="K11:K68" si="5">I11-J11</f>
        <v>-4398.0135700000001</v>
      </c>
      <c r="L11" s="495"/>
      <c r="Q11" s="487">
        <v>3</v>
      </c>
      <c r="R11" s="490" t="s">
        <v>310</v>
      </c>
      <c r="S11" s="494">
        <v>537.72</v>
      </c>
      <c r="T11" s="494">
        <v>540.79462999999998</v>
      </c>
      <c r="U11" s="494">
        <v>540.79445699999997</v>
      </c>
      <c r="V11" s="6">
        <f t="shared" si="3"/>
        <v>3.0746299999999565</v>
      </c>
      <c r="W11" s="6">
        <f t="shared" si="3"/>
        <v>-1.7300000001796434E-4</v>
      </c>
      <c r="X11" s="6">
        <f t="shared" si="4"/>
        <v>3.0744569999999385</v>
      </c>
    </row>
    <row r="12" spans="1:24" s="62" customFormat="1" ht="16.5" customHeight="1">
      <c r="A12" s="8"/>
      <c r="B12" s="9" t="s">
        <v>16</v>
      </c>
      <c r="C12" s="10" t="s">
        <v>17</v>
      </c>
      <c r="D12" s="397"/>
      <c r="E12" s="397">
        <v>68.973839999999967</v>
      </c>
      <c r="F12" s="659">
        <f>'01CH'!D13</f>
        <v>1239.4101000000001</v>
      </c>
      <c r="G12" s="83">
        <f t="shared" si="0"/>
        <v>68.973839999999967</v>
      </c>
      <c r="H12" s="666">
        <f t="shared" si="1"/>
        <v>1239.4101000000001</v>
      </c>
      <c r="I12" s="666">
        <f t="shared" si="2"/>
        <v>1170.4362600000002</v>
      </c>
      <c r="J12" s="495"/>
      <c r="K12" s="474">
        <f t="shared" si="5"/>
        <v>1170.4362600000002</v>
      </c>
      <c r="L12" s="495"/>
      <c r="Q12" s="487">
        <v>4</v>
      </c>
      <c r="R12" s="490" t="s">
        <v>311</v>
      </c>
      <c r="S12" s="496">
        <v>747.79</v>
      </c>
      <c r="T12" s="492">
        <v>769.02898000000005</v>
      </c>
      <c r="U12" s="492">
        <v>769.03269999999998</v>
      </c>
      <c r="V12" s="6">
        <f t="shared" si="3"/>
        <v>21.238980000000083</v>
      </c>
      <c r="W12" s="6">
        <f t="shared" si="3"/>
        <v>3.7199999999302236E-3</v>
      </c>
      <c r="X12" s="6">
        <f t="shared" si="4"/>
        <v>21.242700000000013</v>
      </c>
    </row>
    <row r="13" spans="1:24" s="62" customFormat="1" ht="16.5" customHeight="1">
      <c r="A13" s="8"/>
      <c r="B13" s="15" t="s">
        <v>18</v>
      </c>
      <c r="C13" s="10" t="s">
        <v>19</v>
      </c>
      <c r="D13" s="397"/>
      <c r="E13" s="397"/>
      <c r="F13" s="659">
        <f>'01CH'!D14</f>
        <v>0</v>
      </c>
      <c r="G13" s="83">
        <f t="shared" si="0"/>
        <v>0</v>
      </c>
      <c r="H13" s="666">
        <f t="shared" si="1"/>
        <v>0</v>
      </c>
      <c r="I13" s="666">
        <f t="shared" si="2"/>
        <v>0</v>
      </c>
      <c r="J13" s="495"/>
      <c r="K13" s="474">
        <f t="shared" si="5"/>
        <v>0</v>
      </c>
      <c r="L13" s="495"/>
      <c r="Q13" s="487">
        <v>5</v>
      </c>
      <c r="R13" s="490" t="s">
        <v>312</v>
      </c>
      <c r="S13" s="496">
        <v>602.78</v>
      </c>
      <c r="T13" s="492">
        <v>629.6798</v>
      </c>
      <c r="U13" s="492">
        <v>629.67950000000008</v>
      </c>
      <c r="V13" s="6">
        <f t="shared" si="3"/>
        <v>26.899800000000027</v>
      </c>
      <c r="W13" s="6">
        <f t="shared" si="3"/>
        <v>-2.9999999992469384E-4</v>
      </c>
      <c r="X13" s="6">
        <f t="shared" si="4"/>
        <v>26.899500000000103</v>
      </c>
    </row>
    <row r="14" spans="1:24" ht="16.5" customHeight="1">
      <c r="A14" s="6" t="s">
        <v>20</v>
      </c>
      <c r="B14" s="16" t="s">
        <v>21</v>
      </c>
      <c r="C14" s="190" t="s">
        <v>22</v>
      </c>
      <c r="D14" s="493">
        <v>622.34</v>
      </c>
      <c r="E14" s="493">
        <v>578.93479000000002</v>
      </c>
      <c r="F14" s="659">
        <f>'01CH'!D15</f>
        <v>3320.3932</v>
      </c>
      <c r="G14" s="83">
        <f t="shared" si="0"/>
        <v>-43.405210000000011</v>
      </c>
      <c r="H14" s="666">
        <f>F14-D14</f>
        <v>2698.0531999999998</v>
      </c>
      <c r="I14" s="666">
        <f t="shared" si="2"/>
        <v>2741.4584100000002</v>
      </c>
      <c r="J14" s="474">
        <v>-19.206984000000006</v>
      </c>
      <c r="K14" s="474">
        <f t="shared" si="5"/>
        <v>2760.6653940000001</v>
      </c>
      <c r="L14" s="474">
        <v>2806.789346</v>
      </c>
      <c r="M14" s="213">
        <f>F11+F15</f>
        <v>3191.0748999999996</v>
      </c>
      <c r="N14" s="213">
        <f>M14/F7*100</f>
        <v>3.7371622822345976</v>
      </c>
      <c r="Q14" s="487">
        <v>6</v>
      </c>
      <c r="R14" s="490" t="s">
        <v>313</v>
      </c>
      <c r="S14" s="496">
        <v>350.35</v>
      </c>
      <c r="T14" s="492">
        <v>325.87699999999995</v>
      </c>
      <c r="U14" s="492">
        <v>325.87760000000003</v>
      </c>
      <c r="V14" s="6">
        <f t="shared" si="3"/>
        <v>-24.47300000000007</v>
      </c>
      <c r="W14" s="6">
        <f t="shared" si="3"/>
        <v>6.0000000007676135E-4</v>
      </c>
      <c r="X14" s="6">
        <f t="shared" si="4"/>
        <v>-24.472399999999993</v>
      </c>
    </row>
    <row r="15" spans="1:24" ht="16.5" customHeight="1">
      <c r="A15" s="6" t="s">
        <v>23</v>
      </c>
      <c r="B15" s="16" t="s">
        <v>24</v>
      </c>
      <c r="C15" s="190" t="s">
        <v>25</v>
      </c>
      <c r="D15" s="493">
        <v>659.2299999999999</v>
      </c>
      <c r="E15" s="493">
        <v>1577.3264299999998</v>
      </c>
      <c r="F15" s="659">
        <f>'01CH'!D16</f>
        <v>1497.9554000000001</v>
      </c>
      <c r="G15" s="83">
        <f t="shared" si="0"/>
        <v>918.09642999999994</v>
      </c>
      <c r="H15" s="666">
        <f t="shared" si="1"/>
        <v>838.72540000000015</v>
      </c>
      <c r="I15" s="666">
        <f t="shared" si="2"/>
        <v>-79.371029999999791</v>
      </c>
      <c r="J15" s="474">
        <v>69.951276000000007</v>
      </c>
      <c r="K15" s="474">
        <f t="shared" si="5"/>
        <v>-149.3223059999998</v>
      </c>
      <c r="L15" s="474">
        <v>16.084505000000206</v>
      </c>
      <c r="Q15" s="487">
        <v>7</v>
      </c>
      <c r="R15" s="490" t="s">
        <v>314</v>
      </c>
      <c r="S15" s="494">
        <v>697.1400000000001</v>
      </c>
      <c r="T15" s="494">
        <v>716.34500000000003</v>
      </c>
      <c r="U15" s="494">
        <v>716.34672999999998</v>
      </c>
      <c r="V15" s="6">
        <f t="shared" si="3"/>
        <v>19.204999999999927</v>
      </c>
      <c r="W15" s="6">
        <f t="shared" si="3"/>
        <v>1.7299999999522697E-3</v>
      </c>
      <c r="X15" s="6">
        <f t="shared" si="4"/>
        <v>19.20672999999988</v>
      </c>
    </row>
    <row r="16" spans="1:24" ht="16.5" customHeight="1">
      <c r="A16" s="6" t="s">
        <v>26</v>
      </c>
      <c r="B16" s="18" t="s">
        <v>27</v>
      </c>
      <c r="C16" s="190" t="s">
        <v>28</v>
      </c>
      <c r="D16" s="493">
        <v>630.30999999999995</v>
      </c>
      <c r="E16" s="493">
        <v>639.57225000000005</v>
      </c>
      <c r="F16" s="659">
        <f>'01CH'!D17</f>
        <v>6983.9299999999994</v>
      </c>
      <c r="G16" s="83">
        <f t="shared" si="0"/>
        <v>9.2622500000001082</v>
      </c>
      <c r="H16" s="666">
        <f t="shared" si="1"/>
        <v>6353.619999999999</v>
      </c>
      <c r="I16" s="666">
        <f t="shared" si="2"/>
        <v>6344.3577499999992</v>
      </c>
      <c r="J16" s="474">
        <v>-12.237900999999994</v>
      </c>
      <c r="K16" s="474">
        <f t="shared" si="5"/>
        <v>6356.5956509999996</v>
      </c>
      <c r="L16" s="474">
        <v>6407.4275899999993</v>
      </c>
      <c r="M16" s="213">
        <f>E15+E11</f>
        <v>7668.4594999999999</v>
      </c>
      <c r="N16" s="474">
        <f>M14-M16</f>
        <v>-4477.3846000000003</v>
      </c>
      <c r="Q16" s="487">
        <v>8</v>
      </c>
      <c r="R16" s="490" t="s">
        <v>315</v>
      </c>
      <c r="S16" s="496">
        <v>448.73</v>
      </c>
      <c r="T16" s="492">
        <v>448.57859999999999</v>
      </c>
      <c r="U16" s="492">
        <v>448.58190000000002</v>
      </c>
      <c r="V16" s="6">
        <f t="shared" si="3"/>
        <v>-0.15140000000002374</v>
      </c>
      <c r="W16" s="6">
        <f t="shared" si="3"/>
        <v>3.3000000000242835E-3</v>
      </c>
      <c r="X16" s="6">
        <f t="shared" si="4"/>
        <v>-0.14809999999999945</v>
      </c>
    </row>
    <row r="17" spans="1:24" ht="16.5" customHeight="1">
      <c r="A17" s="6" t="s">
        <v>35</v>
      </c>
      <c r="B17" s="18" t="s">
        <v>36</v>
      </c>
      <c r="C17" s="190" t="s">
        <v>37</v>
      </c>
      <c r="D17" s="493">
        <v>321.89999999999998</v>
      </c>
      <c r="E17" s="493">
        <v>297.05833000000001</v>
      </c>
      <c r="F17" s="659">
        <f>'01CH'!D21</f>
        <v>10492.949999999999</v>
      </c>
      <c r="G17" s="83">
        <f t="shared" si="0"/>
        <v>-24.841669999999965</v>
      </c>
      <c r="H17" s="666">
        <f t="shared" si="1"/>
        <v>10171.049999999999</v>
      </c>
      <c r="I17" s="666">
        <f t="shared" si="2"/>
        <v>10195.891669999999</v>
      </c>
      <c r="J17" s="474">
        <v>3.258</v>
      </c>
      <c r="K17" s="474">
        <f t="shared" si="5"/>
        <v>10192.633669999999</v>
      </c>
      <c r="L17" s="474">
        <v>10196.806269999999</v>
      </c>
      <c r="Q17" s="487">
        <v>9</v>
      </c>
      <c r="R17" s="490" t="s">
        <v>316</v>
      </c>
      <c r="S17" s="497">
        <v>1348.04</v>
      </c>
      <c r="T17" s="497">
        <v>1357.5686000000001</v>
      </c>
      <c r="U17" s="497">
        <v>1357.5425999999995</v>
      </c>
      <c r="V17" s="6">
        <f t="shared" si="3"/>
        <v>9.5286000000000968</v>
      </c>
      <c r="W17" s="6">
        <f t="shared" si="3"/>
        <v>-2.600000000052205E-2</v>
      </c>
      <c r="X17" s="6">
        <f t="shared" si="4"/>
        <v>9.5025999999995747</v>
      </c>
    </row>
    <row r="18" spans="1:24" ht="16.5" customHeight="1">
      <c r="A18" s="6" t="s">
        <v>44</v>
      </c>
      <c r="B18" s="18" t="s">
        <v>45</v>
      </c>
      <c r="C18" s="190" t="s">
        <v>46</v>
      </c>
      <c r="D18" s="493">
        <v>379.63</v>
      </c>
      <c r="E18" s="493">
        <v>330.04005000000001</v>
      </c>
      <c r="F18" s="659">
        <f>'01CH'!D25</f>
        <v>56520.025599999994</v>
      </c>
      <c r="G18" s="83">
        <f t="shared" si="0"/>
        <v>-49.589949999999988</v>
      </c>
      <c r="H18" s="666">
        <f t="shared" si="1"/>
        <v>56140.395599999996</v>
      </c>
      <c r="I18" s="666">
        <f t="shared" si="2"/>
        <v>56189.98554999999</v>
      </c>
      <c r="J18" s="474">
        <v>-14.07837399999999</v>
      </c>
      <c r="K18" s="474">
        <f t="shared" si="5"/>
        <v>56204.063923999987</v>
      </c>
      <c r="L18" s="474">
        <v>56257.951821999988</v>
      </c>
      <c r="Q18" s="487">
        <v>10</v>
      </c>
      <c r="R18" s="490" t="s">
        <v>317</v>
      </c>
      <c r="S18" s="494">
        <v>969.85</v>
      </c>
      <c r="T18" s="494">
        <v>976.53</v>
      </c>
      <c r="U18" s="494">
        <v>976.52286599999991</v>
      </c>
      <c r="V18" s="6">
        <f t="shared" si="3"/>
        <v>6.67999999999995</v>
      </c>
      <c r="W18" s="6">
        <f t="shared" si="3"/>
        <v>-7.1340000000645887E-3</v>
      </c>
      <c r="X18" s="6">
        <f t="shared" si="4"/>
        <v>6.6728659999998854</v>
      </c>
    </row>
    <row r="19" spans="1:24" ht="16.5" customHeight="1">
      <c r="A19" s="6" t="s">
        <v>53</v>
      </c>
      <c r="B19" s="16" t="s">
        <v>290</v>
      </c>
      <c r="C19" s="190" t="s">
        <v>55</v>
      </c>
      <c r="D19" s="493">
        <v>492.18</v>
      </c>
      <c r="E19" s="493">
        <v>731.86748000000011</v>
      </c>
      <c r="F19" s="659">
        <f>'01CH'!D29</f>
        <v>389.76419999999996</v>
      </c>
      <c r="G19" s="83">
        <f t="shared" si="0"/>
        <v>239.68748000000011</v>
      </c>
      <c r="H19" s="666">
        <f t="shared" si="1"/>
        <v>-102.41580000000005</v>
      </c>
      <c r="I19" s="666">
        <f t="shared" si="2"/>
        <v>-342.10328000000015</v>
      </c>
      <c r="J19" s="474">
        <v>-54.185765000000004</v>
      </c>
      <c r="K19" s="474">
        <f t="shared" si="5"/>
        <v>-287.91751500000015</v>
      </c>
      <c r="L19" s="474">
        <v>-240.06506900000016</v>
      </c>
      <c r="Q19" s="487">
        <v>11</v>
      </c>
      <c r="R19" s="490" t="s">
        <v>318</v>
      </c>
      <c r="S19" s="497">
        <v>881.36000000000013</v>
      </c>
      <c r="T19" s="497">
        <v>884.6400000000001</v>
      </c>
      <c r="U19" s="497">
        <v>884.64289999999983</v>
      </c>
      <c r="V19" s="6">
        <f t="shared" si="3"/>
        <v>3.2799999999999727</v>
      </c>
      <c r="W19" s="6">
        <f t="shared" si="3"/>
        <v>2.8999999997267878E-3</v>
      </c>
      <c r="X19" s="6">
        <f t="shared" si="4"/>
        <v>3.2828999999996995</v>
      </c>
    </row>
    <row r="20" spans="1:24" ht="16.5" customHeight="1">
      <c r="A20" s="6" t="s">
        <v>56</v>
      </c>
      <c r="B20" s="16" t="s">
        <v>57</v>
      </c>
      <c r="C20" s="190" t="s">
        <v>58</v>
      </c>
      <c r="D20" s="422"/>
      <c r="E20" s="422"/>
      <c r="F20" s="659">
        <f>'01CH'!D30</f>
        <v>0</v>
      </c>
      <c r="G20" s="83">
        <f t="shared" si="0"/>
        <v>0</v>
      </c>
      <c r="H20" s="666">
        <f t="shared" si="1"/>
        <v>0</v>
      </c>
      <c r="I20" s="666">
        <f t="shared" si="2"/>
        <v>0</v>
      </c>
      <c r="J20" s="474">
        <v>0</v>
      </c>
      <c r="K20" s="474">
        <f t="shared" si="5"/>
        <v>0</v>
      </c>
      <c r="Q20" s="487">
        <v>12</v>
      </c>
      <c r="R20" s="490" t="s">
        <v>319</v>
      </c>
      <c r="S20" s="497">
        <v>503.15</v>
      </c>
      <c r="T20" s="497">
        <v>497.87330000000003</v>
      </c>
      <c r="U20" s="497">
        <v>497.86910000000006</v>
      </c>
      <c r="V20" s="6">
        <f t="shared" si="3"/>
        <v>-5.2766999999999484</v>
      </c>
      <c r="W20" s="6">
        <f t="shared" si="3"/>
        <v>-4.1999999999688953E-3</v>
      </c>
      <c r="X20" s="6">
        <f t="shared" si="4"/>
        <v>-5.2808999999999173</v>
      </c>
    </row>
    <row r="21" spans="1:24" ht="16.5" customHeight="1">
      <c r="A21" s="6" t="s">
        <v>59</v>
      </c>
      <c r="B21" s="16" t="s">
        <v>60</v>
      </c>
      <c r="C21" s="190" t="s">
        <v>61</v>
      </c>
      <c r="D21" s="493"/>
      <c r="E21" s="493">
        <v>4.45662</v>
      </c>
      <c r="F21" s="659">
        <f>'01CH'!D31</f>
        <v>20.008600000000001</v>
      </c>
      <c r="G21" s="83">
        <f t="shared" si="0"/>
        <v>4.45662</v>
      </c>
      <c r="H21" s="666">
        <f t="shared" si="1"/>
        <v>20.008600000000001</v>
      </c>
      <c r="I21" s="666">
        <f t="shared" si="2"/>
        <v>15.55198</v>
      </c>
      <c r="J21" s="474">
        <v>4.353097</v>
      </c>
      <c r="K21" s="474">
        <f t="shared" si="5"/>
        <v>11.198883</v>
      </c>
      <c r="L21" s="474">
        <v>15.835328000000001</v>
      </c>
      <c r="Q21" s="487">
        <v>13</v>
      </c>
      <c r="R21" s="490" t="s">
        <v>320</v>
      </c>
      <c r="S21" s="496">
        <v>376.52000000000004</v>
      </c>
      <c r="T21" s="492">
        <v>405.44739999999996</v>
      </c>
      <c r="U21" s="492">
        <v>405.45229999999998</v>
      </c>
      <c r="V21" s="6">
        <f t="shared" si="3"/>
        <v>28.927399999999921</v>
      </c>
      <c r="W21" s="6">
        <f t="shared" si="3"/>
        <v>4.9000000000205546E-3</v>
      </c>
      <c r="X21" s="6">
        <f t="shared" si="4"/>
        <v>28.932299999999941</v>
      </c>
    </row>
    <row r="22" spans="1:24" s="22" customFormat="1" ht="16.5" customHeight="1">
      <c r="A22" s="187" t="s">
        <v>62</v>
      </c>
      <c r="B22" s="5" t="s">
        <v>63</v>
      </c>
      <c r="C22" s="188" t="s">
        <v>64</v>
      </c>
      <c r="D22" s="484">
        <v>6613.1600000000008</v>
      </c>
      <c r="E22" s="484">
        <v>6125.5867100000005</v>
      </c>
      <c r="F22" s="659">
        <f>'01CH'!D32</f>
        <v>2534.4186</v>
      </c>
      <c r="G22" s="485">
        <f t="shared" si="0"/>
        <v>-487.57329000000027</v>
      </c>
      <c r="H22" s="665">
        <f t="shared" si="1"/>
        <v>-4078.7414000000008</v>
      </c>
      <c r="I22" s="665">
        <f t="shared" si="2"/>
        <v>-3591.1681100000005</v>
      </c>
      <c r="J22" s="474"/>
      <c r="K22" s="474">
        <f t="shared" si="5"/>
        <v>-3591.1681100000005</v>
      </c>
      <c r="L22" s="477"/>
      <c r="N22" s="22">
        <f>F22/F7*100</f>
        <v>2.968132650008878</v>
      </c>
      <c r="Q22" s="487">
        <v>14</v>
      </c>
      <c r="R22" s="490" t="s">
        <v>321</v>
      </c>
      <c r="S22" s="492">
        <v>710.06999999999994</v>
      </c>
      <c r="T22" s="492">
        <v>745.45084000000008</v>
      </c>
      <c r="U22" s="492">
        <v>745.47959600000002</v>
      </c>
      <c r="V22" s="6">
        <f t="shared" si="3"/>
        <v>35.380840000000148</v>
      </c>
      <c r="W22" s="6">
        <f t="shared" si="3"/>
        <v>2.8755999999930282E-2</v>
      </c>
      <c r="X22" s="6">
        <f t="shared" si="4"/>
        <v>35.409596000000079</v>
      </c>
    </row>
    <row r="23" spans="1:24" s="22" customFormat="1" ht="16.5" customHeight="1">
      <c r="A23" s="187"/>
      <c r="B23" s="15" t="s">
        <v>65</v>
      </c>
      <c r="C23" s="188"/>
      <c r="D23" s="489"/>
      <c r="E23" s="489"/>
      <c r="F23" s="659"/>
      <c r="G23" s="485">
        <f t="shared" si="0"/>
        <v>0</v>
      </c>
      <c r="H23" s="665">
        <f t="shared" si="1"/>
        <v>0</v>
      </c>
      <c r="I23" s="665">
        <f t="shared" si="2"/>
        <v>0</v>
      </c>
      <c r="J23" s="477"/>
      <c r="K23" s="474">
        <f t="shared" si="5"/>
        <v>0</v>
      </c>
      <c r="L23" s="477"/>
      <c r="Q23" s="487">
        <v>15</v>
      </c>
      <c r="R23" s="490" t="s">
        <v>322</v>
      </c>
      <c r="S23" s="492">
        <v>1212.1099999999999</v>
      </c>
      <c r="T23" s="492">
        <v>1138.9183899999998</v>
      </c>
      <c r="U23" s="492">
        <v>1138.917987</v>
      </c>
      <c r="V23" s="6">
        <f t="shared" si="3"/>
        <v>-73.191610000000082</v>
      </c>
      <c r="W23" s="6">
        <f t="shared" si="3"/>
        <v>-4.0299999977833068E-4</v>
      </c>
      <c r="X23" s="6">
        <f t="shared" si="4"/>
        <v>-73.192012999999861</v>
      </c>
    </row>
    <row r="24" spans="1:24" ht="16.5" customHeight="1">
      <c r="A24" s="6" t="s">
        <v>66</v>
      </c>
      <c r="B24" s="16" t="s">
        <v>67</v>
      </c>
      <c r="C24" s="190" t="s">
        <v>68</v>
      </c>
      <c r="D24" s="493">
        <v>22.03</v>
      </c>
      <c r="E24" s="493">
        <v>31.953029999999998</v>
      </c>
      <c r="F24" s="659">
        <f>'01CH'!D34</f>
        <v>34.64</v>
      </c>
      <c r="G24" s="83">
        <f t="shared" si="0"/>
        <v>9.9230299999999971</v>
      </c>
      <c r="H24" s="666">
        <f t="shared" si="1"/>
        <v>12.61</v>
      </c>
      <c r="I24" s="666">
        <f t="shared" si="2"/>
        <v>2.6869700000000023</v>
      </c>
      <c r="J24" s="474">
        <v>3.1920189999999997</v>
      </c>
      <c r="K24" s="474">
        <f t="shared" si="5"/>
        <v>-0.50504899999999742</v>
      </c>
      <c r="L24" s="474">
        <v>2.6924250000000023</v>
      </c>
      <c r="Q24" s="487">
        <v>16</v>
      </c>
      <c r="R24" s="490" t="s">
        <v>348</v>
      </c>
      <c r="S24" s="492">
        <v>1066.49</v>
      </c>
      <c r="T24" s="492">
        <v>1136.8499999999999</v>
      </c>
      <c r="U24" s="492">
        <v>1136.8518469999999</v>
      </c>
      <c r="V24" s="6">
        <f t="shared" si="3"/>
        <v>70.3599999999999</v>
      </c>
      <c r="W24" s="6">
        <f t="shared" si="3"/>
        <v>1.8469999999979336E-3</v>
      </c>
      <c r="X24" s="6">
        <f t="shared" si="4"/>
        <v>70.361846999999898</v>
      </c>
    </row>
    <row r="25" spans="1:24" ht="16.5" customHeight="1">
      <c r="A25" s="6" t="s">
        <v>69</v>
      </c>
      <c r="B25" s="16" t="s">
        <v>70</v>
      </c>
      <c r="C25" s="190" t="s">
        <v>71</v>
      </c>
      <c r="D25" s="493">
        <v>1.33</v>
      </c>
      <c r="E25" s="493">
        <v>2.6269100000000001</v>
      </c>
      <c r="F25" s="659">
        <f>'01CH'!D35</f>
        <v>1.8986800000000001</v>
      </c>
      <c r="G25" s="83">
        <f t="shared" si="0"/>
        <v>1.29691</v>
      </c>
      <c r="H25" s="666">
        <f t="shared" si="1"/>
        <v>0.56868000000000007</v>
      </c>
      <c r="I25" s="666">
        <f t="shared" si="2"/>
        <v>-0.72822999999999993</v>
      </c>
      <c r="J25" s="474">
        <v>-0.10123</v>
      </c>
      <c r="K25" s="474">
        <f t="shared" si="5"/>
        <v>-0.62699999999999989</v>
      </c>
      <c r="L25" s="474">
        <v>-0.61457699999999993</v>
      </c>
      <c r="Q25" s="487">
        <v>17</v>
      </c>
      <c r="R25" s="490" t="s">
        <v>323</v>
      </c>
      <c r="S25" s="492">
        <v>600.67000000000007</v>
      </c>
      <c r="T25" s="492">
        <v>615.06294000000003</v>
      </c>
      <c r="U25" s="492">
        <v>615.06339600000001</v>
      </c>
      <c r="V25" s="6">
        <f t="shared" si="3"/>
        <v>14.392939999999953</v>
      </c>
      <c r="W25" s="6">
        <f t="shared" si="3"/>
        <v>4.5599999998557905E-4</v>
      </c>
      <c r="X25" s="6">
        <f t="shared" si="4"/>
        <v>14.393395999999939</v>
      </c>
    </row>
    <row r="26" spans="1:24" ht="16.5" customHeight="1">
      <c r="A26" s="6" t="s">
        <v>72</v>
      </c>
      <c r="B26" s="16" t="s">
        <v>73</v>
      </c>
      <c r="C26" s="190" t="s">
        <v>74</v>
      </c>
      <c r="D26" s="7"/>
      <c r="E26" s="7"/>
      <c r="F26" s="659"/>
      <c r="G26" s="83">
        <f t="shared" si="0"/>
        <v>0</v>
      </c>
      <c r="H26" s="666">
        <f t="shared" si="1"/>
        <v>0</v>
      </c>
      <c r="I26" s="666">
        <f t="shared" si="2"/>
        <v>0</v>
      </c>
      <c r="K26" s="474">
        <f t="shared" si="5"/>
        <v>0</v>
      </c>
      <c r="Q26" s="487">
        <v>18</v>
      </c>
      <c r="R26" s="490" t="s">
        <v>324</v>
      </c>
      <c r="S26" s="492">
        <v>677.81000000000006</v>
      </c>
      <c r="T26" s="492">
        <v>681.64058</v>
      </c>
      <c r="U26" s="492">
        <v>681.64042800000004</v>
      </c>
      <c r="V26" s="6">
        <f t="shared" ref="V26:W31" si="6">T26-S26</f>
        <v>3.8305799999999408</v>
      </c>
      <c r="W26" s="6">
        <f t="shared" si="6"/>
        <v>-1.519999999572974E-4</v>
      </c>
      <c r="X26" s="6">
        <f t="shared" si="4"/>
        <v>3.8304279999999835</v>
      </c>
    </row>
    <row r="27" spans="1:24" ht="16.5" customHeight="1">
      <c r="A27" s="6" t="s">
        <v>75</v>
      </c>
      <c r="B27" s="18" t="s">
        <v>76</v>
      </c>
      <c r="C27" s="190" t="s">
        <v>77</v>
      </c>
      <c r="D27" s="7"/>
      <c r="E27" s="7"/>
      <c r="F27" s="659"/>
      <c r="G27" s="83">
        <f t="shared" si="0"/>
        <v>0</v>
      </c>
      <c r="H27" s="666">
        <f t="shared" si="1"/>
        <v>0</v>
      </c>
      <c r="I27" s="666">
        <f t="shared" si="2"/>
        <v>0</v>
      </c>
      <c r="K27" s="474">
        <f t="shared" si="5"/>
        <v>0</v>
      </c>
      <c r="Q27" s="487">
        <v>19</v>
      </c>
      <c r="R27" s="490" t="s">
        <v>325</v>
      </c>
      <c r="S27" s="492">
        <v>973.93999999999994</v>
      </c>
      <c r="T27" s="492">
        <v>983.07459999999992</v>
      </c>
      <c r="U27" s="492">
        <v>983.07459099999994</v>
      </c>
      <c r="V27" s="6">
        <f t="shared" si="6"/>
        <v>9.1345999999999776</v>
      </c>
      <c r="W27" s="6">
        <f t="shared" si="6"/>
        <v>-8.9999999772771844E-6</v>
      </c>
      <c r="X27" s="6">
        <f t="shared" si="4"/>
        <v>9.1345910000000003</v>
      </c>
    </row>
    <row r="28" spans="1:24" ht="16.5" customHeight="1">
      <c r="A28" s="6" t="s">
        <v>80</v>
      </c>
      <c r="B28" s="16" t="s">
        <v>78</v>
      </c>
      <c r="C28" s="190" t="s">
        <v>79</v>
      </c>
      <c r="D28" s="498">
        <v>133.61000000000001</v>
      </c>
      <c r="E28" s="493">
        <v>140.28022000000001</v>
      </c>
      <c r="F28" s="659">
        <f>'01CH'!D38</f>
        <v>0</v>
      </c>
      <c r="G28" s="83">
        <f t="shared" si="0"/>
        <v>6.6702200000000005</v>
      </c>
      <c r="H28" s="666">
        <f t="shared" si="1"/>
        <v>-133.61000000000001</v>
      </c>
      <c r="I28" s="666">
        <f t="shared" si="2"/>
        <v>-140.28022000000001</v>
      </c>
      <c r="K28" s="474">
        <f t="shared" si="5"/>
        <v>-140.28022000000001</v>
      </c>
      <c r="Q28" s="487">
        <v>20</v>
      </c>
      <c r="R28" s="490" t="s">
        <v>326</v>
      </c>
      <c r="S28" s="492">
        <v>697.73</v>
      </c>
      <c r="T28" s="492">
        <v>674.15637000000004</v>
      </c>
      <c r="U28" s="492">
        <v>674.16473399999995</v>
      </c>
      <c r="V28" s="6">
        <f t="shared" si="6"/>
        <v>-23.57362999999998</v>
      </c>
      <c r="W28" s="6">
        <f t="shared" si="6"/>
        <v>8.363999999914995E-3</v>
      </c>
      <c r="X28" s="6">
        <f t="shared" si="4"/>
        <v>-23.565266000000065</v>
      </c>
    </row>
    <row r="29" spans="1:24" ht="16.5" customHeight="1">
      <c r="A29" s="6" t="s">
        <v>83</v>
      </c>
      <c r="B29" s="16" t="s">
        <v>81</v>
      </c>
      <c r="C29" s="190" t="s">
        <v>82</v>
      </c>
      <c r="D29" s="7"/>
      <c r="E29" s="7"/>
      <c r="F29" s="659">
        <f>'01CH'!D39</f>
        <v>4.1900000000000004</v>
      </c>
      <c r="G29" s="83">
        <f t="shared" si="0"/>
        <v>0</v>
      </c>
      <c r="H29" s="666">
        <f t="shared" si="1"/>
        <v>4.1900000000000004</v>
      </c>
      <c r="I29" s="666">
        <f t="shared" si="2"/>
        <v>4.1900000000000004</v>
      </c>
      <c r="K29" s="474">
        <f t="shared" si="5"/>
        <v>4.1900000000000004</v>
      </c>
      <c r="Q29" s="487">
        <v>21</v>
      </c>
      <c r="R29" s="490" t="s">
        <v>327</v>
      </c>
      <c r="S29" s="492">
        <v>741.56</v>
      </c>
      <c r="T29" s="492">
        <v>699.11240999999995</v>
      </c>
      <c r="U29" s="492">
        <v>699.12085300000001</v>
      </c>
      <c r="V29" s="6">
        <f t="shared" si="6"/>
        <v>-42.447589999999991</v>
      </c>
      <c r="W29" s="6">
        <f t="shared" si="6"/>
        <v>8.4430000000565997E-3</v>
      </c>
      <c r="X29" s="6">
        <f t="shared" si="4"/>
        <v>-42.439146999999934</v>
      </c>
    </row>
    <row r="30" spans="1:24" ht="16.5" customHeight="1">
      <c r="A30" s="6" t="s">
        <v>86</v>
      </c>
      <c r="B30" s="16" t="s">
        <v>84</v>
      </c>
      <c r="C30" s="190" t="s">
        <v>85</v>
      </c>
      <c r="D30" s="493">
        <v>337.76</v>
      </c>
      <c r="E30" s="493">
        <v>624.24251000000027</v>
      </c>
      <c r="F30" s="659">
        <f>'01CH'!D40</f>
        <v>6.0200000000000005</v>
      </c>
      <c r="G30" s="83">
        <f t="shared" si="0"/>
        <v>286.48251000000027</v>
      </c>
      <c r="H30" s="666">
        <f t="shared" si="1"/>
        <v>-331.74</v>
      </c>
      <c r="I30" s="666">
        <f t="shared" si="2"/>
        <v>-618.22251000000028</v>
      </c>
      <c r="J30" s="474">
        <v>45.460051999999976</v>
      </c>
      <c r="K30" s="474">
        <f t="shared" si="5"/>
        <v>-663.6825620000003</v>
      </c>
      <c r="L30" s="474">
        <v>-581.72483600000032</v>
      </c>
      <c r="Q30" s="487">
        <v>22</v>
      </c>
      <c r="R30" s="490" t="s">
        <v>328</v>
      </c>
      <c r="S30" s="497">
        <v>407.44</v>
      </c>
      <c r="T30" s="497">
        <v>418.40970000000004</v>
      </c>
      <c r="U30" s="497">
        <v>418.41249999999997</v>
      </c>
      <c r="V30" s="6">
        <f t="shared" si="6"/>
        <v>10.969700000000046</v>
      </c>
      <c r="W30" s="6">
        <f t="shared" si="6"/>
        <v>2.7999999999224201E-3</v>
      </c>
      <c r="X30" s="6">
        <f t="shared" si="4"/>
        <v>10.972499999999968</v>
      </c>
    </row>
    <row r="31" spans="1:24" ht="16.5" customHeight="1">
      <c r="A31" s="6" t="s">
        <v>89</v>
      </c>
      <c r="B31" s="16" t="s">
        <v>87</v>
      </c>
      <c r="C31" s="190" t="s">
        <v>88</v>
      </c>
      <c r="D31" s="7"/>
      <c r="E31" s="7"/>
      <c r="F31" s="659"/>
      <c r="G31" s="83">
        <f t="shared" si="0"/>
        <v>0</v>
      </c>
      <c r="H31" s="666">
        <f t="shared" si="1"/>
        <v>0</v>
      </c>
      <c r="I31" s="666">
        <f t="shared" si="2"/>
        <v>0</v>
      </c>
      <c r="K31" s="474">
        <f t="shared" si="5"/>
        <v>0</v>
      </c>
      <c r="Q31" s="487">
        <v>23</v>
      </c>
      <c r="R31" s="490" t="s">
        <v>329</v>
      </c>
      <c r="S31" s="496">
        <v>705.11</v>
      </c>
      <c r="T31" s="492">
        <v>705.30799999999999</v>
      </c>
      <c r="U31" s="492">
        <v>705.30930000000001</v>
      </c>
      <c r="V31" s="6">
        <f t="shared" si="6"/>
        <v>0.19799999999997908</v>
      </c>
      <c r="W31" s="6">
        <f t="shared" si="6"/>
        <v>1.3000000000147338E-3</v>
      </c>
      <c r="X31" s="6">
        <f t="shared" si="4"/>
        <v>0.19929999999999382</v>
      </c>
    </row>
    <row r="32" spans="1:24" ht="30">
      <c r="A32" s="6" t="s">
        <v>92</v>
      </c>
      <c r="B32" s="17" t="s">
        <v>90</v>
      </c>
      <c r="C32" s="190" t="s">
        <v>91</v>
      </c>
      <c r="D32" s="498">
        <v>850.96</v>
      </c>
      <c r="E32" s="493">
        <v>614.4024999999998</v>
      </c>
      <c r="F32" s="659">
        <f>'01CH'!D42</f>
        <v>19.510000000000002</v>
      </c>
      <c r="G32" s="83">
        <f t="shared" si="0"/>
        <v>-236.55750000000023</v>
      </c>
      <c r="H32" s="666">
        <f t="shared" si="1"/>
        <v>-831.45</v>
      </c>
      <c r="I32" s="666">
        <f t="shared" si="2"/>
        <v>-594.89249999999981</v>
      </c>
      <c r="K32" s="474">
        <f t="shared" si="5"/>
        <v>-594.89249999999981</v>
      </c>
      <c r="Q32" s="499"/>
      <c r="R32" s="485" t="s">
        <v>404</v>
      </c>
      <c r="S32" s="500">
        <f>SUM(S9:S31)</f>
        <v>16349.039999999999</v>
      </c>
      <c r="T32" s="500">
        <f t="shared" ref="T32:X32" si="7">SUM(T9:T31)</f>
        <v>16533.504129999998</v>
      </c>
      <c r="U32" s="499">
        <f t="shared" si="7"/>
        <v>16533.550760000002</v>
      </c>
      <c r="V32" s="499">
        <f t="shared" si="7"/>
        <v>184.46412999999978</v>
      </c>
      <c r="W32" s="499">
        <f t="shared" si="7"/>
        <v>4.662999999936801E-2</v>
      </c>
      <c r="X32" s="499">
        <f t="shared" si="7"/>
        <v>184.51075999999915</v>
      </c>
    </row>
    <row r="33" spans="1:12" ht="30">
      <c r="A33" s="6" t="s">
        <v>128</v>
      </c>
      <c r="B33" s="16" t="s">
        <v>93</v>
      </c>
      <c r="C33" s="190" t="s">
        <v>94</v>
      </c>
      <c r="D33" s="7">
        <f>SUM(D35:D50)</f>
        <v>2087.65</v>
      </c>
      <c r="E33" s="7">
        <f>SUM(E35:E50)</f>
        <v>2219.4714699999995</v>
      </c>
      <c r="F33" s="659">
        <f>'01CH'!D43</f>
        <v>1162.26082</v>
      </c>
      <c r="G33" s="83">
        <f t="shared" si="0"/>
        <v>131.82146999999941</v>
      </c>
      <c r="H33" s="666">
        <f t="shared" si="1"/>
        <v>-925.38918000000012</v>
      </c>
      <c r="I33" s="666">
        <f t="shared" si="2"/>
        <v>-1057.2106499999995</v>
      </c>
      <c r="J33" s="474">
        <v>114.81620699999996</v>
      </c>
      <c r="K33" s="474">
        <f t="shared" si="5"/>
        <v>-1172.0268569999994</v>
      </c>
      <c r="L33" s="474">
        <v>-1017.2794779999995</v>
      </c>
    </row>
    <row r="34" spans="1:12" s="62" customFormat="1">
      <c r="A34" s="8"/>
      <c r="B34" s="15" t="s">
        <v>188</v>
      </c>
      <c r="C34" s="10"/>
      <c r="D34" s="12"/>
      <c r="E34" s="12"/>
      <c r="F34" s="659"/>
      <c r="G34" s="83">
        <f t="shared" si="0"/>
        <v>0</v>
      </c>
      <c r="H34" s="666">
        <f t="shared" si="1"/>
        <v>0</v>
      </c>
      <c r="I34" s="666">
        <f t="shared" si="2"/>
        <v>0</v>
      </c>
      <c r="J34" s="495"/>
      <c r="K34" s="474">
        <f t="shared" si="5"/>
        <v>0</v>
      </c>
      <c r="L34" s="495"/>
    </row>
    <row r="35" spans="1:12" s="62" customFormat="1" ht="18.75" customHeight="1">
      <c r="A35" s="8" t="s">
        <v>331</v>
      </c>
      <c r="B35" s="15" t="s">
        <v>96</v>
      </c>
      <c r="C35" s="10" t="s">
        <v>97</v>
      </c>
      <c r="D35" s="501">
        <v>805</v>
      </c>
      <c r="E35" s="502">
        <v>1012.1213499999999</v>
      </c>
      <c r="F35" s="659">
        <f>'01CH'!D45</f>
        <v>891.65019999999993</v>
      </c>
      <c r="G35" s="83">
        <f t="shared" si="0"/>
        <v>207.12134999999989</v>
      </c>
      <c r="H35" s="666">
        <f t="shared" si="1"/>
        <v>86.650199999999927</v>
      </c>
      <c r="I35" s="666">
        <f t="shared" si="2"/>
        <v>-120.47114999999997</v>
      </c>
      <c r="J35" s="495"/>
      <c r="K35" s="474">
        <f t="shared" si="5"/>
        <v>-120.47114999999997</v>
      </c>
      <c r="L35" s="495"/>
    </row>
    <row r="36" spans="1:12" s="62" customFormat="1" ht="18.75" customHeight="1">
      <c r="A36" s="8" t="s">
        <v>331</v>
      </c>
      <c r="B36" s="15" t="s">
        <v>98</v>
      </c>
      <c r="C36" s="10" t="s">
        <v>99</v>
      </c>
      <c r="D36" s="501">
        <v>914.28</v>
      </c>
      <c r="E36" s="502">
        <v>736.62072000000001</v>
      </c>
      <c r="F36" s="659">
        <f>'01CH'!D46</f>
        <v>57.734400000000001</v>
      </c>
      <c r="G36" s="83">
        <f t="shared" si="0"/>
        <v>-177.65927999999997</v>
      </c>
      <c r="H36" s="666">
        <f t="shared" si="1"/>
        <v>-856.54559999999992</v>
      </c>
      <c r="I36" s="666">
        <f t="shared" si="2"/>
        <v>-678.88631999999996</v>
      </c>
      <c r="J36" s="495"/>
      <c r="K36" s="474">
        <f t="shared" si="5"/>
        <v>-678.88631999999996</v>
      </c>
      <c r="L36" s="495"/>
    </row>
    <row r="37" spans="1:12" s="62" customFormat="1" ht="18.75" customHeight="1">
      <c r="A37" s="8" t="s">
        <v>331</v>
      </c>
      <c r="B37" s="15" t="s">
        <v>100</v>
      </c>
      <c r="C37" s="10" t="s">
        <v>101</v>
      </c>
      <c r="D37" s="501">
        <v>11.14</v>
      </c>
      <c r="E37" s="502">
        <v>1.5195000000000001</v>
      </c>
      <c r="F37" s="659">
        <f>'01CH'!D47</f>
        <v>11.72</v>
      </c>
      <c r="G37" s="83">
        <f t="shared" si="0"/>
        <v>-9.6204999999999998</v>
      </c>
      <c r="H37" s="666">
        <f t="shared" si="1"/>
        <v>0.58000000000000007</v>
      </c>
      <c r="I37" s="666">
        <f t="shared" si="2"/>
        <v>10.2005</v>
      </c>
      <c r="J37" s="495"/>
      <c r="K37" s="474">
        <f t="shared" si="5"/>
        <v>10.2005</v>
      </c>
      <c r="L37" s="495"/>
    </row>
    <row r="38" spans="1:12" s="62" customFormat="1" ht="18.75" customHeight="1">
      <c r="A38" s="8" t="s">
        <v>331</v>
      </c>
      <c r="B38" s="15" t="s">
        <v>102</v>
      </c>
      <c r="C38" s="10" t="s">
        <v>103</v>
      </c>
      <c r="D38" s="501">
        <v>9.99</v>
      </c>
      <c r="E38" s="502">
        <v>8.1158499999999982</v>
      </c>
      <c r="F38" s="659">
        <f>'01CH'!D48</f>
        <v>7.0200000000000005</v>
      </c>
      <c r="G38" s="83">
        <f t="shared" si="0"/>
        <v>-1.874150000000002</v>
      </c>
      <c r="H38" s="666">
        <f t="shared" si="1"/>
        <v>-2.9699999999999998</v>
      </c>
      <c r="I38" s="666">
        <f t="shared" si="2"/>
        <v>-1.0958499999999978</v>
      </c>
      <c r="J38" s="495"/>
      <c r="K38" s="474">
        <f t="shared" si="5"/>
        <v>-1.0958499999999978</v>
      </c>
      <c r="L38" s="495"/>
    </row>
    <row r="39" spans="1:12" s="506" customFormat="1" ht="18.75" customHeight="1">
      <c r="A39" s="8" t="s">
        <v>331</v>
      </c>
      <c r="B39" s="503" t="s">
        <v>332</v>
      </c>
      <c r="C39" s="504" t="s">
        <v>105</v>
      </c>
      <c r="D39" s="501">
        <v>60.52</v>
      </c>
      <c r="E39" s="502">
        <v>67.670819999999992</v>
      </c>
      <c r="F39" s="659">
        <f>'01CH'!D49</f>
        <v>45.619320000000002</v>
      </c>
      <c r="G39" s="83">
        <f t="shared" si="0"/>
        <v>7.1508199999999889</v>
      </c>
      <c r="H39" s="666">
        <f t="shared" si="1"/>
        <v>-14.900680000000001</v>
      </c>
      <c r="I39" s="666">
        <f t="shared" si="2"/>
        <v>-22.05149999999999</v>
      </c>
      <c r="J39" s="505"/>
      <c r="K39" s="474">
        <f t="shared" si="5"/>
        <v>-22.05149999999999</v>
      </c>
      <c r="L39" s="505"/>
    </row>
    <row r="40" spans="1:12" s="62" customFormat="1" ht="16.5" customHeight="1">
      <c r="A40" s="8" t="s">
        <v>331</v>
      </c>
      <c r="B40" s="15" t="s">
        <v>345</v>
      </c>
      <c r="C40" s="10" t="s">
        <v>107</v>
      </c>
      <c r="D40" s="501">
        <v>39.76</v>
      </c>
      <c r="E40" s="502">
        <v>34.502610000000004</v>
      </c>
      <c r="F40" s="659">
        <f>'01CH'!D50</f>
        <v>7.08</v>
      </c>
      <c r="G40" s="83">
        <f t="shared" si="0"/>
        <v>-5.2573899999999938</v>
      </c>
      <c r="H40" s="666">
        <f t="shared" si="1"/>
        <v>-32.68</v>
      </c>
      <c r="I40" s="666">
        <f t="shared" si="2"/>
        <v>-27.422610000000006</v>
      </c>
      <c r="J40" s="495"/>
      <c r="K40" s="474">
        <f t="shared" si="5"/>
        <v>-27.422610000000006</v>
      </c>
      <c r="L40" s="495"/>
    </row>
    <row r="41" spans="1:12" s="62" customFormat="1" ht="18.75" customHeight="1">
      <c r="A41" s="8" t="s">
        <v>331</v>
      </c>
      <c r="B41" s="15" t="s">
        <v>108</v>
      </c>
      <c r="C41" s="10" t="s">
        <v>109</v>
      </c>
      <c r="D41" s="501">
        <v>14.34</v>
      </c>
      <c r="E41" s="502">
        <v>140.09845000000001</v>
      </c>
      <c r="F41" s="659">
        <f>'01CH'!D51</f>
        <v>89.706900000000005</v>
      </c>
      <c r="G41" s="83">
        <f t="shared" si="0"/>
        <v>125.75845000000001</v>
      </c>
      <c r="H41" s="666">
        <f t="shared" si="1"/>
        <v>75.366900000000001</v>
      </c>
      <c r="I41" s="666">
        <f t="shared" si="2"/>
        <v>-50.391550000000009</v>
      </c>
      <c r="J41" s="495"/>
      <c r="K41" s="474">
        <f t="shared" si="5"/>
        <v>-50.391550000000009</v>
      </c>
      <c r="L41" s="495"/>
    </row>
    <row r="42" spans="1:12" s="62" customFormat="1" ht="18.75" customHeight="1">
      <c r="A42" s="8" t="s">
        <v>331</v>
      </c>
      <c r="B42" s="15" t="s">
        <v>346</v>
      </c>
      <c r="C42" s="10" t="s">
        <v>111</v>
      </c>
      <c r="D42" s="501">
        <v>0.85</v>
      </c>
      <c r="E42" s="502">
        <v>1.5602399999999998</v>
      </c>
      <c r="F42" s="659">
        <f>'01CH'!D52</f>
        <v>2.0499999999999998</v>
      </c>
      <c r="G42" s="83">
        <f t="shared" si="0"/>
        <v>0.71023999999999987</v>
      </c>
      <c r="H42" s="666">
        <f t="shared" si="1"/>
        <v>1.1999999999999997</v>
      </c>
      <c r="I42" s="666">
        <f t="shared" si="2"/>
        <v>0.48975999999999997</v>
      </c>
      <c r="J42" s="495"/>
      <c r="K42" s="474">
        <f t="shared" si="5"/>
        <v>0.48975999999999997</v>
      </c>
      <c r="L42" s="495"/>
    </row>
    <row r="43" spans="1:12" s="62" customFormat="1" ht="18.75" customHeight="1">
      <c r="A43" s="8" t="s">
        <v>331</v>
      </c>
      <c r="B43" s="15" t="s">
        <v>112</v>
      </c>
      <c r="C43" s="10" t="s">
        <v>171</v>
      </c>
      <c r="D43" s="12"/>
      <c r="E43" s="12"/>
      <c r="F43" s="659">
        <f>'01CH'!D68</f>
        <v>0</v>
      </c>
      <c r="G43" s="83">
        <f t="shared" si="0"/>
        <v>0</v>
      </c>
      <c r="H43" s="666">
        <f t="shared" si="1"/>
        <v>0</v>
      </c>
      <c r="I43" s="666">
        <f t="shared" si="2"/>
        <v>0</v>
      </c>
      <c r="J43" s="495"/>
      <c r="K43" s="474">
        <f t="shared" si="5"/>
        <v>0</v>
      </c>
      <c r="L43" s="495"/>
    </row>
    <row r="44" spans="1:12" s="62" customFormat="1" ht="16.5" customHeight="1">
      <c r="A44" s="8" t="s">
        <v>331</v>
      </c>
      <c r="B44" s="15" t="s">
        <v>114</v>
      </c>
      <c r="C44" s="10" t="s">
        <v>115</v>
      </c>
      <c r="D44" s="498">
        <v>63.09</v>
      </c>
      <c r="E44" s="493">
        <v>41.614190000000001</v>
      </c>
      <c r="F44" s="659">
        <f>'01CH'!D54</f>
        <v>0</v>
      </c>
      <c r="G44" s="83">
        <f t="shared" si="0"/>
        <v>-21.475810000000003</v>
      </c>
      <c r="H44" s="666">
        <f t="shared" si="1"/>
        <v>-63.09</v>
      </c>
      <c r="I44" s="666">
        <f t="shared" si="2"/>
        <v>-41.614190000000001</v>
      </c>
      <c r="J44" s="495"/>
      <c r="K44" s="474">
        <f t="shared" si="5"/>
        <v>-41.614190000000001</v>
      </c>
      <c r="L44" s="495"/>
    </row>
    <row r="45" spans="1:12" s="62" customFormat="1" ht="16.5" customHeight="1">
      <c r="A45" s="8" t="s">
        <v>331</v>
      </c>
      <c r="B45" s="9" t="s">
        <v>116</v>
      </c>
      <c r="C45" s="10" t="s">
        <v>117</v>
      </c>
      <c r="D45" s="498">
        <v>5.01</v>
      </c>
      <c r="E45" s="493">
        <v>8.9373900000000006</v>
      </c>
      <c r="F45" s="659">
        <f>'01CH'!D55</f>
        <v>10.27</v>
      </c>
      <c r="G45" s="83">
        <f t="shared" si="0"/>
        <v>3.9273900000000008</v>
      </c>
      <c r="H45" s="666">
        <f t="shared" si="1"/>
        <v>5.26</v>
      </c>
      <c r="I45" s="666">
        <f t="shared" si="2"/>
        <v>1.332609999999999</v>
      </c>
      <c r="J45" s="495"/>
      <c r="K45" s="474">
        <f t="shared" si="5"/>
        <v>1.332609999999999</v>
      </c>
      <c r="L45" s="495"/>
    </row>
    <row r="46" spans="1:12" s="62" customFormat="1" ht="16.5" customHeight="1">
      <c r="A46" s="8" t="s">
        <v>331</v>
      </c>
      <c r="B46" s="90" t="s">
        <v>118</v>
      </c>
      <c r="C46" s="10" t="s">
        <v>119</v>
      </c>
      <c r="D46" s="493">
        <v>8.94</v>
      </c>
      <c r="E46" s="493">
        <v>33.245579999999997</v>
      </c>
      <c r="F46" s="659">
        <f>'01CH'!D56</f>
        <v>0</v>
      </c>
      <c r="G46" s="83">
        <f t="shared" si="0"/>
        <v>24.305579999999999</v>
      </c>
      <c r="H46" s="666">
        <f t="shared" si="1"/>
        <v>-8.94</v>
      </c>
      <c r="I46" s="666">
        <f t="shared" si="2"/>
        <v>-33.245579999999997</v>
      </c>
      <c r="J46" s="495">
        <v>35.131554999999999</v>
      </c>
      <c r="K46" s="474">
        <f t="shared" si="5"/>
        <v>-68.377134999999996</v>
      </c>
      <c r="L46" s="495">
        <v>-32.801341999999998</v>
      </c>
    </row>
    <row r="47" spans="1:12" s="62" customFormat="1" ht="30">
      <c r="A47" s="8" t="s">
        <v>331</v>
      </c>
      <c r="B47" s="90" t="s">
        <v>120</v>
      </c>
      <c r="C47" s="10" t="s">
        <v>121</v>
      </c>
      <c r="D47" s="493">
        <v>145.52000000000001</v>
      </c>
      <c r="E47" s="493">
        <v>121.37758999999998</v>
      </c>
      <c r="F47" s="659">
        <f>'01CH'!D57</f>
        <v>35.459999999999994</v>
      </c>
      <c r="G47" s="83">
        <f t="shared" si="0"/>
        <v>-24.142410000000027</v>
      </c>
      <c r="H47" s="666">
        <f t="shared" si="1"/>
        <v>-110.06000000000002</v>
      </c>
      <c r="I47" s="666">
        <f t="shared" si="2"/>
        <v>-85.91758999999999</v>
      </c>
      <c r="J47" s="495">
        <v>11.915073000000003</v>
      </c>
      <c r="K47" s="474">
        <f t="shared" si="5"/>
        <v>-97.832662999999997</v>
      </c>
      <c r="L47" s="495">
        <v>-83.869703999999999</v>
      </c>
    </row>
    <row r="48" spans="1:12" s="62" customFormat="1" ht="30">
      <c r="A48" s="8" t="s">
        <v>331</v>
      </c>
      <c r="B48" s="15" t="s">
        <v>284</v>
      </c>
      <c r="C48" s="10" t="s">
        <v>123</v>
      </c>
      <c r="D48" s="12"/>
      <c r="E48" s="12"/>
      <c r="F48" s="659">
        <f>'01CH'!D58</f>
        <v>0</v>
      </c>
      <c r="G48" s="83">
        <f t="shared" si="0"/>
        <v>0</v>
      </c>
      <c r="H48" s="666">
        <f t="shared" si="1"/>
        <v>0</v>
      </c>
      <c r="I48" s="666">
        <f t="shared" si="2"/>
        <v>0</v>
      </c>
      <c r="J48" s="495"/>
      <c r="K48" s="474">
        <f t="shared" si="5"/>
        <v>0</v>
      </c>
      <c r="L48" s="495"/>
    </row>
    <row r="49" spans="1:12" s="62" customFormat="1" ht="16.5" customHeight="1">
      <c r="A49" s="8" t="s">
        <v>331</v>
      </c>
      <c r="B49" s="15" t="s">
        <v>124</v>
      </c>
      <c r="C49" s="10" t="s">
        <v>125</v>
      </c>
      <c r="D49" s="12"/>
      <c r="E49" s="12"/>
      <c r="F49" s="659">
        <f>'01CH'!D59</f>
        <v>0</v>
      </c>
      <c r="G49" s="83">
        <f t="shared" si="0"/>
        <v>0</v>
      </c>
      <c r="H49" s="666">
        <f t="shared" si="1"/>
        <v>0</v>
      </c>
      <c r="I49" s="666">
        <f t="shared" si="2"/>
        <v>0</v>
      </c>
      <c r="J49" s="495"/>
      <c r="K49" s="474">
        <f t="shared" si="5"/>
        <v>0</v>
      </c>
      <c r="L49" s="495"/>
    </row>
    <row r="50" spans="1:12" s="62" customFormat="1" ht="16.5" customHeight="1">
      <c r="A50" s="8" t="s">
        <v>331</v>
      </c>
      <c r="B50" s="15" t="s">
        <v>126</v>
      </c>
      <c r="C50" s="10" t="s">
        <v>127</v>
      </c>
      <c r="D50" s="501">
        <v>9.2100000000000009</v>
      </c>
      <c r="E50" s="502">
        <v>12.087180000000002</v>
      </c>
      <c r="F50" s="659">
        <f>'01CH'!D60</f>
        <v>3.95</v>
      </c>
      <c r="G50" s="83">
        <f t="shared" si="0"/>
        <v>2.877180000000001</v>
      </c>
      <c r="H50" s="666">
        <f t="shared" si="1"/>
        <v>-5.2600000000000007</v>
      </c>
      <c r="I50" s="666">
        <f t="shared" si="2"/>
        <v>-8.1371800000000007</v>
      </c>
      <c r="J50" s="495"/>
      <c r="K50" s="474">
        <f t="shared" si="5"/>
        <v>-8.1371800000000007</v>
      </c>
      <c r="L50" s="495"/>
    </row>
    <row r="51" spans="1:12" ht="16.5" customHeight="1">
      <c r="A51" s="6" t="s">
        <v>131</v>
      </c>
      <c r="B51" s="16" t="s">
        <v>129</v>
      </c>
      <c r="C51" s="190" t="s">
        <v>130</v>
      </c>
      <c r="D51" s="7"/>
      <c r="E51" s="7"/>
      <c r="F51" s="659">
        <f>'01CH'!D61</f>
        <v>37.270000000000003</v>
      </c>
      <c r="G51" s="83">
        <f t="shared" si="0"/>
        <v>0</v>
      </c>
      <c r="H51" s="666">
        <f t="shared" si="1"/>
        <v>37.270000000000003</v>
      </c>
      <c r="I51" s="666">
        <f t="shared" si="2"/>
        <v>37.270000000000003</v>
      </c>
      <c r="K51" s="474">
        <f t="shared" si="5"/>
        <v>37.270000000000003</v>
      </c>
    </row>
    <row r="52" spans="1:12" ht="16.5" customHeight="1">
      <c r="A52" s="6" t="s">
        <v>134</v>
      </c>
      <c r="B52" s="17" t="s">
        <v>132</v>
      </c>
      <c r="C52" s="190" t="s">
        <v>133</v>
      </c>
      <c r="D52" s="422"/>
      <c r="E52" s="493">
        <v>12.81573</v>
      </c>
      <c r="F52" s="659">
        <f>'01CH'!D62</f>
        <v>0</v>
      </c>
      <c r="G52" s="83">
        <f t="shared" si="0"/>
        <v>12.81573</v>
      </c>
      <c r="H52" s="666">
        <f t="shared" si="1"/>
        <v>0</v>
      </c>
      <c r="I52" s="666">
        <f t="shared" si="2"/>
        <v>-12.81573</v>
      </c>
      <c r="K52" s="474">
        <f t="shared" si="5"/>
        <v>-12.81573</v>
      </c>
    </row>
    <row r="53" spans="1:12" ht="16.5" customHeight="1">
      <c r="A53" s="6" t="s">
        <v>137</v>
      </c>
      <c r="B53" s="17" t="s">
        <v>135</v>
      </c>
      <c r="C53" s="190" t="s">
        <v>136</v>
      </c>
      <c r="D53" s="7"/>
      <c r="E53" s="7"/>
      <c r="F53" s="659">
        <f>'01CH'!D63</f>
        <v>0</v>
      </c>
      <c r="G53" s="83">
        <f t="shared" si="0"/>
        <v>0</v>
      </c>
      <c r="H53" s="666">
        <f t="shared" si="1"/>
        <v>0</v>
      </c>
      <c r="I53" s="666">
        <f t="shared" si="2"/>
        <v>0</v>
      </c>
      <c r="K53" s="474">
        <f t="shared" si="5"/>
        <v>0</v>
      </c>
    </row>
    <row r="54" spans="1:12" ht="16.5" customHeight="1">
      <c r="A54" s="6" t="s">
        <v>140</v>
      </c>
      <c r="B54" s="18" t="s">
        <v>138</v>
      </c>
      <c r="C54" s="190" t="s">
        <v>139</v>
      </c>
      <c r="D54" s="493">
        <v>1422.41</v>
      </c>
      <c r="E54" s="493">
        <v>1094.1401000000001</v>
      </c>
      <c r="F54" s="659">
        <f>'01CH'!D64</f>
        <v>300.96969999999999</v>
      </c>
      <c r="G54" s="83">
        <f t="shared" si="0"/>
        <v>-328.26990000000001</v>
      </c>
      <c r="H54" s="666">
        <f t="shared" si="1"/>
        <v>-1121.4403000000002</v>
      </c>
      <c r="I54" s="666">
        <f t="shared" si="2"/>
        <v>-793.17040000000009</v>
      </c>
      <c r="J54" s="474">
        <v>-572.80761100000007</v>
      </c>
      <c r="K54" s="474">
        <f t="shared" si="5"/>
        <v>-220.36278900000002</v>
      </c>
      <c r="L54" s="474">
        <v>-196.59375300000002</v>
      </c>
    </row>
    <row r="55" spans="1:12" ht="16.5" customHeight="1">
      <c r="A55" s="6" t="s">
        <v>143</v>
      </c>
      <c r="B55" s="17" t="s">
        <v>141</v>
      </c>
      <c r="C55" s="190" t="s">
        <v>142</v>
      </c>
      <c r="D55" s="493">
        <v>268.20999999999998</v>
      </c>
      <c r="E55" s="493">
        <v>201.90610000000001</v>
      </c>
      <c r="F55" s="659">
        <f>'01CH'!D65</f>
        <v>28.708200000000001</v>
      </c>
      <c r="G55" s="83">
        <f t="shared" si="0"/>
        <v>-66.30389999999997</v>
      </c>
      <c r="H55" s="666">
        <f t="shared" si="1"/>
        <v>-239.50179999999997</v>
      </c>
      <c r="I55" s="666">
        <f t="shared" si="2"/>
        <v>-173.1979</v>
      </c>
      <c r="J55" s="474">
        <v>634.48383300000012</v>
      </c>
      <c r="K55" s="474">
        <f t="shared" si="5"/>
        <v>-807.68173300000012</v>
      </c>
      <c r="L55" s="474">
        <v>-173.1979</v>
      </c>
    </row>
    <row r="56" spans="1:12" ht="16.5" customHeight="1">
      <c r="A56" s="6" t="s">
        <v>146</v>
      </c>
      <c r="B56" s="17" t="s">
        <v>144</v>
      </c>
      <c r="C56" s="190" t="s">
        <v>145</v>
      </c>
      <c r="D56" s="493">
        <v>30</v>
      </c>
      <c r="E56" s="493">
        <v>14.35135</v>
      </c>
      <c r="F56" s="659">
        <f>'01CH'!D66</f>
        <v>13.709999999999999</v>
      </c>
      <c r="G56" s="83">
        <f t="shared" si="0"/>
        <v>-15.64865</v>
      </c>
      <c r="H56" s="666">
        <f t="shared" si="1"/>
        <v>-16.29</v>
      </c>
      <c r="I56" s="666">
        <f t="shared" si="2"/>
        <v>-0.64135000000000097</v>
      </c>
      <c r="J56" s="474">
        <v>2.7825849999999996</v>
      </c>
      <c r="K56" s="474">
        <f t="shared" si="5"/>
        <v>-3.4239350000000006</v>
      </c>
      <c r="L56" s="474">
        <v>-0.33195900000000078</v>
      </c>
    </row>
    <row r="57" spans="1:12" ht="30">
      <c r="A57" s="6" t="s">
        <v>149</v>
      </c>
      <c r="B57" s="17" t="s">
        <v>147</v>
      </c>
      <c r="C57" s="190" t="s">
        <v>148</v>
      </c>
      <c r="D57" s="493">
        <v>7.19</v>
      </c>
      <c r="E57" s="493">
        <v>1.8386699999999998</v>
      </c>
      <c r="F57" s="659">
        <f>'01CH'!D67</f>
        <v>0.95</v>
      </c>
      <c r="G57" s="83">
        <f t="shared" si="0"/>
        <v>-5.3513300000000008</v>
      </c>
      <c r="H57" s="666">
        <f t="shared" si="1"/>
        <v>-6.24</v>
      </c>
      <c r="I57" s="666">
        <f t="shared" si="2"/>
        <v>-0.88866999999999985</v>
      </c>
      <c r="J57" s="474">
        <v>37.584319000000008</v>
      </c>
      <c r="K57" s="474">
        <f t="shared" si="5"/>
        <v>-38.472989000000005</v>
      </c>
      <c r="L57" s="474">
        <v>1.2095200000000048</v>
      </c>
    </row>
    <row r="58" spans="1:12" ht="16.5" customHeight="1">
      <c r="A58" s="6" t="s">
        <v>151</v>
      </c>
      <c r="B58" s="17" t="s">
        <v>150</v>
      </c>
      <c r="C58" s="190" t="s">
        <v>171</v>
      </c>
      <c r="D58" s="7"/>
      <c r="E58" s="7"/>
      <c r="F58" s="659">
        <f>'01CH'!D68</f>
        <v>0</v>
      </c>
      <c r="G58" s="83">
        <f t="shared" si="0"/>
        <v>0</v>
      </c>
      <c r="H58" s="666">
        <f t="shared" si="1"/>
        <v>0</v>
      </c>
      <c r="I58" s="666">
        <f t="shared" si="2"/>
        <v>0</v>
      </c>
      <c r="K58" s="474">
        <f t="shared" si="5"/>
        <v>0</v>
      </c>
    </row>
    <row r="59" spans="1:12" ht="16.5" customHeight="1">
      <c r="A59" s="6" t="s">
        <v>154</v>
      </c>
      <c r="B59" s="17" t="s">
        <v>291</v>
      </c>
      <c r="C59" s="190" t="s">
        <v>153</v>
      </c>
      <c r="D59" s="493">
        <v>7.83</v>
      </c>
      <c r="E59" s="493">
        <v>7.6075599999999994</v>
      </c>
      <c r="F59" s="659">
        <f>'01CH'!D69</f>
        <v>0</v>
      </c>
      <c r="G59" s="83">
        <f t="shared" si="0"/>
        <v>-0.22244000000000064</v>
      </c>
      <c r="H59" s="666">
        <f t="shared" si="1"/>
        <v>-7.83</v>
      </c>
      <c r="I59" s="666">
        <f>F59-E59</f>
        <v>-7.6075599999999994</v>
      </c>
      <c r="J59" s="474">
        <v>-4.1703000000000046E-2</v>
      </c>
      <c r="K59" s="474">
        <f t="shared" si="5"/>
        <v>-7.5658569999999994</v>
      </c>
      <c r="L59" s="474">
        <v>-5.9805579999999994</v>
      </c>
    </row>
    <row r="60" spans="1:12" ht="16.5" customHeight="1">
      <c r="A60" s="6" t="s">
        <v>157</v>
      </c>
      <c r="B60" s="17" t="s">
        <v>155</v>
      </c>
      <c r="C60" s="190" t="s">
        <v>156</v>
      </c>
      <c r="D60" s="493">
        <v>1182.95</v>
      </c>
      <c r="E60" s="493">
        <v>1087.4330799999998</v>
      </c>
      <c r="F60" s="659">
        <f>'01CH'!D70</f>
        <v>855.55120000000011</v>
      </c>
      <c r="G60" s="83">
        <f t="shared" si="0"/>
        <v>-95.516920000000255</v>
      </c>
      <c r="H60" s="666">
        <f t="shared" si="1"/>
        <v>-327.39879999999994</v>
      </c>
      <c r="I60" s="666">
        <f t="shared" si="2"/>
        <v>-231.88187999999968</v>
      </c>
      <c r="J60" s="474">
        <v>14.438514999999997</v>
      </c>
      <c r="K60" s="474">
        <f t="shared" si="5"/>
        <v>-246.32039499999968</v>
      </c>
      <c r="L60" s="474">
        <v>-222.70108599999969</v>
      </c>
    </row>
    <row r="61" spans="1:12" ht="16.5" customHeight="1">
      <c r="A61" s="6" t="s">
        <v>160</v>
      </c>
      <c r="B61" s="17" t="s">
        <v>158</v>
      </c>
      <c r="C61" s="190" t="s">
        <v>159</v>
      </c>
      <c r="D61" s="493">
        <v>246.67</v>
      </c>
      <c r="E61" s="493">
        <v>57.598089999999992</v>
      </c>
      <c r="F61" s="659">
        <f>'01CH'!D71</f>
        <v>44.440000000000005</v>
      </c>
      <c r="G61" s="83">
        <f t="shared" si="0"/>
        <v>-189.07191</v>
      </c>
      <c r="H61" s="666">
        <f t="shared" si="1"/>
        <v>-202.23</v>
      </c>
      <c r="I61" s="666">
        <f t="shared" si="2"/>
        <v>-13.158089999999987</v>
      </c>
      <c r="J61" s="474">
        <v>-9.0550710000000016</v>
      </c>
      <c r="K61" s="474">
        <f t="shared" si="5"/>
        <v>-4.1030189999999855</v>
      </c>
      <c r="L61" s="474">
        <v>-9.0732999999985076E-2</v>
      </c>
    </row>
    <row r="62" spans="1:12" ht="16.5" customHeight="1">
      <c r="A62" s="6" t="s">
        <v>163</v>
      </c>
      <c r="B62" s="17" t="s">
        <v>161</v>
      </c>
      <c r="C62" s="190" t="s">
        <v>162</v>
      </c>
      <c r="D62" s="493">
        <v>14.56</v>
      </c>
      <c r="E62" s="493">
        <v>14.919389999999998</v>
      </c>
      <c r="F62" s="659">
        <f>'01CH'!D72</f>
        <v>0</v>
      </c>
      <c r="G62" s="83">
        <f t="shared" si="0"/>
        <v>0.35938999999999766</v>
      </c>
      <c r="H62" s="666">
        <f t="shared" si="1"/>
        <v>-14.56</v>
      </c>
      <c r="I62" s="666">
        <f t="shared" si="2"/>
        <v>-14.919389999999998</v>
      </c>
      <c r="J62" s="474">
        <v>-1.3172999999999999</v>
      </c>
      <c r="K62" s="474">
        <f t="shared" si="5"/>
        <v>-13.602089999999999</v>
      </c>
    </row>
    <row r="63" spans="1:12" ht="16.5" customHeight="1">
      <c r="A63" s="6" t="s">
        <v>166</v>
      </c>
      <c r="B63" s="17" t="s">
        <v>164</v>
      </c>
      <c r="C63" s="190" t="s">
        <v>165</v>
      </c>
      <c r="D63" s="7"/>
      <c r="E63" s="7"/>
      <c r="F63" s="659">
        <f>'01CH'!D73</f>
        <v>0</v>
      </c>
      <c r="G63" s="83">
        <f t="shared" si="0"/>
        <v>0</v>
      </c>
      <c r="H63" s="666">
        <f t="shared" si="1"/>
        <v>0</v>
      </c>
      <c r="I63" s="666">
        <f t="shared" si="2"/>
        <v>0</v>
      </c>
      <c r="K63" s="474">
        <f t="shared" si="5"/>
        <v>0</v>
      </c>
    </row>
    <row r="64" spans="1:12" ht="16.5" customHeight="1">
      <c r="A64" s="6" t="s">
        <v>285</v>
      </c>
      <c r="B64" s="17" t="s">
        <v>167</v>
      </c>
      <c r="C64" s="190" t="s">
        <v>168</v>
      </c>
      <c r="D64" s="7"/>
      <c r="E64" s="7"/>
      <c r="F64" s="659">
        <f>'01CH'!D74</f>
        <v>0</v>
      </c>
      <c r="G64" s="83">
        <f t="shared" si="0"/>
        <v>0</v>
      </c>
      <c r="H64" s="666">
        <f t="shared" si="1"/>
        <v>0</v>
      </c>
      <c r="I64" s="666">
        <f t="shared" si="2"/>
        <v>0</v>
      </c>
      <c r="K64" s="474">
        <f t="shared" si="5"/>
        <v>0</v>
      </c>
    </row>
    <row r="65" spans="1:14" s="22" customFormat="1" ht="16.5" customHeight="1">
      <c r="A65" s="507">
        <v>3</v>
      </c>
      <c r="B65" s="5" t="s">
        <v>169</v>
      </c>
      <c r="C65" s="188" t="s">
        <v>170</v>
      </c>
      <c r="D65" s="484">
        <v>217.54</v>
      </c>
      <c r="E65" s="484">
        <v>88.552300000000002</v>
      </c>
      <c r="F65" s="658">
        <f>'01CH'!D75</f>
        <v>695.67079999999999</v>
      </c>
      <c r="G65" s="485">
        <f t="shared" si="0"/>
        <v>-128.98769999999999</v>
      </c>
      <c r="H65" s="665">
        <f t="shared" si="1"/>
        <v>478.13080000000002</v>
      </c>
      <c r="I65" s="665">
        <f t="shared" si="2"/>
        <v>607.11850000000004</v>
      </c>
      <c r="J65" s="477">
        <v>-50.45</v>
      </c>
      <c r="K65" s="474">
        <f t="shared" si="5"/>
        <v>657.56850000000009</v>
      </c>
      <c r="L65" s="477">
        <v>657.90799000000004</v>
      </c>
      <c r="N65" s="22">
        <f>F65/F7*100</f>
        <v>0.81472066813974464</v>
      </c>
    </row>
    <row r="66" spans="1:14" s="22" customFormat="1" ht="16.5" customHeight="1">
      <c r="A66" s="507">
        <v>4</v>
      </c>
      <c r="B66" s="5" t="s">
        <v>405</v>
      </c>
      <c r="C66" s="188" t="s">
        <v>198</v>
      </c>
      <c r="D66" s="489"/>
      <c r="E66" s="489"/>
      <c r="F66" s="658"/>
      <c r="G66" s="485">
        <f t="shared" si="0"/>
        <v>0</v>
      </c>
      <c r="H66" s="665">
        <f t="shared" si="1"/>
        <v>0</v>
      </c>
      <c r="I66" s="665">
        <f t="shared" si="2"/>
        <v>0</v>
      </c>
      <c r="J66" s="477"/>
      <c r="K66" s="474">
        <f t="shared" si="5"/>
        <v>0</v>
      </c>
      <c r="L66" s="477"/>
    </row>
    <row r="67" spans="1:14" s="22" customFormat="1" ht="16.5" customHeight="1">
      <c r="A67" s="507">
        <v>5</v>
      </c>
      <c r="B67" s="5" t="s">
        <v>406</v>
      </c>
      <c r="C67" s="188" t="s">
        <v>200</v>
      </c>
      <c r="D67" s="489"/>
      <c r="E67" s="489"/>
      <c r="F67" s="658"/>
      <c r="G67" s="485">
        <f t="shared" si="0"/>
        <v>0</v>
      </c>
      <c r="H67" s="665">
        <f t="shared" si="1"/>
        <v>0</v>
      </c>
      <c r="I67" s="665">
        <f t="shared" si="2"/>
        <v>0</v>
      </c>
      <c r="J67" s="477"/>
      <c r="K67" s="474">
        <f t="shared" si="5"/>
        <v>0</v>
      </c>
      <c r="L67" s="477"/>
    </row>
    <row r="68" spans="1:14" s="22" customFormat="1" ht="16.5" customHeight="1">
      <c r="A68" s="507">
        <v>6</v>
      </c>
      <c r="B68" s="5" t="s">
        <v>407</v>
      </c>
      <c r="C68" s="188" t="s">
        <v>202</v>
      </c>
      <c r="D68" s="391">
        <v>2536.92</v>
      </c>
      <c r="E68" s="484">
        <v>2614.41</v>
      </c>
      <c r="F68" s="660">
        <v>9480.99</v>
      </c>
      <c r="G68" s="485">
        <f t="shared" si="0"/>
        <v>77.489999999999782</v>
      </c>
      <c r="H68" s="665">
        <f t="shared" si="1"/>
        <v>6944.07</v>
      </c>
      <c r="I68" s="665">
        <f t="shared" si="2"/>
        <v>6866.58</v>
      </c>
      <c r="J68" s="477"/>
      <c r="K68" s="474">
        <f t="shared" si="5"/>
        <v>6866.58</v>
      </c>
      <c r="L68" s="477"/>
    </row>
    <row r="69" spans="1:14" s="62" customFormat="1" ht="28.5" customHeight="1">
      <c r="A69" s="508"/>
      <c r="B69" s="509" t="s">
        <v>408</v>
      </c>
      <c r="C69" s="510"/>
      <c r="F69" s="661"/>
      <c r="G69" s="495"/>
      <c r="H69" s="668"/>
      <c r="I69" s="668"/>
      <c r="J69" s="495"/>
      <c r="K69" s="495"/>
      <c r="L69" s="495"/>
    </row>
    <row r="70" spans="1:14">
      <c r="C70" s="475"/>
    </row>
    <row r="75" spans="1:14" hidden="1"/>
    <row r="76" spans="1:14" hidden="1"/>
    <row r="77" spans="1:14" hidden="1"/>
    <row r="78" spans="1:14" hidden="1"/>
    <row r="79" spans="1:14" hidden="1">
      <c r="B79" s="511" t="s">
        <v>409</v>
      </c>
    </row>
    <row r="80" spans="1:14" hidden="1">
      <c r="B80" s="511" t="s">
        <v>410</v>
      </c>
    </row>
    <row r="81" spans="2:2" hidden="1">
      <c r="B81" s="511" t="s">
        <v>411</v>
      </c>
    </row>
    <row r="82" spans="2:2" hidden="1">
      <c r="B82" s="511" t="s">
        <v>412</v>
      </c>
    </row>
    <row r="83" spans="2:2" hidden="1">
      <c r="B83" s="511" t="s">
        <v>413</v>
      </c>
    </row>
    <row r="84" spans="2:2" hidden="1"/>
  </sheetData>
  <mergeCells count="13">
    <mergeCell ref="Q7:Q8"/>
    <mergeCell ref="R7:R8"/>
    <mergeCell ref="S7:U7"/>
    <mergeCell ref="V7:X7"/>
    <mergeCell ref="A1:B1"/>
    <mergeCell ref="A2:I2"/>
    <mergeCell ref="A4:A5"/>
    <mergeCell ref="B4:B5"/>
    <mergeCell ref="C4:C5"/>
    <mergeCell ref="D4:D5"/>
    <mergeCell ref="E4:E5"/>
    <mergeCell ref="F4:F5"/>
    <mergeCell ref="G4:I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4"/>
  <sheetViews>
    <sheetView showZeros="0" workbookViewId="0">
      <pane ySplit="6" topLeftCell="A55" activePane="bottomLeft" state="frozen"/>
      <selection pane="bottomLeft" activeCell="L65" sqref="L65"/>
    </sheetView>
  </sheetViews>
  <sheetFormatPr defaultColWidth="6.85546875" defaultRowHeight="15"/>
  <cols>
    <col min="1" max="1" width="4.85546875" style="225" customWidth="1"/>
    <col min="2" max="2" width="32.85546875" style="670" customWidth="1"/>
    <col min="3" max="3" width="6.28515625" style="550" customWidth="1"/>
    <col min="4" max="4" width="14.5703125" style="550" hidden="1" customWidth="1"/>
    <col min="5" max="6" width="14" style="550" customWidth="1"/>
    <col min="7" max="7" width="14" style="671" customWidth="1"/>
    <col min="8" max="8" width="14" style="699" customWidth="1"/>
    <col min="9" max="12" width="14" style="671" customWidth="1"/>
    <col min="13" max="13" width="15.7109375" style="671" customWidth="1"/>
    <col min="14" max="14" width="6.85546875" style="550"/>
    <col min="15" max="15" width="9" style="550" bestFit="1" customWidth="1"/>
    <col min="16" max="16" width="9.7109375" style="550" bestFit="1" customWidth="1"/>
    <col min="17" max="214" width="6.85546875" style="550"/>
    <col min="215" max="215" width="4.85546875" style="550" customWidth="1"/>
    <col min="216" max="216" width="37.42578125" style="550" bestFit="1" customWidth="1"/>
    <col min="217" max="217" width="5.28515625" style="550" customWidth="1"/>
    <col min="218" max="218" width="7.7109375" style="550" customWidth="1"/>
    <col min="219" max="219" width="0" style="550" hidden="1" customWidth="1"/>
    <col min="220" max="220" width="8.140625" style="550" customWidth="1"/>
    <col min="221" max="231" width="7.28515625" style="550" customWidth="1"/>
    <col min="232" max="232" width="8.7109375" style="550" customWidth="1"/>
    <col min="233" max="253" width="7.28515625" style="550" customWidth="1"/>
    <col min="254" max="470" width="6.85546875" style="550"/>
    <col min="471" max="471" width="4.85546875" style="550" customWidth="1"/>
    <col min="472" max="472" width="37.42578125" style="550" bestFit="1" customWidth="1"/>
    <col min="473" max="473" width="5.28515625" style="550" customWidth="1"/>
    <col min="474" max="474" width="7.7109375" style="550" customWidth="1"/>
    <col min="475" max="475" width="0" style="550" hidden="1" customWidth="1"/>
    <col min="476" max="476" width="8.140625" style="550" customWidth="1"/>
    <col min="477" max="487" width="7.28515625" style="550" customWidth="1"/>
    <col min="488" max="488" width="8.7109375" style="550" customWidth="1"/>
    <col min="489" max="509" width="7.28515625" style="550" customWidth="1"/>
    <col min="510" max="726" width="6.85546875" style="550"/>
    <col min="727" max="727" width="4.85546875" style="550" customWidth="1"/>
    <col min="728" max="728" width="37.42578125" style="550" bestFit="1" customWidth="1"/>
    <col min="729" max="729" width="5.28515625" style="550" customWidth="1"/>
    <col min="730" max="730" width="7.7109375" style="550" customWidth="1"/>
    <col min="731" max="731" width="0" style="550" hidden="1" customWidth="1"/>
    <col min="732" max="732" width="8.140625" style="550" customWidth="1"/>
    <col min="733" max="743" width="7.28515625" style="550" customWidth="1"/>
    <col min="744" max="744" width="8.7109375" style="550" customWidth="1"/>
    <col min="745" max="765" width="7.28515625" style="550" customWidth="1"/>
    <col min="766" max="982" width="6.85546875" style="550"/>
    <col min="983" max="983" width="4.85546875" style="550" customWidth="1"/>
    <col min="984" max="984" width="37.42578125" style="550" bestFit="1" customWidth="1"/>
    <col min="985" max="985" width="5.28515625" style="550" customWidth="1"/>
    <col min="986" max="986" width="7.7109375" style="550" customWidth="1"/>
    <col min="987" max="987" width="0" style="550" hidden="1" customWidth="1"/>
    <col min="988" max="988" width="8.140625" style="550" customWidth="1"/>
    <col min="989" max="999" width="7.28515625" style="550" customWidth="1"/>
    <col min="1000" max="1000" width="8.7109375" style="550" customWidth="1"/>
    <col min="1001" max="1021" width="7.28515625" style="550" customWidth="1"/>
    <col min="1022" max="1238" width="6.85546875" style="550"/>
    <col min="1239" max="1239" width="4.85546875" style="550" customWidth="1"/>
    <col min="1240" max="1240" width="37.42578125" style="550" bestFit="1" customWidth="1"/>
    <col min="1241" max="1241" width="5.28515625" style="550" customWidth="1"/>
    <col min="1242" max="1242" width="7.7109375" style="550" customWidth="1"/>
    <col min="1243" max="1243" width="0" style="550" hidden="1" customWidth="1"/>
    <col min="1244" max="1244" width="8.140625" style="550" customWidth="1"/>
    <col min="1245" max="1255" width="7.28515625" style="550" customWidth="1"/>
    <col min="1256" max="1256" width="8.7109375" style="550" customWidth="1"/>
    <col min="1257" max="1277" width="7.28515625" style="550" customWidth="1"/>
    <col min="1278" max="1494" width="6.85546875" style="550"/>
    <col min="1495" max="1495" width="4.85546875" style="550" customWidth="1"/>
    <col min="1496" max="1496" width="37.42578125" style="550" bestFit="1" customWidth="1"/>
    <col min="1497" max="1497" width="5.28515625" style="550" customWidth="1"/>
    <col min="1498" max="1498" width="7.7109375" style="550" customWidth="1"/>
    <col min="1499" max="1499" width="0" style="550" hidden="1" customWidth="1"/>
    <col min="1500" max="1500" width="8.140625" style="550" customWidth="1"/>
    <col min="1501" max="1511" width="7.28515625" style="550" customWidth="1"/>
    <col min="1512" max="1512" width="8.7109375" style="550" customWidth="1"/>
    <col min="1513" max="1533" width="7.28515625" style="550" customWidth="1"/>
    <col min="1534" max="1750" width="6.85546875" style="550"/>
    <col min="1751" max="1751" width="4.85546875" style="550" customWidth="1"/>
    <col min="1752" max="1752" width="37.42578125" style="550" bestFit="1" customWidth="1"/>
    <col min="1753" max="1753" width="5.28515625" style="550" customWidth="1"/>
    <col min="1754" max="1754" width="7.7109375" style="550" customWidth="1"/>
    <col min="1755" max="1755" width="0" style="550" hidden="1" customWidth="1"/>
    <col min="1756" max="1756" width="8.140625" style="550" customWidth="1"/>
    <col min="1757" max="1767" width="7.28515625" style="550" customWidth="1"/>
    <col min="1768" max="1768" width="8.7109375" style="550" customWidth="1"/>
    <col min="1769" max="1789" width="7.28515625" style="550" customWidth="1"/>
    <col min="1790" max="2006" width="6.85546875" style="550"/>
    <col min="2007" max="2007" width="4.85546875" style="550" customWidth="1"/>
    <col min="2008" max="2008" width="37.42578125" style="550" bestFit="1" customWidth="1"/>
    <col min="2009" max="2009" width="5.28515625" style="550" customWidth="1"/>
    <col min="2010" max="2010" width="7.7109375" style="550" customWidth="1"/>
    <col min="2011" max="2011" width="0" style="550" hidden="1" customWidth="1"/>
    <col min="2012" max="2012" width="8.140625" style="550" customWidth="1"/>
    <col min="2013" max="2023" width="7.28515625" style="550" customWidth="1"/>
    <col min="2024" max="2024" width="8.7109375" style="550" customWidth="1"/>
    <col min="2025" max="2045" width="7.28515625" style="550" customWidth="1"/>
    <col min="2046" max="2262" width="6.85546875" style="550"/>
    <col min="2263" max="2263" width="4.85546875" style="550" customWidth="1"/>
    <col min="2264" max="2264" width="37.42578125" style="550" bestFit="1" customWidth="1"/>
    <col min="2265" max="2265" width="5.28515625" style="550" customWidth="1"/>
    <col min="2266" max="2266" width="7.7109375" style="550" customWidth="1"/>
    <col min="2267" max="2267" width="0" style="550" hidden="1" customWidth="1"/>
    <col min="2268" max="2268" width="8.140625" style="550" customWidth="1"/>
    <col min="2269" max="2279" width="7.28515625" style="550" customWidth="1"/>
    <col min="2280" max="2280" width="8.7109375" style="550" customWidth="1"/>
    <col min="2281" max="2301" width="7.28515625" style="550" customWidth="1"/>
    <col min="2302" max="2518" width="6.85546875" style="550"/>
    <col min="2519" max="2519" width="4.85546875" style="550" customWidth="1"/>
    <col min="2520" max="2520" width="37.42578125" style="550" bestFit="1" customWidth="1"/>
    <col min="2521" max="2521" width="5.28515625" style="550" customWidth="1"/>
    <col min="2522" max="2522" width="7.7109375" style="550" customWidth="1"/>
    <col min="2523" max="2523" width="0" style="550" hidden="1" customWidth="1"/>
    <col min="2524" max="2524" width="8.140625" style="550" customWidth="1"/>
    <col min="2525" max="2535" width="7.28515625" style="550" customWidth="1"/>
    <col min="2536" max="2536" width="8.7109375" style="550" customWidth="1"/>
    <col min="2537" max="2557" width="7.28515625" style="550" customWidth="1"/>
    <col min="2558" max="2774" width="6.85546875" style="550"/>
    <col min="2775" max="2775" width="4.85546875" style="550" customWidth="1"/>
    <col min="2776" max="2776" width="37.42578125" style="550" bestFit="1" customWidth="1"/>
    <col min="2777" max="2777" width="5.28515625" style="550" customWidth="1"/>
    <col min="2778" max="2778" width="7.7109375" style="550" customWidth="1"/>
    <col min="2779" max="2779" width="0" style="550" hidden="1" customWidth="1"/>
    <col min="2780" max="2780" width="8.140625" style="550" customWidth="1"/>
    <col min="2781" max="2791" width="7.28515625" style="550" customWidth="1"/>
    <col min="2792" max="2792" width="8.7109375" style="550" customWidth="1"/>
    <col min="2793" max="2813" width="7.28515625" style="550" customWidth="1"/>
    <col min="2814" max="3030" width="6.85546875" style="550"/>
    <col min="3031" max="3031" width="4.85546875" style="550" customWidth="1"/>
    <col min="3032" max="3032" width="37.42578125" style="550" bestFit="1" customWidth="1"/>
    <col min="3033" max="3033" width="5.28515625" style="550" customWidth="1"/>
    <col min="3034" max="3034" width="7.7109375" style="550" customWidth="1"/>
    <col min="3035" max="3035" width="0" style="550" hidden="1" customWidth="1"/>
    <col min="3036" max="3036" width="8.140625" style="550" customWidth="1"/>
    <col min="3037" max="3047" width="7.28515625" style="550" customWidth="1"/>
    <col min="3048" max="3048" width="8.7109375" style="550" customWidth="1"/>
    <col min="3049" max="3069" width="7.28515625" style="550" customWidth="1"/>
    <col min="3070" max="3286" width="6.85546875" style="550"/>
    <col min="3287" max="3287" width="4.85546875" style="550" customWidth="1"/>
    <col min="3288" max="3288" width="37.42578125" style="550" bestFit="1" customWidth="1"/>
    <col min="3289" max="3289" width="5.28515625" style="550" customWidth="1"/>
    <col min="3290" max="3290" width="7.7109375" style="550" customWidth="1"/>
    <col min="3291" max="3291" width="0" style="550" hidden="1" customWidth="1"/>
    <col min="3292" max="3292" width="8.140625" style="550" customWidth="1"/>
    <col min="3293" max="3303" width="7.28515625" style="550" customWidth="1"/>
    <col min="3304" max="3304" width="8.7109375" style="550" customWidth="1"/>
    <col min="3305" max="3325" width="7.28515625" style="550" customWidth="1"/>
    <col min="3326" max="3542" width="6.85546875" style="550"/>
    <col min="3543" max="3543" width="4.85546875" style="550" customWidth="1"/>
    <col min="3544" max="3544" width="37.42578125" style="550" bestFit="1" customWidth="1"/>
    <col min="3545" max="3545" width="5.28515625" style="550" customWidth="1"/>
    <col min="3546" max="3546" width="7.7109375" style="550" customWidth="1"/>
    <col min="3547" max="3547" width="0" style="550" hidden="1" customWidth="1"/>
    <col min="3548" max="3548" width="8.140625" style="550" customWidth="1"/>
    <col min="3549" max="3559" width="7.28515625" style="550" customWidth="1"/>
    <col min="3560" max="3560" width="8.7109375" style="550" customWidth="1"/>
    <col min="3561" max="3581" width="7.28515625" style="550" customWidth="1"/>
    <col min="3582" max="3798" width="6.85546875" style="550"/>
    <col min="3799" max="3799" width="4.85546875" style="550" customWidth="1"/>
    <col min="3800" max="3800" width="37.42578125" style="550" bestFit="1" customWidth="1"/>
    <col min="3801" max="3801" width="5.28515625" style="550" customWidth="1"/>
    <col min="3802" max="3802" width="7.7109375" style="550" customWidth="1"/>
    <col min="3803" max="3803" width="0" style="550" hidden="1" customWidth="1"/>
    <col min="3804" max="3804" width="8.140625" style="550" customWidth="1"/>
    <col min="3805" max="3815" width="7.28515625" style="550" customWidth="1"/>
    <col min="3816" max="3816" width="8.7109375" style="550" customWidth="1"/>
    <col min="3817" max="3837" width="7.28515625" style="550" customWidth="1"/>
    <col min="3838" max="4054" width="6.85546875" style="550"/>
    <col min="4055" max="4055" width="4.85546875" style="550" customWidth="1"/>
    <col min="4056" max="4056" width="37.42578125" style="550" bestFit="1" customWidth="1"/>
    <col min="4057" max="4057" width="5.28515625" style="550" customWidth="1"/>
    <col min="4058" max="4058" width="7.7109375" style="550" customWidth="1"/>
    <col min="4059" max="4059" width="0" style="550" hidden="1" customWidth="1"/>
    <col min="4060" max="4060" width="8.140625" style="550" customWidth="1"/>
    <col min="4061" max="4071" width="7.28515625" style="550" customWidth="1"/>
    <col min="4072" max="4072" width="8.7109375" style="550" customWidth="1"/>
    <col min="4073" max="4093" width="7.28515625" style="550" customWidth="1"/>
    <col min="4094" max="4310" width="6.85546875" style="550"/>
    <col min="4311" max="4311" width="4.85546875" style="550" customWidth="1"/>
    <col min="4312" max="4312" width="37.42578125" style="550" bestFit="1" customWidth="1"/>
    <col min="4313" max="4313" width="5.28515625" style="550" customWidth="1"/>
    <col min="4314" max="4314" width="7.7109375" style="550" customWidth="1"/>
    <col min="4315" max="4315" width="0" style="550" hidden="1" customWidth="1"/>
    <col min="4316" max="4316" width="8.140625" style="550" customWidth="1"/>
    <col min="4317" max="4327" width="7.28515625" style="550" customWidth="1"/>
    <col min="4328" max="4328" width="8.7109375" style="550" customWidth="1"/>
    <col min="4329" max="4349" width="7.28515625" style="550" customWidth="1"/>
    <col min="4350" max="4566" width="6.85546875" style="550"/>
    <col min="4567" max="4567" width="4.85546875" style="550" customWidth="1"/>
    <col min="4568" max="4568" width="37.42578125" style="550" bestFit="1" customWidth="1"/>
    <col min="4569" max="4569" width="5.28515625" style="550" customWidth="1"/>
    <col min="4570" max="4570" width="7.7109375" style="550" customWidth="1"/>
    <col min="4571" max="4571" width="0" style="550" hidden="1" customWidth="1"/>
    <col min="4572" max="4572" width="8.140625" style="550" customWidth="1"/>
    <col min="4573" max="4583" width="7.28515625" style="550" customWidth="1"/>
    <col min="4584" max="4584" width="8.7109375" style="550" customWidth="1"/>
    <col min="4585" max="4605" width="7.28515625" style="550" customWidth="1"/>
    <col min="4606" max="4822" width="6.85546875" style="550"/>
    <col min="4823" max="4823" width="4.85546875" style="550" customWidth="1"/>
    <col min="4824" max="4824" width="37.42578125" style="550" bestFit="1" customWidth="1"/>
    <col min="4825" max="4825" width="5.28515625" style="550" customWidth="1"/>
    <col min="4826" max="4826" width="7.7109375" style="550" customWidth="1"/>
    <col min="4827" max="4827" width="0" style="550" hidden="1" customWidth="1"/>
    <col min="4828" max="4828" width="8.140625" style="550" customWidth="1"/>
    <col min="4829" max="4839" width="7.28515625" style="550" customWidth="1"/>
    <col min="4840" max="4840" width="8.7109375" style="550" customWidth="1"/>
    <col min="4841" max="4861" width="7.28515625" style="550" customWidth="1"/>
    <col min="4862" max="5078" width="6.85546875" style="550"/>
    <col min="5079" max="5079" width="4.85546875" style="550" customWidth="1"/>
    <col min="5080" max="5080" width="37.42578125" style="550" bestFit="1" customWidth="1"/>
    <col min="5081" max="5081" width="5.28515625" style="550" customWidth="1"/>
    <col min="5082" max="5082" width="7.7109375" style="550" customWidth="1"/>
    <col min="5083" max="5083" width="0" style="550" hidden="1" customWidth="1"/>
    <col min="5084" max="5084" width="8.140625" style="550" customWidth="1"/>
    <col min="5085" max="5095" width="7.28515625" style="550" customWidth="1"/>
    <col min="5096" max="5096" width="8.7109375" style="550" customWidth="1"/>
    <col min="5097" max="5117" width="7.28515625" style="550" customWidth="1"/>
    <col min="5118" max="5334" width="6.85546875" style="550"/>
    <col min="5335" max="5335" width="4.85546875" style="550" customWidth="1"/>
    <col min="5336" max="5336" width="37.42578125" style="550" bestFit="1" customWidth="1"/>
    <col min="5337" max="5337" width="5.28515625" style="550" customWidth="1"/>
    <col min="5338" max="5338" width="7.7109375" style="550" customWidth="1"/>
    <col min="5339" max="5339" width="0" style="550" hidden="1" customWidth="1"/>
    <col min="5340" max="5340" width="8.140625" style="550" customWidth="1"/>
    <col min="5341" max="5351" width="7.28515625" style="550" customWidth="1"/>
    <col min="5352" max="5352" width="8.7109375" style="550" customWidth="1"/>
    <col min="5353" max="5373" width="7.28515625" style="550" customWidth="1"/>
    <col min="5374" max="5590" width="6.85546875" style="550"/>
    <col min="5591" max="5591" width="4.85546875" style="550" customWidth="1"/>
    <col min="5592" max="5592" width="37.42578125" style="550" bestFit="1" customWidth="1"/>
    <col min="5593" max="5593" width="5.28515625" style="550" customWidth="1"/>
    <col min="5594" max="5594" width="7.7109375" style="550" customWidth="1"/>
    <col min="5595" max="5595" width="0" style="550" hidden="1" customWidth="1"/>
    <col min="5596" max="5596" width="8.140625" style="550" customWidth="1"/>
    <col min="5597" max="5607" width="7.28515625" style="550" customWidth="1"/>
    <col min="5608" max="5608" width="8.7109375" style="550" customWidth="1"/>
    <col min="5609" max="5629" width="7.28515625" style="550" customWidth="1"/>
    <col min="5630" max="5846" width="6.85546875" style="550"/>
    <col min="5847" max="5847" width="4.85546875" style="550" customWidth="1"/>
    <col min="5848" max="5848" width="37.42578125" style="550" bestFit="1" customWidth="1"/>
    <col min="5849" max="5849" width="5.28515625" style="550" customWidth="1"/>
    <col min="5850" max="5850" width="7.7109375" style="550" customWidth="1"/>
    <col min="5851" max="5851" width="0" style="550" hidden="1" customWidth="1"/>
    <col min="5852" max="5852" width="8.140625" style="550" customWidth="1"/>
    <col min="5853" max="5863" width="7.28515625" style="550" customWidth="1"/>
    <col min="5864" max="5864" width="8.7109375" style="550" customWidth="1"/>
    <col min="5865" max="5885" width="7.28515625" style="550" customWidth="1"/>
    <col min="5886" max="6102" width="6.85546875" style="550"/>
    <col min="6103" max="6103" width="4.85546875" style="550" customWidth="1"/>
    <col min="6104" max="6104" width="37.42578125" style="550" bestFit="1" customWidth="1"/>
    <col min="6105" max="6105" width="5.28515625" style="550" customWidth="1"/>
    <col min="6106" max="6106" width="7.7109375" style="550" customWidth="1"/>
    <col min="6107" max="6107" width="0" style="550" hidden="1" customWidth="1"/>
    <col min="6108" max="6108" width="8.140625" style="550" customWidth="1"/>
    <col min="6109" max="6119" width="7.28515625" style="550" customWidth="1"/>
    <col min="6120" max="6120" width="8.7109375" style="550" customWidth="1"/>
    <col min="6121" max="6141" width="7.28515625" style="550" customWidth="1"/>
    <col min="6142" max="6358" width="6.85546875" style="550"/>
    <col min="6359" max="6359" width="4.85546875" style="550" customWidth="1"/>
    <col min="6360" max="6360" width="37.42578125" style="550" bestFit="1" customWidth="1"/>
    <col min="6361" max="6361" width="5.28515625" style="550" customWidth="1"/>
    <col min="6362" max="6362" width="7.7109375" style="550" customWidth="1"/>
    <col min="6363" max="6363" width="0" style="550" hidden="1" customWidth="1"/>
    <col min="6364" max="6364" width="8.140625" style="550" customWidth="1"/>
    <col min="6365" max="6375" width="7.28515625" style="550" customWidth="1"/>
    <col min="6376" max="6376" width="8.7109375" style="550" customWidth="1"/>
    <col min="6377" max="6397" width="7.28515625" style="550" customWidth="1"/>
    <col min="6398" max="6614" width="6.85546875" style="550"/>
    <col min="6615" max="6615" width="4.85546875" style="550" customWidth="1"/>
    <col min="6616" max="6616" width="37.42578125" style="550" bestFit="1" customWidth="1"/>
    <col min="6617" max="6617" width="5.28515625" style="550" customWidth="1"/>
    <col min="6618" max="6618" width="7.7109375" style="550" customWidth="1"/>
    <col min="6619" max="6619" width="0" style="550" hidden="1" customWidth="1"/>
    <col min="6620" max="6620" width="8.140625" style="550" customWidth="1"/>
    <col min="6621" max="6631" width="7.28515625" style="550" customWidth="1"/>
    <col min="6632" max="6632" width="8.7109375" style="550" customWidth="1"/>
    <col min="6633" max="6653" width="7.28515625" style="550" customWidth="1"/>
    <col min="6654" max="6870" width="6.85546875" style="550"/>
    <col min="6871" max="6871" width="4.85546875" style="550" customWidth="1"/>
    <col min="6872" max="6872" width="37.42578125" style="550" bestFit="1" customWidth="1"/>
    <col min="6873" max="6873" width="5.28515625" style="550" customWidth="1"/>
    <col min="6874" max="6874" width="7.7109375" style="550" customWidth="1"/>
    <col min="6875" max="6875" width="0" style="550" hidden="1" customWidth="1"/>
    <col min="6876" max="6876" width="8.140625" style="550" customWidth="1"/>
    <col min="6877" max="6887" width="7.28515625" style="550" customWidth="1"/>
    <col min="6888" max="6888" width="8.7109375" style="550" customWidth="1"/>
    <col min="6889" max="6909" width="7.28515625" style="550" customWidth="1"/>
    <col min="6910" max="7126" width="6.85546875" style="550"/>
    <col min="7127" max="7127" width="4.85546875" style="550" customWidth="1"/>
    <col min="7128" max="7128" width="37.42578125" style="550" bestFit="1" customWidth="1"/>
    <col min="7129" max="7129" width="5.28515625" style="550" customWidth="1"/>
    <col min="7130" max="7130" width="7.7109375" style="550" customWidth="1"/>
    <col min="7131" max="7131" width="0" style="550" hidden="1" customWidth="1"/>
    <col min="7132" max="7132" width="8.140625" style="550" customWidth="1"/>
    <col min="7133" max="7143" width="7.28515625" style="550" customWidth="1"/>
    <col min="7144" max="7144" width="8.7109375" style="550" customWidth="1"/>
    <col min="7145" max="7165" width="7.28515625" style="550" customWidth="1"/>
    <col min="7166" max="7382" width="6.85546875" style="550"/>
    <col min="7383" max="7383" width="4.85546875" style="550" customWidth="1"/>
    <col min="7384" max="7384" width="37.42578125" style="550" bestFit="1" customWidth="1"/>
    <col min="7385" max="7385" width="5.28515625" style="550" customWidth="1"/>
    <col min="7386" max="7386" width="7.7109375" style="550" customWidth="1"/>
    <col min="7387" max="7387" width="0" style="550" hidden="1" customWidth="1"/>
    <col min="7388" max="7388" width="8.140625" style="550" customWidth="1"/>
    <col min="7389" max="7399" width="7.28515625" style="550" customWidth="1"/>
    <col min="7400" max="7400" width="8.7109375" style="550" customWidth="1"/>
    <col min="7401" max="7421" width="7.28515625" style="550" customWidth="1"/>
    <col min="7422" max="7638" width="6.85546875" style="550"/>
    <col min="7639" max="7639" width="4.85546875" style="550" customWidth="1"/>
    <col min="7640" max="7640" width="37.42578125" style="550" bestFit="1" customWidth="1"/>
    <col min="7641" max="7641" width="5.28515625" style="550" customWidth="1"/>
    <col min="7642" max="7642" width="7.7109375" style="550" customWidth="1"/>
    <col min="7643" max="7643" width="0" style="550" hidden="1" customWidth="1"/>
    <col min="7644" max="7644" width="8.140625" style="550" customWidth="1"/>
    <col min="7645" max="7655" width="7.28515625" style="550" customWidth="1"/>
    <col min="7656" max="7656" width="8.7109375" style="550" customWidth="1"/>
    <col min="7657" max="7677" width="7.28515625" style="550" customWidth="1"/>
    <col min="7678" max="7894" width="6.85546875" style="550"/>
    <col min="7895" max="7895" width="4.85546875" style="550" customWidth="1"/>
    <col min="7896" max="7896" width="37.42578125" style="550" bestFit="1" customWidth="1"/>
    <col min="7897" max="7897" width="5.28515625" style="550" customWidth="1"/>
    <col min="7898" max="7898" width="7.7109375" style="550" customWidth="1"/>
    <col min="7899" max="7899" width="0" style="550" hidden="1" customWidth="1"/>
    <col min="7900" max="7900" width="8.140625" style="550" customWidth="1"/>
    <col min="7901" max="7911" width="7.28515625" style="550" customWidth="1"/>
    <col min="7912" max="7912" width="8.7109375" style="550" customWidth="1"/>
    <col min="7913" max="7933" width="7.28515625" style="550" customWidth="1"/>
    <col min="7934" max="8150" width="6.85546875" style="550"/>
    <col min="8151" max="8151" width="4.85546875" style="550" customWidth="1"/>
    <col min="8152" max="8152" width="37.42578125" style="550" bestFit="1" customWidth="1"/>
    <col min="8153" max="8153" width="5.28515625" style="550" customWidth="1"/>
    <col min="8154" max="8154" width="7.7109375" style="550" customWidth="1"/>
    <col min="8155" max="8155" width="0" style="550" hidden="1" customWidth="1"/>
    <col min="8156" max="8156" width="8.140625" style="550" customWidth="1"/>
    <col min="8157" max="8167" width="7.28515625" style="550" customWidth="1"/>
    <col min="8168" max="8168" width="8.7109375" style="550" customWidth="1"/>
    <col min="8169" max="8189" width="7.28515625" style="550" customWidth="1"/>
    <col min="8190" max="8406" width="6.85546875" style="550"/>
    <col min="8407" max="8407" width="4.85546875" style="550" customWidth="1"/>
    <col min="8408" max="8408" width="37.42578125" style="550" bestFit="1" customWidth="1"/>
    <col min="8409" max="8409" width="5.28515625" style="550" customWidth="1"/>
    <col min="8410" max="8410" width="7.7109375" style="550" customWidth="1"/>
    <col min="8411" max="8411" width="0" style="550" hidden="1" customWidth="1"/>
    <col min="8412" max="8412" width="8.140625" style="550" customWidth="1"/>
    <col min="8413" max="8423" width="7.28515625" style="550" customWidth="1"/>
    <col min="8424" max="8424" width="8.7109375" style="550" customWidth="1"/>
    <col min="8425" max="8445" width="7.28515625" style="550" customWidth="1"/>
    <col min="8446" max="8662" width="6.85546875" style="550"/>
    <col min="8663" max="8663" width="4.85546875" style="550" customWidth="1"/>
    <col min="8664" max="8664" width="37.42578125" style="550" bestFit="1" customWidth="1"/>
    <col min="8665" max="8665" width="5.28515625" style="550" customWidth="1"/>
    <col min="8666" max="8666" width="7.7109375" style="550" customWidth="1"/>
    <col min="8667" max="8667" width="0" style="550" hidden="1" customWidth="1"/>
    <col min="8668" max="8668" width="8.140625" style="550" customWidth="1"/>
    <col min="8669" max="8679" width="7.28515625" style="550" customWidth="1"/>
    <col min="8680" max="8680" width="8.7109375" style="550" customWidth="1"/>
    <col min="8681" max="8701" width="7.28515625" style="550" customWidth="1"/>
    <col min="8702" max="8918" width="6.85546875" style="550"/>
    <col min="8919" max="8919" width="4.85546875" style="550" customWidth="1"/>
    <col min="8920" max="8920" width="37.42578125" style="550" bestFit="1" customWidth="1"/>
    <col min="8921" max="8921" width="5.28515625" style="550" customWidth="1"/>
    <col min="8922" max="8922" width="7.7109375" style="550" customWidth="1"/>
    <col min="8923" max="8923" width="0" style="550" hidden="1" customWidth="1"/>
    <col min="8924" max="8924" width="8.140625" style="550" customWidth="1"/>
    <col min="8925" max="8935" width="7.28515625" style="550" customWidth="1"/>
    <col min="8936" max="8936" width="8.7109375" style="550" customWidth="1"/>
    <col min="8937" max="8957" width="7.28515625" style="550" customWidth="1"/>
    <col min="8958" max="9174" width="6.85546875" style="550"/>
    <col min="9175" max="9175" width="4.85546875" style="550" customWidth="1"/>
    <col min="9176" max="9176" width="37.42578125" style="550" bestFit="1" customWidth="1"/>
    <col min="9177" max="9177" width="5.28515625" style="550" customWidth="1"/>
    <col min="9178" max="9178" width="7.7109375" style="550" customWidth="1"/>
    <col min="9179" max="9179" width="0" style="550" hidden="1" customWidth="1"/>
    <col min="9180" max="9180" width="8.140625" style="550" customWidth="1"/>
    <col min="9181" max="9191" width="7.28515625" style="550" customWidth="1"/>
    <col min="9192" max="9192" width="8.7109375" style="550" customWidth="1"/>
    <col min="9193" max="9213" width="7.28515625" style="550" customWidth="1"/>
    <col min="9214" max="9430" width="6.85546875" style="550"/>
    <col min="9431" max="9431" width="4.85546875" style="550" customWidth="1"/>
    <col min="9432" max="9432" width="37.42578125" style="550" bestFit="1" customWidth="1"/>
    <col min="9433" max="9433" width="5.28515625" style="550" customWidth="1"/>
    <col min="9434" max="9434" width="7.7109375" style="550" customWidth="1"/>
    <col min="9435" max="9435" width="0" style="550" hidden="1" customWidth="1"/>
    <col min="9436" max="9436" width="8.140625" style="550" customWidth="1"/>
    <col min="9437" max="9447" width="7.28515625" style="550" customWidth="1"/>
    <col min="9448" max="9448" width="8.7109375" style="550" customWidth="1"/>
    <col min="9449" max="9469" width="7.28515625" style="550" customWidth="1"/>
    <col min="9470" max="9686" width="6.85546875" style="550"/>
    <col min="9687" max="9687" width="4.85546875" style="550" customWidth="1"/>
    <col min="9688" max="9688" width="37.42578125" style="550" bestFit="1" customWidth="1"/>
    <col min="9689" max="9689" width="5.28515625" style="550" customWidth="1"/>
    <col min="9690" max="9690" width="7.7109375" style="550" customWidth="1"/>
    <col min="9691" max="9691" width="0" style="550" hidden="1" customWidth="1"/>
    <col min="9692" max="9692" width="8.140625" style="550" customWidth="1"/>
    <col min="9693" max="9703" width="7.28515625" style="550" customWidth="1"/>
    <col min="9704" max="9704" width="8.7109375" style="550" customWidth="1"/>
    <col min="9705" max="9725" width="7.28515625" style="550" customWidth="1"/>
    <col min="9726" max="9942" width="6.85546875" style="550"/>
    <col min="9943" max="9943" width="4.85546875" style="550" customWidth="1"/>
    <col min="9944" max="9944" width="37.42578125" style="550" bestFit="1" customWidth="1"/>
    <col min="9945" max="9945" width="5.28515625" style="550" customWidth="1"/>
    <col min="9946" max="9946" width="7.7109375" style="550" customWidth="1"/>
    <col min="9947" max="9947" width="0" style="550" hidden="1" customWidth="1"/>
    <col min="9948" max="9948" width="8.140625" style="550" customWidth="1"/>
    <col min="9949" max="9959" width="7.28515625" style="550" customWidth="1"/>
    <col min="9960" max="9960" width="8.7109375" style="550" customWidth="1"/>
    <col min="9961" max="9981" width="7.28515625" style="550" customWidth="1"/>
    <col min="9982" max="10198" width="6.85546875" style="550"/>
    <col min="10199" max="10199" width="4.85546875" style="550" customWidth="1"/>
    <col min="10200" max="10200" width="37.42578125" style="550" bestFit="1" customWidth="1"/>
    <col min="10201" max="10201" width="5.28515625" style="550" customWidth="1"/>
    <col min="10202" max="10202" width="7.7109375" style="550" customWidth="1"/>
    <col min="10203" max="10203" width="0" style="550" hidden="1" customWidth="1"/>
    <col min="10204" max="10204" width="8.140625" style="550" customWidth="1"/>
    <col min="10205" max="10215" width="7.28515625" style="550" customWidth="1"/>
    <col min="10216" max="10216" width="8.7109375" style="550" customWidth="1"/>
    <col min="10217" max="10237" width="7.28515625" style="550" customWidth="1"/>
    <col min="10238" max="10454" width="6.85546875" style="550"/>
    <col min="10455" max="10455" width="4.85546875" style="550" customWidth="1"/>
    <col min="10456" max="10456" width="37.42578125" style="550" bestFit="1" customWidth="1"/>
    <col min="10457" max="10457" width="5.28515625" style="550" customWidth="1"/>
    <col min="10458" max="10458" width="7.7109375" style="550" customWidth="1"/>
    <col min="10459" max="10459" width="0" style="550" hidden="1" customWidth="1"/>
    <col min="10460" max="10460" width="8.140625" style="550" customWidth="1"/>
    <col min="10461" max="10471" width="7.28515625" style="550" customWidth="1"/>
    <col min="10472" max="10472" width="8.7109375" style="550" customWidth="1"/>
    <col min="10473" max="10493" width="7.28515625" style="550" customWidth="1"/>
    <col min="10494" max="10710" width="6.85546875" style="550"/>
    <col min="10711" max="10711" width="4.85546875" style="550" customWidth="1"/>
    <col min="10712" max="10712" width="37.42578125" style="550" bestFit="1" customWidth="1"/>
    <col min="10713" max="10713" width="5.28515625" style="550" customWidth="1"/>
    <col min="10714" max="10714" width="7.7109375" style="550" customWidth="1"/>
    <col min="10715" max="10715" width="0" style="550" hidden="1" customWidth="1"/>
    <col min="10716" max="10716" width="8.140625" style="550" customWidth="1"/>
    <col min="10717" max="10727" width="7.28515625" style="550" customWidth="1"/>
    <col min="10728" max="10728" width="8.7109375" style="550" customWidth="1"/>
    <col min="10729" max="10749" width="7.28515625" style="550" customWidth="1"/>
    <col min="10750" max="10966" width="6.85546875" style="550"/>
    <col min="10967" max="10967" width="4.85546875" style="550" customWidth="1"/>
    <col min="10968" max="10968" width="37.42578125" style="550" bestFit="1" customWidth="1"/>
    <col min="10969" max="10969" width="5.28515625" style="550" customWidth="1"/>
    <col min="10970" max="10970" width="7.7109375" style="550" customWidth="1"/>
    <col min="10971" max="10971" width="0" style="550" hidden="1" customWidth="1"/>
    <col min="10972" max="10972" width="8.140625" style="550" customWidth="1"/>
    <col min="10973" max="10983" width="7.28515625" style="550" customWidth="1"/>
    <col min="10984" max="10984" width="8.7109375" style="550" customWidth="1"/>
    <col min="10985" max="11005" width="7.28515625" style="550" customWidth="1"/>
    <col min="11006" max="11222" width="6.85546875" style="550"/>
    <col min="11223" max="11223" width="4.85546875" style="550" customWidth="1"/>
    <col min="11224" max="11224" width="37.42578125" style="550" bestFit="1" customWidth="1"/>
    <col min="11225" max="11225" width="5.28515625" style="550" customWidth="1"/>
    <col min="11226" max="11226" width="7.7109375" style="550" customWidth="1"/>
    <col min="11227" max="11227" width="0" style="550" hidden="1" customWidth="1"/>
    <col min="11228" max="11228" width="8.140625" style="550" customWidth="1"/>
    <col min="11229" max="11239" width="7.28515625" style="550" customWidth="1"/>
    <col min="11240" max="11240" width="8.7109375" style="550" customWidth="1"/>
    <col min="11241" max="11261" width="7.28515625" style="550" customWidth="1"/>
    <col min="11262" max="11478" width="6.85546875" style="550"/>
    <col min="11479" max="11479" width="4.85546875" style="550" customWidth="1"/>
    <col min="11480" max="11480" width="37.42578125" style="550" bestFit="1" customWidth="1"/>
    <col min="11481" max="11481" width="5.28515625" style="550" customWidth="1"/>
    <col min="11482" max="11482" width="7.7109375" style="550" customWidth="1"/>
    <col min="11483" max="11483" width="0" style="550" hidden="1" customWidth="1"/>
    <col min="11484" max="11484" width="8.140625" style="550" customWidth="1"/>
    <col min="11485" max="11495" width="7.28515625" style="550" customWidth="1"/>
    <col min="11496" max="11496" width="8.7109375" style="550" customWidth="1"/>
    <col min="11497" max="11517" width="7.28515625" style="550" customWidth="1"/>
    <col min="11518" max="11734" width="6.85546875" style="550"/>
    <col min="11735" max="11735" width="4.85546875" style="550" customWidth="1"/>
    <col min="11736" max="11736" width="37.42578125" style="550" bestFit="1" customWidth="1"/>
    <col min="11737" max="11737" width="5.28515625" style="550" customWidth="1"/>
    <col min="11738" max="11738" width="7.7109375" style="550" customWidth="1"/>
    <col min="11739" max="11739" width="0" style="550" hidden="1" customWidth="1"/>
    <col min="11740" max="11740" width="8.140625" style="550" customWidth="1"/>
    <col min="11741" max="11751" width="7.28515625" style="550" customWidth="1"/>
    <col min="11752" max="11752" width="8.7109375" style="550" customWidth="1"/>
    <col min="11753" max="11773" width="7.28515625" style="550" customWidth="1"/>
    <col min="11774" max="11990" width="6.85546875" style="550"/>
    <col min="11991" max="11991" width="4.85546875" style="550" customWidth="1"/>
    <col min="11992" max="11992" width="37.42578125" style="550" bestFit="1" customWidth="1"/>
    <col min="11993" max="11993" width="5.28515625" style="550" customWidth="1"/>
    <col min="11994" max="11994" width="7.7109375" style="550" customWidth="1"/>
    <col min="11995" max="11995" width="0" style="550" hidden="1" customWidth="1"/>
    <col min="11996" max="11996" width="8.140625" style="550" customWidth="1"/>
    <col min="11997" max="12007" width="7.28515625" style="550" customWidth="1"/>
    <col min="12008" max="12008" width="8.7109375" style="550" customWidth="1"/>
    <col min="12009" max="12029" width="7.28515625" style="550" customWidth="1"/>
    <col min="12030" max="12246" width="6.85546875" style="550"/>
    <col min="12247" max="12247" width="4.85546875" style="550" customWidth="1"/>
    <col min="12248" max="12248" width="37.42578125" style="550" bestFit="1" customWidth="1"/>
    <col min="12249" max="12249" width="5.28515625" style="550" customWidth="1"/>
    <col min="12250" max="12250" width="7.7109375" style="550" customWidth="1"/>
    <col min="12251" max="12251" width="0" style="550" hidden="1" customWidth="1"/>
    <col min="12252" max="12252" width="8.140625" style="550" customWidth="1"/>
    <col min="12253" max="12263" width="7.28515625" style="550" customWidth="1"/>
    <col min="12264" max="12264" width="8.7109375" style="550" customWidth="1"/>
    <col min="12265" max="12285" width="7.28515625" style="550" customWidth="1"/>
    <col min="12286" max="12502" width="6.85546875" style="550"/>
    <col min="12503" max="12503" width="4.85546875" style="550" customWidth="1"/>
    <col min="12504" max="12504" width="37.42578125" style="550" bestFit="1" customWidth="1"/>
    <col min="12505" max="12505" width="5.28515625" style="550" customWidth="1"/>
    <col min="12506" max="12506" width="7.7109375" style="550" customWidth="1"/>
    <col min="12507" max="12507" width="0" style="550" hidden="1" customWidth="1"/>
    <col min="12508" max="12508" width="8.140625" style="550" customWidth="1"/>
    <col min="12509" max="12519" width="7.28515625" style="550" customWidth="1"/>
    <col min="12520" max="12520" width="8.7109375" style="550" customWidth="1"/>
    <col min="12521" max="12541" width="7.28515625" style="550" customWidth="1"/>
    <col min="12542" max="12758" width="6.85546875" style="550"/>
    <col min="12759" max="12759" width="4.85546875" style="550" customWidth="1"/>
    <col min="12760" max="12760" width="37.42578125" style="550" bestFit="1" customWidth="1"/>
    <col min="12761" max="12761" width="5.28515625" style="550" customWidth="1"/>
    <col min="12762" max="12762" width="7.7109375" style="550" customWidth="1"/>
    <col min="12763" max="12763" width="0" style="550" hidden="1" customWidth="1"/>
    <col min="12764" max="12764" width="8.140625" style="550" customWidth="1"/>
    <col min="12765" max="12775" width="7.28515625" style="550" customWidth="1"/>
    <col min="12776" max="12776" width="8.7109375" style="550" customWidth="1"/>
    <col min="12777" max="12797" width="7.28515625" style="550" customWidth="1"/>
    <col min="12798" max="13014" width="6.85546875" style="550"/>
    <col min="13015" max="13015" width="4.85546875" style="550" customWidth="1"/>
    <col min="13016" max="13016" width="37.42578125" style="550" bestFit="1" customWidth="1"/>
    <col min="13017" max="13017" width="5.28515625" style="550" customWidth="1"/>
    <col min="13018" max="13018" width="7.7109375" style="550" customWidth="1"/>
    <col min="13019" max="13019" width="0" style="550" hidden="1" customWidth="1"/>
    <col min="13020" max="13020" width="8.140625" style="550" customWidth="1"/>
    <col min="13021" max="13031" width="7.28515625" style="550" customWidth="1"/>
    <col min="13032" max="13032" width="8.7109375" style="550" customWidth="1"/>
    <col min="13033" max="13053" width="7.28515625" style="550" customWidth="1"/>
    <col min="13054" max="13270" width="6.85546875" style="550"/>
    <col min="13271" max="13271" width="4.85546875" style="550" customWidth="1"/>
    <col min="13272" max="13272" width="37.42578125" style="550" bestFit="1" customWidth="1"/>
    <col min="13273" max="13273" width="5.28515625" style="550" customWidth="1"/>
    <col min="13274" max="13274" width="7.7109375" style="550" customWidth="1"/>
    <col min="13275" max="13275" width="0" style="550" hidden="1" customWidth="1"/>
    <col min="13276" max="13276" width="8.140625" style="550" customWidth="1"/>
    <col min="13277" max="13287" width="7.28515625" style="550" customWidth="1"/>
    <col min="13288" max="13288" width="8.7109375" style="550" customWidth="1"/>
    <col min="13289" max="13309" width="7.28515625" style="550" customWidth="1"/>
    <col min="13310" max="13526" width="6.85546875" style="550"/>
    <col min="13527" max="13527" width="4.85546875" style="550" customWidth="1"/>
    <col min="13528" max="13528" width="37.42578125" style="550" bestFit="1" customWidth="1"/>
    <col min="13529" max="13529" width="5.28515625" style="550" customWidth="1"/>
    <col min="13530" max="13530" width="7.7109375" style="550" customWidth="1"/>
    <col min="13531" max="13531" width="0" style="550" hidden="1" customWidth="1"/>
    <col min="13532" max="13532" width="8.140625" style="550" customWidth="1"/>
    <col min="13533" max="13543" width="7.28515625" style="550" customWidth="1"/>
    <col min="13544" max="13544" width="8.7109375" style="550" customWidth="1"/>
    <col min="13545" max="13565" width="7.28515625" style="550" customWidth="1"/>
    <col min="13566" max="13782" width="6.85546875" style="550"/>
    <col min="13783" max="13783" width="4.85546875" style="550" customWidth="1"/>
    <col min="13784" max="13784" width="37.42578125" style="550" bestFit="1" customWidth="1"/>
    <col min="13785" max="13785" width="5.28515625" style="550" customWidth="1"/>
    <col min="13786" max="13786" width="7.7109375" style="550" customWidth="1"/>
    <col min="13787" max="13787" width="0" style="550" hidden="1" customWidth="1"/>
    <col min="13788" max="13788" width="8.140625" style="550" customWidth="1"/>
    <col min="13789" max="13799" width="7.28515625" style="550" customWidth="1"/>
    <col min="13800" max="13800" width="8.7109375" style="550" customWidth="1"/>
    <col min="13801" max="13821" width="7.28515625" style="550" customWidth="1"/>
    <col min="13822" max="14038" width="6.85546875" style="550"/>
    <col min="14039" max="14039" width="4.85546875" style="550" customWidth="1"/>
    <col min="14040" max="14040" width="37.42578125" style="550" bestFit="1" customWidth="1"/>
    <col min="14041" max="14041" width="5.28515625" style="550" customWidth="1"/>
    <col min="14042" max="14042" width="7.7109375" style="550" customWidth="1"/>
    <col min="14043" max="14043" width="0" style="550" hidden="1" customWidth="1"/>
    <col min="14044" max="14044" width="8.140625" style="550" customWidth="1"/>
    <col min="14045" max="14055" width="7.28515625" style="550" customWidth="1"/>
    <col min="14056" max="14056" width="8.7109375" style="550" customWidth="1"/>
    <col min="14057" max="14077" width="7.28515625" style="550" customWidth="1"/>
    <col min="14078" max="14294" width="6.85546875" style="550"/>
    <col min="14295" max="14295" width="4.85546875" style="550" customWidth="1"/>
    <col min="14296" max="14296" width="37.42578125" style="550" bestFit="1" customWidth="1"/>
    <col min="14297" max="14297" width="5.28515625" style="550" customWidth="1"/>
    <col min="14298" max="14298" width="7.7109375" style="550" customWidth="1"/>
    <col min="14299" max="14299" width="0" style="550" hidden="1" customWidth="1"/>
    <col min="14300" max="14300" width="8.140625" style="550" customWidth="1"/>
    <col min="14301" max="14311" width="7.28515625" style="550" customWidth="1"/>
    <col min="14312" max="14312" width="8.7109375" style="550" customWidth="1"/>
    <col min="14313" max="14333" width="7.28515625" style="550" customWidth="1"/>
    <col min="14334" max="14550" width="6.85546875" style="550"/>
    <col min="14551" max="14551" width="4.85546875" style="550" customWidth="1"/>
    <col min="14552" max="14552" width="37.42578125" style="550" bestFit="1" customWidth="1"/>
    <col min="14553" max="14553" width="5.28515625" style="550" customWidth="1"/>
    <col min="14554" max="14554" width="7.7109375" style="550" customWidth="1"/>
    <col min="14555" max="14555" width="0" style="550" hidden="1" customWidth="1"/>
    <col min="14556" max="14556" width="8.140625" style="550" customWidth="1"/>
    <col min="14557" max="14567" width="7.28515625" style="550" customWidth="1"/>
    <col min="14568" max="14568" width="8.7109375" style="550" customWidth="1"/>
    <col min="14569" max="14589" width="7.28515625" style="550" customWidth="1"/>
    <col min="14590" max="14806" width="6.85546875" style="550"/>
    <col min="14807" max="14807" width="4.85546875" style="550" customWidth="1"/>
    <col min="14808" max="14808" width="37.42578125" style="550" bestFit="1" customWidth="1"/>
    <col min="14809" max="14809" width="5.28515625" style="550" customWidth="1"/>
    <col min="14810" max="14810" width="7.7109375" style="550" customWidth="1"/>
    <col min="14811" max="14811" width="0" style="550" hidden="1" customWidth="1"/>
    <col min="14812" max="14812" width="8.140625" style="550" customWidth="1"/>
    <col min="14813" max="14823" width="7.28515625" style="550" customWidth="1"/>
    <col min="14824" max="14824" width="8.7109375" style="550" customWidth="1"/>
    <col min="14825" max="14845" width="7.28515625" style="550" customWidth="1"/>
    <col min="14846" max="15062" width="6.85546875" style="550"/>
    <col min="15063" max="15063" width="4.85546875" style="550" customWidth="1"/>
    <col min="15064" max="15064" width="37.42578125" style="550" bestFit="1" customWidth="1"/>
    <col min="15065" max="15065" width="5.28515625" style="550" customWidth="1"/>
    <col min="15066" max="15066" width="7.7109375" style="550" customWidth="1"/>
    <col min="15067" max="15067" width="0" style="550" hidden="1" customWidth="1"/>
    <col min="15068" max="15068" width="8.140625" style="550" customWidth="1"/>
    <col min="15069" max="15079" width="7.28515625" style="550" customWidth="1"/>
    <col min="15080" max="15080" width="8.7109375" style="550" customWidth="1"/>
    <col min="15081" max="15101" width="7.28515625" style="550" customWidth="1"/>
    <col min="15102" max="15318" width="6.85546875" style="550"/>
    <col min="15319" max="15319" width="4.85546875" style="550" customWidth="1"/>
    <col min="15320" max="15320" width="37.42578125" style="550" bestFit="1" customWidth="1"/>
    <col min="15321" max="15321" width="5.28515625" style="550" customWidth="1"/>
    <col min="15322" max="15322" width="7.7109375" style="550" customWidth="1"/>
    <col min="15323" max="15323" width="0" style="550" hidden="1" customWidth="1"/>
    <col min="15324" max="15324" width="8.140625" style="550" customWidth="1"/>
    <col min="15325" max="15335" width="7.28515625" style="550" customWidth="1"/>
    <col min="15336" max="15336" width="8.7109375" style="550" customWidth="1"/>
    <col min="15337" max="15357" width="7.28515625" style="550" customWidth="1"/>
    <col min="15358" max="15574" width="6.85546875" style="550"/>
    <col min="15575" max="15575" width="4.85546875" style="550" customWidth="1"/>
    <col min="15576" max="15576" width="37.42578125" style="550" bestFit="1" customWidth="1"/>
    <col min="15577" max="15577" width="5.28515625" style="550" customWidth="1"/>
    <col min="15578" max="15578" width="7.7109375" style="550" customWidth="1"/>
    <col min="15579" max="15579" width="0" style="550" hidden="1" customWidth="1"/>
    <col min="15580" max="15580" width="8.140625" style="550" customWidth="1"/>
    <col min="15581" max="15591" width="7.28515625" style="550" customWidth="1"/>
    <col min="15592" max="15592" width="8.7109375" style="550" customWidth="1"/>
    <col min="15593" max="15613" width="7.28515625" style="550" customWidth="1"/>
    <col min="15614" max="15830" width="6.85546875" style="550"/>
    <col min="15831" max="15831" width="4.85546875" style="550" customWidth="1"/>
    <col min="15832" max="15832" width="37.42578125" style="550" bestFit="1" customWidth="1"/>
    <col min="15833" max="15833" width="5.28515625" style="550" customWidth="1"/>
    <col min="15834" max="15834" width="7.7109375" style="550" customWidth="1"/>
    <col min="15835" max="15835" width="0" style="550" hidden="1" customWidth="1"/>
    <col min="15836" max="15836" width="8.140625" style="550" customWidth="1"/>
    <col min="15837" max="15847" width="7.28515625" style="550" customWidth="1"/>
    <col min="15848" max="15848" width="8.7109375" style="550" customWidth="1"/>
    <col min="15849" max="15869" width="7.28515625" style="550" customWidth="1"/>
    <col min="15870" max="16086" width="6.85546875" style="550"/>
    <col min="16087" max="16087" width="4.85546875" style="550" customWidth="1"/>
    <col min="16088" max="16088" width="37.42578125" style="550" bestFit="1" customWidth="1"/>
    <col min="16089" max="16089" width="5.28515625" style="550" customWidth="1"/>
    <col min="16090" max="16090" width="7.7109375" style="550" customWidth="1"/>
    <col min="16091" max="16091" width="0" style="550" hidden="1" customWidth="1"/>
    <col min="16092" max="16092" width="8.140625" style="550" customWidth="1"/>
    <col min="16093" max="16103" width="7.28515625" style="550" customWidth="1"/>
    <col min="16104" max="16104" width="8.7109375" style="550" customWidth="1"/>
    <col min="16105" max="16125" width="7.28515625" style="550" customWidth="1"/>
    <col min="16126" max="16384" width="6.85546875" style="550"/>
  </cols>
  <sheetData>
    <row r="1" spans="1:16" ht="16.5" customHeight="1">
      <c r="A1" s="669" t="s">
        <v>177</v>
      </c>
    </row>
    <row r="2" spans="1:16" ht="16.5" customHeight="1">
      <c r="A2" s="1480" t="s">
        <v>445</v>
      </c>
      <c r="B2" s="1480"/>
      <c r="C2" s="1480"/>
      <c r="D2" s="1480"/>
      <c r="E2" s="1480"/>
      <c r="F2" s="1480"/>
      <c r="G2" s="1480"/>
      <c r="H2" s="1480"/>
      <c r="I2" s="1480"/>
      <c r="J2" s="1480"/>
      <c r="K2" s="1480"/>
      <c r="L2" s="1480"/>
      <c r="M2" s="1628"/>
    </row>
    <row r="3" spans="1:16">
      <c r="A3" s="224"/>
      <c r="B3" s="224"/>
      <c r="C3" s="225"/>
    </row>
    <row r="4" spans="1:16" s="674" customFormat="1" ht="17.25" customHeight="1">
      <c r="A4" s="1629" t="s">
        <v>2</v>
      </c>
      <c r="B4" s="1625" t="s">
        <v>388</v>
      </c>
      <c r="C4" s="1630" t="s">
        <v>3</v>
      </c>
      <c r="D4" s="1631" t="s">
        <v>389</v>
      </c>
      <c r="E4" s="1630" t="s">
        <v>446</v>
      </c>
      <c r="F4" s="1633"/>
      <c r="G4" s="1634"/>
      <c r="H4" s="1635" t="s">
        <v>447</v>
      </c>
      <c r="I4" s="1636"/>
      <c r="J4" s="1636"/>
      <c r="K4" s="1636"/>
      <c r="L4" s="1636"/>
      <c r="M4" s="1634"/>
    </row>
    <row r="5" spans="1:16" s="674" customFormat="1" ht="47.25" customHeight="1">
      <c r="A5" s="1629"/>
      <c r="B5" s="1625"/>
      <c r="C5" s="1630"/>
      <c r="D5" s="1632"/>
      <c r="E5" s="480" t="s">
        <v>390</v>
      </c>
      <c r="F5" s="480" t="s">
        <v>391</v>
      </c>
      <c r="G5" s="481" t="s">
        <v>448</v>
      </c>
      <c r="H5" s="700" t="s">
        <v>449</v>
      </c>
      <c r="I5" s="675" t="s">
        <v>450</v>
      </c>
      <c r="J5" s="481" t="s">
        <v>451</v>
      </c>
      <c r="K5" s="481" t="s">
        <v>452</v>
      </c>
      <c r="L5" s="481" t="s">
        <v>453</v>
      </c>
      <c r="M5" s="481" t="s">
        <v>454</v>
      </c>
    </row>
    <row r="6" spans="1:16" s="678" customFormat="1" ht="30">
      <c r="A6" s="676" t="s">
        <v>183</v>
      </c>
      <c r="B6" s="676">
        <v>-2</v>
      </c>
      <c r="C6" s="676" t="s">
        <v>192</v>
      </c>
      <c r="D6" s="676"/>
      <c r="E6" s="677">
        <v>-4</v>
      </c>
      <c r="F6" s="677">
        <v>-5</v>
      </c>
      <c r="G6" s="481" t="s">
        <v>184</v>
      </c>
      <c r="H6" s="655">
        <v>-7</v>
      </c>
      <c r="I6" s="481" t="s">
        <v>455</v>
      </c>
      <c r="J6" s="481">
        <v>-9</v>
      </c>
      <c r="K6" s="481" t="s">
        <v>456</v>
      </c>
      <c r="L6" s="481" t="s">
        <v>457</v>
      </c>
      <c r="M6" s="481" t="s">
        <v>458</v>
      </c>
    </row>
    <row r="7" spans="1:16" s="674" customFormat="1" ht="16.5" customHeight="1">
      <c r="A7" s="672"/>
      <c r="B7" s="654" t="s">
        <v>7</v>
      </c>
      <c r="C7" s="679"/>
      <c r="D7" s="680"/>
      <c r="E7" s="681">
        <v>16533.50187</v>
      </c>
      <c r="F7" s="681">
        <v>16533.50187</v>
      </c>
      <c r="G7" s="682">
        <f>F7-E7</f>
        <v>0</v>
      </c>
      <c r="H7" s="701">
        <f>'01CH'!D7</f>
        <v>85387.646000000008</v>
      </c>
      <c r="I7" s="682">
        <f>H7-F7</f>
        <v>68854.144130000001</v>
      </c>
      <c r="J7" s="682"/>
      <c r="K7" s="682">
        <f>G7-J7</f>
        <v>0</v>
      </c>
      <c r="L7" s="682">
        <f>I7+K7-J7</f>
        <v>68854.144130000001</v>
      </c>
      <c r="M7" s="682"/>
    </row>
    <row r="8" spans="1:16" s="674" customFormat="1" ht="16.5" customHeight="1">
      <c r="A8" s="672" t="s">
        <v>8</v>
      </c>
      <c r="B8" s="683" t="s">
        <v>9</v>
      </c>
      <c r="C8" s="673" t="s">
        <v>10</v>
      </c>
      <c r="D8" s="680"/>
      <c r="E8" s="681">
        <v>10319.362860000001</v>
      </c>
      <c r="F8" s="681">
        <v>8893.4018699666667</v>
      </c>
      <c r="G8" s="682">
        <f t="shared" ref="G8:G68" si="0">F8-E8</f>
        <v>-1425.9609900333344</v>
      </c>
      <c r="H8" s="701">
        <f>'01CH'!D9</f>
        <v>82157.556599999996</v>
      </c>
      <c r="I8" s="682">
        <f t="shared" ref="I8:I68" si="1">H8-F8</f>
        <v>73264.154730033333</v>
      </c>
      <c r="J8" s="682">
        <v>-166.04499999999999</v>
      </c>
      <c r="K8" s="682">
        <f t="shared" ref="K8:K68" si="2">G8-J8</f>
        <v>-1259.9159900333343</v>
      </c>
      <c r="L8" s="682">
        <f t="shared" ref="L8:L68" si="3">I8+K8-J8</f>
        <v>72170.283739999999</v>
      </c>
      <c r="M8" s="682">
        <f t="shared" ref="M8:M68" si="4">J8/G8*100</f>
        <v>11.644427944422125</v>
      </c>
      <c r="O8" s="674">
        <f>I8-K8+J8</f>
        <v>74358.025720066667</v>
      </c>
      <c r="P8" s="674">
        <f>K8-I8+J8</f>
        <v>-74690.115720066664</v>
      </c>
    </row>
    <row r="9" spans="1:16" ht="16.5" customHeight="1">
      <c r="A9" s="684"/>
      <c r="B9" s="503" t="s">
        <v>65</v>
      </c>
      <c r="C9" s="685"/>
      <c r="D9" s="686"/>
      <c r="E9" s="686"/>
      <c r="F9" s="686"/>
      <c r="G9" s="687">
        <f t="shared" si="0"/>
        <v>0</v>
      </c>
      <c r="H9" s="702"/>
      <c r="I9" s="687">
        <f t="shared" si="1"/>
        <v>0</v>
      </c>
      <c r="J9" s="687">
        <v>0</v>
      </c>
      <c r="K9" s="687">
        <f t="shared" si="2"/>
        <v>0</v>
      </c>
      <c r="L9" s="687">
        <f t="shared" si="3"/>
        <v>0</v>
      </c>
      <c r="M9" s="687"/>
    </row>
    <row r="10" spans="1:16" ht="16.5" customHeight="1">
      <c r="A10" s="684" t="s">
        <v>11</v>
      </c>
      <c r="B10" s="415" t="s">
        <v>12</v>
      </c>
      <c r="C10" s="685" t="s">
        <v>13</v>
      </c>
      <c r="D10" s="686"/>
      <c r="E10" s="422">
        <v>6160.1069100000004</v>
      </c>
      <c r="F10" s="498">
        <v>5373.31</v>
      </c>
      <c r="G10" s="687">
        <f t="shared" si="0"/>
        <v>-786.79691000000003</v>
      </c>
      <c r="H10" s="702">
        <f>'01CH'!D11</f>
        <v>2932.5295999999998</v>
      </c>
      <c r="I10" s="687">
        <f t="shared" si="1"/>
        <v>-2440.7804000000006</v>
      </c>
      <c r="J10" s="687">
        <v>-139.26499999999999</v>
      </c>
      <c r="K10" s="687">
        <f t="shared" si="2"/>
        <v>-647.53191000000004</v>
      </c>
      <c r="L10" s="687">
        <f t="shared" si="3"/>
        <v>-2949.0473100000008</v>
      </c>
      <c r="M10" s="687">
        <f t="shared" si="4"/>
        <v>17.700247450132967</v>
      </c>
    </row>
    <row r="11" spans="1:16" s="506" customFormat="1" ht="30">
      <c r="A11" s="688"/>
      <c r="B11" s="419" t="s">
        <v>14</v>
      </c>
      <c r="C11" s="689" t="s">
        <v>15</v>
      </c>
      <c r="D11" s="690"/>
      <c r="E11" s="397">
        <v>6091.1330699999999</v>
      </c>
      <c r="F11" s="501">
        <v>5327.03</v>
      </c>
      <c r="G11" s="691">
        <f t="shared" si="0"/>
        <v>-764.10307000000012</v>
      </c>
      <c r="H11" s="703">
        <f>'01CH'!D12</f>
        <v>1693.1194999999998</v>
      </c>
      <c r="I11" s="691">
        <f t="shared" si="1"/>
        <v>-3633.9105</v>
      </c>
      <c r="J11" s="691">
        <v>-139.26499999999999</v>
      </c>
      <c r="K11" s="691">
        <f t="shared" si="2"/>
        <v>-624.83807000000013</v>
      </c>
      <c r="L11" s="691">
        <f t="shared" si="3"/>
        <v>-4119.4835699999994</v>
      </c>
      <c r="M11" s="691">
        <f t="shared" si="4"/>
        <v>18.225944308795928</v>
      </c>
      <c r="O11" s="506">
        <f>K8+I8-J8</f>
        <v>72170.283739999999</v>
      </c>
    </row>
    <row r="12" spans="1:16" s="506" customFormat="1" ht="16.5" customHeight="1">
      <c r="A12" s="688"/>
      <c r="B12" s="419" t="s">
        <v>16</v>
      </c>
      <c r="C12" s="689" t="s">
        <v>17</v>
      </c>
      <c r="D12" s="690"/>
      <c r="E12" s="397">
        <v>68.973839999999967</v>
      </c>
      <c r="F12" s="501">
        <v>46.28000000000025</v>
      </c>
      <c r="G12" s="691">
        <f t="shared" si="0"/>
        <v>-22.693839999999717</v>
      </c>
      <c r="H12" s="703">
        <f>'01CH'!D14</f>
        <v>0</v>
      </c>
      <c r="I12" s="691">
        <f t="shared" si="1"/>
        <v>-46.28000000000025</v>
      </c>
      <c r="J12" s="691">
        <v>0</v>
      </c>
      <c r="K12" s="691">
        <f t="shared" si="2"/>
        <v>-22.693839999999717</v>
      </c>
      <c r="L12" s="691">
        <f t="shared" si="3"/>
        <v>-68.973839999999967</v>
      </c>
      <c r="M12" s="691">
        <f t="shared" si="4"/>
        <v>0</v>
      </c>
      <c r="O12" s="506" t="s">
        <v>459</v>
      </c>
    </row>
    <row r="13" spans="1:16" s="506" customFormat="1" ht="16.5" customHeight="1">
      <c r="A13" s="688"/>
      <c r="B13" s="503" t="s">
        <v>18</v>
      </c>
      <c r="C13" s="689" t="s">
        <v>19</v>
      </c>
      <c r="D13" s="690"/>
      <c r="E13" s="690"/>
      <c r="F13" s="690"/>
      <c r="G13" s="691">
        <f t="shared" si="0"/>
        <v>0</v>
      </c>
      <c r="H13" s="703">
        <f>'01CH'!D14</f>
        <v>0</v>
      </c>
      <c r="I13" s="691">
        <f t="shared" si="1"/>
        <v>0</v>
      </c>
      <c r="J13" s="691">
        <v>0</v>
      </c>
      <c r="K13" s="691">
        <f t="shared" si="2"/>
        <v>0</v>
      </c>
      <c r="L13" s="691">
        <f t="shared" si="3"/>
        <v>0</v>
      </c>
      <c r="M13" s="691"/>
    </row>
    <row r="14" spans="1:16" ht="16.5" customHeight="1">
      <c r="A14" s="684" t="s">
        <v>20</v>
      </c>
      <c r="B14" s="692" t="s">
        <v>21</v>
      </c>
      <c r="C14" s="685" t="s">
        <v>22</v>
      </c>
      <c r="D14" s="686"/>
      <c r="E14" s="422">
        <v>578.93479000000002</v>
      </c>
      <c r="F14" s="498">
        <v>350.78957000000025</v>
      </c>
      <c r="G14" s="687">
        <f t="shared" si="0"/>
        <v>-228.14521999999977</v>
      </c>
      <c r="H14" s="702">
        <f>'01CH'!D15</f>
        <v>3320.3932</v>
      </c>
      <c r="I14" s="687">
        <f t="shared" si="1"/>
        <v>2969.6036299999996</v>
      </c>
      <c r="J14" s="687">
        <v>-18.690000000000001</v>
      </c>
      <c r="K14" s="687">
        <f t="shared" si="2"/>
        <v>-209.45521999999977</v>
      </c>
      <c r="L14" s="687">
        <f t="shared" si="3"/>
        <v>2778.8384099999998</v>
      </c>
      <c r="M14" s="687">
        <f t="shared" si="4"/>
        <v>8.1921505960107428</v>
      </c>
    </row>
    <row r="15" spans="1:16" ht="16.5" customHeight="1">
      <c r="A15" s="684" t="s">
        <v>23</v>
      </c>
      <c r="B15" s="692" t="s">
        <v>24</v>
      </c>
      <c r="C15" s="685" t="s">
        <v>25</v>
      </c>
      <c r="D15" s="686"/>
      <c r="E15" s="422">
        <v>1577.3264299999998</v>
      </c>
      <c r="F15" s="498">
        <v>978.58358996666789</v>
      </c>
      <c r="G15" s="687">
        <f t="shared" si="0"/>
        <v>-598.74284003333196</v>
      </c>
      <c r="H15" s="702">
        <f>'01CH'!D16</f>
        <v>1497.9554000000001</v>
      </c>
      <c r="I15" s="687">
        <f t="shared" si="1"/>
        <v>519.37181003333217</v>
      </c>
      <c r="J15" s="687">
        <v>-25.74</v>
      </c>
      <c r="K15" s="687">
        <f t="shared" si="2"/>
        <v>-573.00284003333195</v>
      </c>
      <c r="L15" s="687">
        <f t="shared" si="3"/>
        <v>-27.891029999999784</v>
      </c>
      <c r="M15" s="687">
        <f t="shared" si="4"/>
        <v>4.2990075670160923</v>
      </c>
    </row>
    <row r="16" spans="1:16" ht="16.5" customHeight="1">
      <c r="A16" s="684" t="s">
        <v>26</v>
      </c>
      <c r="B16" s="415" t="s">
        <v>27</v>
      </c>
      <c r="C16" s="685" t="s">
        <v>28</v>
      </c>
      <c r="D16" s="686"/>
      <c r="E16" s="422">
        <v>639.57225000000005</v>
      </c>
      <c r="F16" s="498">
        <v>639.57000000000005</v>
      </c>
      <c r="G16" s="687">
        <f t="shared" si="0"/>
        <v>-2.250000000003638E-3</v>
      </c>
      <c r="H16" s="702">
        <f>'01CH'!D17</f>
        <v>6983.9299999999994</v>
      </c>
      <c r="I16" s="687">
        <f t="shared" si="1"/>
        <v>6344.36</v>
      </c>
      <c r="J16" s="687">
        <v>0</v>
      </c>
      <c r="K16" s="687">
        <f t="shared" si="2"/>
        <v>-2.250000000003638E-3</v>
      </c>
      <c r="L16" s="687">
        <f t="shared" si="3"/>
        <v>6344.3577499999992</v>
      </c>
      <c r="M16" s="687">
        <f t="shared" si="4"/>
        <v>0</v>
      </c>
    </row>
    <row r="17" spans="1:13" ht="16.5" customHeight="1">
      <c r="A17" s="684" t="s">
        <v>35</v>
      </c>
      <c r="B17" s="415" t="s">
        <v>36</v>
      </c>
      <c r="C17" s="685" t="s">
        <v>37</v>
      </c>
      <c r="D17" s="686"/>
      <c r="E17" s="422">
        <v>297.05833000000001</v>
      </c>
      <c r="F17" s="498">
        <v>297.05833000000001</v>
      </c>
      <c r="G17" s="687">
        <f t="shared" si="0"/>
        <v>0</v>
      </c>
      <c r="H17" s="702">
        <f>'01CH'!D21</f>
        <v>10492.949999999999</v>
      </c>
      <c r="I17" s="687">
        <f t="shared" si="1"/>
        <v>10195.891669999999</v>
      </c>
      <c r="J17" s="687">
        <v>0</v>
      </c>
      <c r="K17" s="687">
        <f t="shared" si="2"/>
        <v>0</v>
      </c>
      <c r="L17" s="687">
        <f t="shared" si="3"/>
        <v>10195.891669999999</v>
      </c>
      <c r="M17" s="687"/>
    </row>
    <row r="18" spans="1:13" ht="16.5" customHeight="1">
      <c r="A18" s="684" t="s">
        <v>44</v>
      </c>
      <c r="B18" s="415" t="s">
        <v>45</v>
      </c>
      <c r="C18" s="685" t="s">
        <v>46</v>
      </c>
      <c r="D18" s="686"/>
      <c r="E18" s="422">
        <v>330.04005000000001</v>
      </c>
      <c r="F18" s="498">
        <v>294.64</v>
      </c>
      <c r="G18" s="687">
        <f t="shared" si="0"/>
        <v>-35.400050000000022</v>
      </c>
      <c r="H18" s="702">
        <f>'01CH'!D25</f>
        <v>56520.025599999994</v>
      </c>
      <c r="I18" s="687">
        <f t="shared" si="1"/>
        <v>56225.385599999994</v>
      </c>
      <c r="J18" s="687">
        <v>-2.96</v>
      </c>
      <c r="K18" s="687">
        <f t="shared" si="2"/>
        <v>-32.440050000000021</v>
      </c>
      <c r="L18" s="687">
        <f t="shared" si="3"/>
        <v>56195.905549999996</v>
      </c>
      <c r="M18" s="687">
        <f t="shared" si="4"/>
        <v>8.3615701107766736</v>
      </c>
    </row>
    <row r="19" spans="1:13" ht="16.5" customHeight="1">
      <c r="A19" s="684" t="s">
        <v>53</v>
      </c>
      <c r="B19" s="692" t="s">
        <v>290</v>
      </c>
      <c r="C19" s="685" t="s">
        <v>55</v>
      </c>
      <c r="D19" s="686"/>
      <c r="E19" s="422">
        <v>731.86748000000011</v>
      </c>
      <c r="F19" s="498">
        <v>741.9780300000001</v>
      </c>
      <c r="G19" s="687">
        <f t="shared" si="0"/>
        <v>10.110549999999989</v>
      </c>
      <c r="H19" s="702">
        <f>'01CH'!D29</f>
        <v>389.76419999999996</v>
      </c>
      <c r="I19" s="687">
        <f t="shared" si="1"/>
        <v>-352.21383000000014</v>
      </c>
      <c r="J19" s="687">
        <v>-7.6999999999999975</v>
      </c>
      <c r="K19" s="687">
        <f t="shared" si="2"/>
        <v>17.810549999999985</v>
      </c>
      <c r="L19" s="687">
        <f t="shared" si="3"/>
        <v>-326.70328000000018</v>
      </c>
      <c r="M19" s="687">
        <f t="shared" si="4"/>
        <v>-76.15807250841948</v>
      </c>
    </row>
    <row r="20" spans="1:13" ht="16.5" customHeight="1">
      <c r="A20" s="684" t="s">
        <v>56</v>
      </c>
      <c r="B20" s="692" t="s">
        <v>57</v>
      </c>
      <c r="C20" s="685" t="s">
        <v>58</v>
      </c>
      <c r="D20" s="686"/>
      <c r="E20" s="422"/>
      <c r="F20" s="422"/>
      <c r="G20" s="687">
        <f t="shared" si="0"/>
        <v>0</v>
      </c>
      <c r="H20" s="702">
        <f>'01CH'!D30</f>
        <v>0</v>
      </c>
      <c r="I20" s="687">
        <f t="shared" si="1"/>
        <v>0</v>
      </c>
      <c r="J20" s="687">
        <v>0</v>
      </c>
      <c r="K20" s="687">
        <f t="shared" si="2"/>
        <v>0</v>
      </c>
      <c r="L20" s="687">
        <f t="shared" si="3"/>
        <v>0</v>
      </c>
      <c r="M20" s="687"/>
    </row>
    <row r="21" spans="1:13" ht="16.5" customHeight="1">
      <c r="A21" s="684" t="s">
        <v>59</v>
      </c>
      <c r="B21" s="692" t="s">
        <v>60</v>
      </c>
      <c r="C21" s="685" t="s">
        <v>61</v>
      </c>
      <c r="D21" s="686"/>
      <c r="E21" s="422">
        <v>4.45662</v>
      </c>
      <c r="F21" s="498">
        <v>217.47235000000001</v>
      </c>
      <c r="G21" s="687">
        <f t="shared" si="0"/>
        <v>213.01573000000002</v>
      </c>
      <c r="H21" s="702">
        <f>'01CH'!D31</f>
        <v>20.008600000000001</v>
      </c>
      <c r="I21" s="687">
        <f t="shared" si="1"/>
        <v>-197.46375</v>
      </c>
      <c r="J21" s="687">
        <v>28.310000000000002</v>
      </c>
      <c r="K21" s="687">
        <f t="shared" si="2"/>
        <v>184.70573000000002</v>
      </c>
      <c r="L21" s="687">
        <f t="shared" si="3"/>
        <v>-41.06801999999999</v>
      </c>
      <c r="M21" s="687">
        <f t="shared" si="4"/>
        <v>13.290098341563789</v>
      </c>
    </row>
    <row r="22" spans="1:13" s="674" customFormat="1" ht="16.5" customHeight="1">
      <c r="A22" s="672" t="s">
        <v>62</v>
      </c>
      <c r="B22" s="683" t="s">
        <v>63</v>
      </c>
      <c r="C22" s="673" t="s">
        <v>64</v>
      </c>
      <c r="D22" s="680"/>
      <c r="E22" s="412">
        <v>6125.5867100000005</v>
      </c>
      <c r="F22" s="681">
        <v>7595.1000000333324</v>
      </c>
      <c r="G22" s="682">
        <f t="shared" si="0"/>
        <v>1469.5132900333319</v>
      </c>
      <c r="H22" s="701">
        <f>'01CH'!D32</f>
        <v>2534.4186</v>
      </c>
      <c r="I22" s="682">
        <f t="shared" si="1"/>
        <v>-5060.6814000333325</v>
      </c>
      <c r="J22" s="682">
        <v>187.08499999999998</v>
      </c>
      <c r="K22" s="682">
        <f t="shared" si="2"/>
        <v>1282.4282900333319</v>
      </c>
      <c r="L22" s="682">
        <f t="shared" si="3"/>
        <v>-3965.3381100000006</v>
      </c>
      <c r="M22" s="682">
        <f t="shared" si="4"/>
        <v>12.73108594994445</v>
      </c>
    </row>
    <row r="23" spans="1:13" s="674" customFormat="1" ht="16.5" customHeight="1">
      <c r="A23" s="672"/>
      <c r="B23" s="503" t="s">
        <v>65</v>
      </c>
      <c r="C23" s="673"/>
      <c r="D23" s="680"/>
      <c r="E23" s="686"/>
      <c r="F23" s="686"/>
      <c r="G23" s="687">
        <f t="shared" si="0"/>
        <v>0</v>
      </c>
      <c r="H23" s="702"/>
      <c r="I23" s="687">
        <f t="shared" si="1"/>
        <v>0</v>
      </c>
      <c r="J23" s="687">
        <v>0</v>
      </c>
      <c r="K23" s="687">
        <f t="shared" si="2"/>
        <v>0</v>
      </c>
      <c r="L23" s="687">
        <f t="shared" si="3"/>
        <v>0</v>
      </c>
      <c r="M23" s="687"/>
    </row>
    <row r="24" spans="1:13" ht="16.5" customHeight="1">
      <c r="A24" s="684" t="s">
        <v>66</v>
      </c>
      <c r="B24" s="692" t="s">
        <v>67</v>
      </c>
      <c r="C24" s="685" t="s">
        <v>68</v>
      </c>
      <c r="D24" s="686"/>
      <c r="E24" s="498">
        <v>31.953029999999998</v>
      </c>
      <c r="F24" s="498">
        <v>49.33</v>
      </c>
      <c r="G24" s="687">
        <f t="shared" si="0"/>
        <v>17.37697</v>
      </c>
      <c r="H24" s="702">
        <f>'01CH'!D34</f>
        <v>34.64</v>
      </c>
      <c r="I24" s="687">
        <f t="shared" si="1"/>
        <v>-14.689999999999998</v>
      </c>
      <c r="J24" s="687">
        <v>3.55</v>
      </c>
      <c r="K24" s="687">
        <f t="shared" si="2"/>
        <v>13.826969999999999</v>
      </c>
      <c r="L24" s="687">
        <f t="shared" si="3"/>
        <v>-4.4130299999999982</v>
      </c>
      <c r="M24" s="687">
        <f t="shared" si="4"/>
        <v>20.429338371419181</v>
      </c>
    </row>
    <row r="25" spans="1:13" ht="16.5" customHeight="1">
      <c r="A25" s="684" t="s">
        <v>69</v>
      </c>
      <c r="B25" s="692" t="s">
        <v>70</v>
      </c>
      <c r="C25" s="685" t="s">
        <v>71</v>
      </c>
      <c r="D25" s="686"/>
      <c r="E25" s="498">
        <v>2.6269100000000001</v>
      </c>
      <c r="F25" s="498">
        <v>6.93</v>
      </c>
      <c r="G25" s="687">
        <f t="shared" si="0"/>
        <v>4.3030899999999992</v>
      </c>
      <c r="H25" s="702">
        <f>'01CH'!D35</f>
        <v>1.8986800000000001</v>
      </c>
      <c r="I25" s="687">
        <f t="shared" si="1"/>
        <v>-5.0313199999999991</v>
      </c>
      <c r="J25" s="687">
        <v>0</v>
      </c>
      <c r="K25" s="687">
        <f t="shared" si="2"/>
        <v>4.3030899999999992</v>
      </c>
      <c r="L25" s="687">
        <f t="shared" si="3"/>
        <v>-0.72822999999999993</v>
      </c>
      <c r="M25" s="687">
        <f t="shared" si="4"/>
        <v>0</v>
      </c>
    </row>
    <row r="26" spans="1:13" ht="16.5" customHeight="1">
      <c r="A26" s="684" t="s">
        <v>72</v>
      </c>
      <c r="B26" s="692" t="s">
        <v>73</v>
      </c>
      <c r="C26" s="685" t="s">
        <v>74</v>
      </c>
      <c r="D26" s="686"/>
      <c r="E26" s="686"/>
      <c r="F26" s="686"/>
      <c r="G26" s="687">
        <f t="shared" si="0"/>
        <v>0</v>
      </c>
      <c r="H26" s="702"/>
      <c r="I26" s="687">
        <f t="shared" si="1"/>
        <v>0</v>
      </c>
      <c r="J26" s="687">
        <v>0</v>
      </c>
      <c r="K26" s="687">
        <f t="shared" si="2"/>
        <v>0</v>
      </c>
      <c r="L26" s="687">
        <f t="shared" si="3"/>
        <v>0</v>
      </c>
      <c r="M26" s="687"/>
    </row>
    <row r="27" spans="1:13" ht="16.5" customHeight="1">
      <c r="A27" s="684" t="s">
        <v>75</v>
      </c>
      <c r="B27" s="415" t="s">
        <v>76</v>
      </c>
      <c r="C27" s="685" t="s">
        <v>77</v>
      </c>
      <c r="D27" s="686"/>
      <c r="E27" s="686"/>
      <c r="F27" s="686"/>
      <c r="G27" s="687">
        <f t="shared" si="0"/>
        <v>0</v>
      </c>
      <c r="H27" s="702"/>
      <c r="I27" s="687">
        <f t="shared" si="1"/>
        <v>0</v>
      </c>
      <c r="J27" s="687">
        <v>0</v>
      </c>
      <c r="K27" s="687">
        <f t="shared" si="2"/>
        <v>0</v>
      </c>
      <c r="L27" s="687">
        <f t="shared" si="3"/>
        <v>0</v>
      </c>
      <c r="M27" s="687"/>
    </row>
    <row r="28" spans="1:13" ht="16.5" customHeight="1">
      <c r="A28" s="684" t="s">
        <v>80</v>
      </c>
      <c r="B28" s="692" t="s">
        <v>78</v>
      </c>
      <c r="C28" s="685" t="s">
        <v>79</v>
      </c>
      <c r="D28" s="686"/>
      <c r="E28" s="498">
        <v>140.28022000000001</v>
      </c>
      <c r="F28" s="498">
        <v>275.14999999999998</v>
      </c>
      <c r="G28" s="687">
        <f t="shared" si="0"/>
        <v>134.86977999999996</v>
      </c>
      <c r="H28" s="702">
        <f>'01CH'!D38</f>
        <v>0</v>
      </c>
      <c r="I28" s="687">
        <f t="shared" si="1"/>
        <v>-275.14999999999998</v>
      </c>
      <c r="J28" s="687">
        <v>14.790000000000001</v>
      </c>
      <c r="K28" s="687">
        <f t="shared" si="2"/>
        <v>120.07977999999996</v>
      </c>
      <c r="L28" s="687">
        <f t="shared" si="3"/>
        <v>-169.86022</v>
      </c>
      <c r="M28" s="687">
        <f t="shared" si="4"/>
        <v>10.966133406608956</v>
      </c>
    </row>
    <row r="29" spans="1:13" ht="16.5" customHeight="1">
      <c r="A29" s="684" t="s">
        <v>83</v>
      </c>
      <c r="B29" s="692" t="s">
        <v>81</v>
      </c>
      <c r="C29" s="685" t="s">
        <v>82</v>
      </c>
      <c r="D29" s="686"/>
      <c r="E29" s="498"/>
      <c r="F29" s="498">
        <v>60.2</v>
      </c>
      <c r="G29" s="687">
        <f t="shared" si="0"/>
        <v>60.2</v>
      </c>
      <c r="H29" s="702">
        <f>'01CH'!D39</f>
        <v>4.1900000000000004</v>
      </c>
      <c r="I29" s="687">
        <f t="shared" si="1"/>
        <v>-56.010000000000005</v>
      </c>
      <c r="J29" s="687">
        <v>7.9500000000000011</v>
      </c>
      <c r="K29" s="687">
        <f t="shared" si="2"/>
        <v>52.25</v>
      </c>
      <c r="L29" s="687">
        <f t="shared" si="3"/>
        <v>-11.710000000000006</v>
      </c>
      <c r="M29" s="687">
        <f t="shared" si="4"/>
        <v>13.205980066445184</v>
      </c>
    </row>
    <row r="30" spans="1:13" ht="16.5" customHeight="1">
      <c r="A30" s="684" t="s">
        <v>86</v>
      </c>
      <c r="B30" s="692" t="s">
        <v>84</v>
      </c>
      <c r="C30" s="685" t="s">
        <v>85</v>
      </c>
      <c r="D30" s="686"/>
      <c r="E30" s="498">
        <v>624.24251000000027</v>
      </c>
      <c r="F30" s="498">
        <v>719.9400000000004</v>
      </c>
      <c r="G30" s="687">
        <f t="shared" si="0"/>
        <v>95.69749000000013</v>
      </c>
      <c r="H30" s="702">
        <f>'01CH'!D40</f>
        <v>6.0200000000000005</v>
      </c>
      <c r="I30" s="687">
        <f t="shared" si="1"/>
        <v>-713.92000000000041</v>
      </c>
      <c r="J30" s="687">
        <v>42.08</v>
      </c>
      <c r="K30" s="687">
        <f t="shared" si="2"/>
        <v>53.617490000000132</v>
      </c>
      <c r="L30" s="687">
        <f t="shared" si="3"/>
        <v>-702.38251000000037</v>
      </c>
      <c r="M30" s="687">
        <f t="shared" si="4"/>
        <v>43.971895187637564</v>
      </c>
    </row>
    <row r="31" spans="1:13" ht="16.5" customHeight="1">
      <c r="A31" s="684" t="s">
        <v>89</v>
      </c>
      <c r="B31" s="692" t="s">
        <v>87</v>
      </c>
      <c r="C31" s="685" t="s">
        <v>88</v>
      </c>
      <c r="D31" s="686"/>
      <c r="E31" s="686"/>
      <c r="F31" s="686"/>
      <c r="G31" s="687">
        <f t="shared" si="0"/>
        <v>0</v>
      </c>
      <c r="H31" s="702"/>
      <c r="I31" s="687">
        <f t="shared" si="1"/>
        <v>0</v>
      </c>
      <c r="J31" s="687">
        <v>0</v>
      </c>
      <c r="K31" s="687">
        <f t="shared" si="2"/>
        <v>0</v>
      </c>
      <c r="L31" s="687">
        <f t="shared" si="3"/>
        <v>0</v>
      </c>
      <c r="M31" s="687"/>
    </row>
    <row r="32" spans="1:13" ht="30">
      <c r="A32" s="684" t="s">
        <v>92</v>
      </c>
      <c r="B32" s="693" t="s">
        <v>90</v>
      </c>
      <c r="C32" s="685" t="s">
        <v>91</v>
      </c>
      <c r="D32" s="686"/>
      <c r="E32" s="498">
        <v>614.4024999999998</v>
      </c>
      <c r="F32" s="498">
        <v>940.18249999999989</v>
      </c>
      <c r="G32" s="687">
        <f t="shared" si="0"/>
        <v>325.78000000000009</v>
      </c>
      <c r="H32" s="702">
        <f>'01CH'!D42</f>
        <v>19.510000000000002</v>
      </c>
      <c r="I32" s="687">
        <f t="shared" si="1"/>
        <v>-920.6724999999999</v>
      </c>
      <c r="J32" s="687">
        <v>0.31</v>
      </c>
      <c r="K32" s="687">
        <f t="shared" si="2"/>
        <v>325.47000000000008</v>
      </c>
      <c r="L32" s="687">
        <f t="shared" si="3"/>
        <v>-595.51249999999982</v>
      </c>
      <c r="M32" s="687">
        <f t="shared" si="4"/>
        <v>9.5156240407637038E-2</v>
      </c>
    </row>
    <row r="33" spans="1:13" ht="30">
      <c r="A33" s="684" t="s">
        <v>128</v>
      </c>
      <c r="B33" s="692" t="s">
        <v>93</v>
      </c>
      <c r="C33" s="685" t="s">
        <v>94</v>
      </c>
      <c r="D33" s="686"/>
      <c r="E33" s="686">
        <f>SUM(E35:E50)</f>
        <v>2219.4714699999995</v>
      </c>
      <c r="F33" s="686">
        <f>SUM(F35:F50)</f>
        <v>2702.7600033333324</v>
      </c>
      <c r="G33" s="687">
        <f t="shared" si="0"/>
        <v>483.28853333333291</v>
      </c>
      <c r="H33" s="702">
        <f>'01CH'!D43</f>
        <v>1162.26082</v>
      </c>
      <c r="I33" s="687">
        <f t="shared" si="1"/>
        <v>-1540.4991833333324</v>
      </c>
      <c r="J33" s="687">
        <v>78.675000000000011</v>
      </c>
      <c r="K33" s="687">
        <f t="shared" si="2"/>
        <v>404.6135333333329</v>
      </c>
      <c r="L33" s="687">
        <f t="shared" si="3"/>
        <v>-1214.5606499999994</v>
      </c>
      <c r="M33" s="687">
        <f t="shared" si="4"/>
        <v>16.279095110608889</v>
      </c>
    </row>
    <row r="34" spans="1:13" s="506" customFormat="1">
      <c r="A34" s="688"/>
      <c r="B34" s="503" t="s">
        <v>188</v>
      </c>
      <c r="C34" s="689"/>
      <c r="D34" s="690"/>
      <c r="E34" s="690"/>
      <c r="F34" s="690"/>
      <c r="G34" s="691">
        <f t="shared" si="0"/>
        <v>0</v>
      </c>
      <c r="H34" s="703"/>
      <c r="I34" s="691">
        <f t="shared" si="1"/>
        <v>0</v>
      </c>
      <c r="J34" s="691">
        <v>0</v>
      </c>
      <c r="K34" s="691">
        <f t="shared" si="2"/>
        <v>0</v>
      </c>
      <c r="L34" s="691">
        <f t="shared" si="3"/>
        <v>0</v>
      </c>
      <c r="M34" s="691"/>
    </row>
    <row r="35" spans="1:13" s="506" customFormat="1" ht="18.75" customHeight="1">
      <c r="A35" s="688" t="s">
        <v>331</v>
      </c>
      <c r="B35" s="503" t="s">
        <v>96</v>
      </c>
      <c r="C35" s="689" t="s">
        <v>97</v>
      </c>
      <c r="D35" s="690"/>
      <c r="E35" s="501">
        <v>1012.1213499999999</v>
      </c>
      <c r="F35" s="501">
        <v>1245.7677199999994</v>
      </c>
      <c r="G35" s="691">
        <f t="shared" si="0"/>
        <v>233.64636999999948</v>
      </c>
      <c r="H35" s="703">
        <f>'01CH'!D45</f>
        <v>891.65019999999993</v>
      </c>
      <c r="I35" s="691">
        <f t="shared" si="1"/>
        <v>-354.11751999999944</v>
      </c>
      <c r="J35" s="691">
        <v>38.670000000000009</v>
      </c>
      <c r="K35" s="691">
        <f t="shared" si="2"/>
        <v>194.97636999999946</v>
      </c>
      <c r="L35" s="691">
        <f t="shared" si="3"/>
        <v>-197.81115</v>
      </c>
      <c r="M35" s="691">
        <f t="shared" si="4"/>
        <v>16.55065302319916</v>
      </c>
    </row>
    <row r="36" spans="1:13" s="506" customFormat="1" ht="18.75" customHeight="1">
      <c r="A36" s="688" t="s">
        <v>331</v>
      </c>
      <c r="B36" s="503" t="s">
        <v>98</v>
      </c>
      <c r="C36" s="689" t="s">
        <v>99</v>
      </c>
      <c r="D36" s="690"/>
      <c r="E36" s="501">
        <v>736.62072000000001</v>
      </c>
      <c r="F36" s="501">
        <v>808.45681999999999</v>
      </c>
      <c r="G36" s="691">
        <f t="shared" si="0"/>
        <v>71.836099999999988</v>
      </c>
      <c r="H36" s="703">
        <f>'01CH'!D46</f>
        <v>57.734400000000001</v>
      </c>
      <c r="I36" s="691">
        <f t="shared" si="1"/>
        <v>-750.72241999999994</v>
      </c>
      <c r="J36" s="691">
        <v>12.280000000000001</v>
      </c>
      <c r="K36" s="691">
        <f t="shared" si="2"/>
        <v>59.556099999999986</v>
      </c>
      <c r="L36" s="691">
        <f t="shared" si="3"/>
        <v>-703.4463199999999</v>
      </c>
      <c r="M36" s="691">
        <f t="shared" si="4"/>
        <v>17.094469215338812</v>
      </c>
    </row>
    <row r="37" spans="1:13" s="506" customFormat="1" ht="18.75" customHeight="1">
      <c r="A37" s="688" t="s">
        <v>331</v>
      </c>
      <c r="B37" s="503" t="s">
        <v>100</v>
      </c>
      <c r="C37" s="689" t="s">
        <v>101</v>
      </c>
      <c r="D37" s="690"/>
      <c r="E37" s="501">
        <v>1.5195000000000001</v>
      </c>
      <c r="F37" s="501">
        <v>14.773409999999998</v>
      </c>
      <c r="G37" s="691">
        <f t="shared" si="0"/>
        <v>13.253909999999998</v>
      </c>
      <c r="H37" s="703">
        <f>'01CH'!D47</f>
        <v>11.72</v>
      </c>
      <c r="I37" s="691">
        <f t="shared" si="1"/>
        <v>-3.0534099999999977</v>
      </c>
      <c r="J37" s="691">
        <v>3.3</v>
      </c>
      <c r="K37" s="691">
        <f t="shared" si="2"/>
        <v>9.9539099999999969</v>
      </c>
      <c r="L37" s="691">
        <f t="shared" si="3"/>
        <v>3.6004999999999994</v>
      </c>
      <c r="M37" s="691">
        <f t="shared" si="4"/>
        <v>24.898313026118331</v>
      </c>
    </row>
    <row r="38" spans="1:13" s="506" customFormat="1" ht="18.75" customHeight="1">
      <c r="A38" s="688" t="s">
        <v>331</v>
      </c>
      <c r="B38" s="503" t="s">
        <v>102</v>
      </c>
      <c r="C38" s="689" t="s">
        <v>103</v>
      </c>
      <c r="D38" s="690"/>
      <c r="E38" s="501">
        <v>8.1158499999999982</v>
      </c>
      <c r="F38" s="501">
        <v>10.413849999999998</v>
      </c>
      <c r="G38" s="691">
        <f t="shared" si="0"/>
        <v>2.298</v>
      </c>
      <c r="H38" s="703">
        <f>'01CH'!D48</f>
        <v>7.0200000000000005</v>
      </c>
      <c r="I38" s="691">
        <f t="shared" si="1"/>
        <v>-3.3938499999999978</v>
      </c>
      <c r="J38" s="691">
        <v>0.51</v>
      </c>
      <c r="K38" s="691">
        <f t="shared" si="2"/>
        <v>1.788</v>
      </c>
      <c r="L38" s="691">
        <f t="shared" si="3"/>
        <v>-2.1158499999999978</v>
      </c>
      <c r="M38" s="691">
        <f t="shared" si="4"/>
        <v>22.193211488250654</v>
      </c>
    </row>
    <row r="39" spans="1:13" s="506" customFormat="1" ht="18.75" customHeight="1">
      <c r="A39" s="688" t="s">
        <v>331</v>
      </c>
      <c r="B39" s="503" t="s">
        <v>332</v>
      </c>
      <c r="C39" s="689" t="s">
        <v>105</v>
      </c>
      <c r="D39" s="690"/>
      <c r="E39" s="501">
        <v>67.670819999999992</v>
      </c>
      <c r="F39" s="501">
        <v>90.486999999999981</v>
      </c>
      <c r="G39" s="691">
        <f t="shared" si="0"/>
        <v>22.816179999999989</v>
      </c>
      <c r="H39" s="703">
        <f>'01CH'!D49</f>
        <v>45.619320000000002</v>
      </c>
      <c r="I39" s="691">
        <f t="shared" si="1"/>
        <v>-44.867679999999979</v>
      </c>
      <c r="J39" s="691">
        <v>7.7499999999999991</v>
      </c>
      <c r="K39" s="691">
        <f t="shared" si="2"/>
        <v>15.066179999999989</v>
      </c>
      <c r="L39" s="691">
        <f t="shared" si="3"/>
        <v>-37.55149999999999</v>
      </c>
      <c r="M39" s="691">
        <f t="shared" si="4"/>
        <v>33.967123330899405</v>
      </c>
    </row>
    <row r="40" spans="1:13" s="506" customFormat="1" ht="16.5" customHeight="1">
      <c r="A40" s="688" t="s">
        <v>331</v>
      </c>
      <c r="B40" s="503" t="s">
        <v>345</v>
      </c>
      <c r="C40" s="689" t="s">
        <v>107</v>
      </c>
      <c r="D40" s="690"/>
      <c r="E40" s="501">
        <v>34.502610000000004</v>
      </c>
      <c r="F40" s="501">
        <v>71.994</v>
      </c>
      <c r="G40" s="691">
        <f t="shared" si="0"/>
        <v>37.491389999999996</v>
      </c>
      <c r="H40" s="703">
        <f>'01CH'!D50</f>
        <v>7.08</v>
      </c>
      <c r="I40" s="691">
        <f t="shared" si="1"/>
        <v>-64.914000000000001</v>
      </c>
      <c r="J40" s="691">
        <v>4.8899999999999997</v>
      </c>
      <c r="K40" s="691">
        <f t="shared" si="2"/>
        <v>32.601389999999995</v>
      </c>
      <c r="L40" s="691">
        <f t="shared" si="3"/>
        <v>-37.202610000000007</v>
      </c>
      <c r="M40" s="691">
        <f t="shared" si="4"/>
        <v>13.042994671576594</v>
      </c>
    </row>
    <row r="41" spans="1:13" s="506" customFormat="1" ht="18.75" customHeight="1">
      <c r="A41" s="688" t="s">
        <v>331</v>
      </c>
      <c r="B41" s="503" t="s">
        <v>108</v>
      </c>
      <c r="C41" s="689" t="s">
        <v>109</v>
      </c>
      <c r="D41" s="690"/>
      <c r="E41" s="501">
        <v>140.09845000000001</v>
      </c>
      <c r="F41" s="501">
        <v>195.28002333333342</v>
      </c>
      <c r="G41" s="691">
        <f t="shared" si="0"/>
        <v>55.181573333333404</v>
      </c>
      <c r="H41" s="703">
        <f>'01CH'!D51</f>
        <v>89.706900000000005</v>
      </c>
      <c r="I41" s="691">
        <f t="shared" si="1"/>
        <v>-105.57312333333341</v>
      </c>
      <c r="J41" s="691">
        <v>4.8049999999999988</v>
      </c>
      <c r="K41" s="691">
        <f t="shared" si="2"/>
        <v>50.376573333333404</v>
      </c>
      <c r="L41" s="691">
        <f t="shared" si="3"/>
        <v>-60.001550000000009</v>
      </c>
      <c r="M41" s="691">
        <f t="shared" si="4"/>
        <v>8.7076168904692199</v>
      </c>
    </row>
    <row r="42" spans="1:13" s="506" customFormat="1" ht="18.75" customHeight="1">
      <c r="A42" s="688" t="s">
        <v>331</v>
      </c>
      <c r="B42" s="503" t="s">
        <v>346</v>
      </c>
      <c r="C42" s="689" t="s">
        <v>111</v>
      </c>
      <c r="D42" s="690"/>
      <c r="E42" s="501">
        <v>1.5602399999999998</v>
      </c>
      <c r="F42" s="501">
        <v>1.65</v>
      </c>
      <c r="G42" s="691">
        <f t="shared" si="0"/>
        <v>8.9760000000000062E-2</v>
      </c>
      <c r="H42" s="703">
        <f>'01CH'!D52</f>
        <v>2.0499999999999998</v>
      </c>
      <c r="I42" s="691">
        <f t="shared" si="1"/>
        <v>0.39999999999999991</v>
      </c>
      <c r="J42" s="691">
        <v>0</v>
      </c>
      <c r="K42" s="691">
        <f t="shared" si="2"/>
        <v>8.9760000000000062E-2</v>
      </c>
      <c r="L42" s="691">
        <f t="shared" si="3"/>
        <v>0.48975999999999997</v>
      </c>
      <c r="M42" s="691">
        <f t="shared" si="4"/>
        <v>0</v>
      </c>
    </row>
    <row r="43" spans="1:13" s="506" customFormat="1" ht="18.75" customHeight="1">
      <c r="A43" s="688" t="s">
        <v>331</v>
      </c>
      <c r="B43" s="503" t="s">
        <v>112</v>
      </c>
      <c r="C43" s="689" t="s">
        <v>171</v>
      </c>
      <c r="D43" s="690"/>
      <c r="E43" s="690"/>
      <c r="F43" s="690"/>
      <c r="G43" s="691">
        <f t="shared" si="0"/>
        <v>0</v>
      </c>
      <c r="H43" s="703">
        <f>'01CH'!D53</f>
        <v>0</v>
      </c>
      <c r="I43" s="691">
        <f t="shared" si="1"/>
        <v>0</v>
      </c>
      <c r="J43" s="691">
        <v>0</v>
      </c>
      <c r="K43" s="691">
        <f t="shared" si="2"/>
        <v>0</v>
      </c>
      <c r="L43" s="691">
        <f t="shared" si="3"/>
        <v>0</v>
      </c>
      <c r="M43" s="691"/>
    </row>
    <row r="44" spans="1:13" s="506" customFormat="1" ht="16.5" customHeight="1">
      <c r="A44" s="688" t="s">
        <v>331</v>
      </c>
      <c r="B44" s="503" t="s">
        <v>114</v>
      </c>
      <c r="C44" s="689" t="s">
        <v>115</v>
      </c>
      <c r="D44" s="690"/>
      <c r="E44" s="501">
        <v>41.614190000000001</v>
      </c>
      <c r="F44" s="501">
        <v>60.790000000000006</v>
      </c>
      <c r="G44" s="691">
        <f t="shared" si="0"/>
        <v>19.175810000000006</v>
      </c>
      <c r="H44" s="703">
        <f>'01CH'!D54</f>
        <v>0</v>
      </c>
      <c r="I44" s="691">
        <f t="shared" si="1"/>
        <v>-60.790000000000006</v>
      </c>
      <c r="J44" s="691">
        <v>0</v>
      </c>
      <c r="K44" s="691">
        <f t="shared" si="2"/>
        <v>19.175810000000006</v>
      </c>
      <c r="L44" s="691">
        <f t="shared" si="3"/>
        <v>-41.614190000000001</v>
      </c>
      <c r="M44" s="691">
        <f t="shared" si="4"/>
        <v>0</v>
      </c>
    </row>
    <row r="45" spans="1:13" s="506" customFormat="1" ht="16.5" customHeight="1">
      <c r="A45" s="688" t="s">
        <v>331</v>
      </c>
      <c r="B45" s="419" t="s">
        <v>116</v>
      </c>
      <c r="C45" s="689" t="s">
        <v>117</v>
      </c>
      <c r="D45" s="690"/>
      <c r="E45" s="501">
        <v>8.9373900000000006</v>
      </c>
      <c r="F45" s="501">
        <v>23.57</v>
      </c>
      <c r="G45" s="691">
        <f t="shared" si="0"/>
        <v>14.63261</v>
      </c>
      <c r="H45" s="703">
        <f>'01CH'!D55</f>
        <v>10.27</v>
      </c>
      <c r="I45" s="691">
        <f t="shared" si="1"/>
        <v>-13.3</v>
      </c>
      <c r="J45" s="691">
        <v>1.6199999999999999</v>
      </c>
      <c r="K45" s="691">
        <f t="shared" si="2"/>
        <v>13.01261</v>
      </c>
      <c r="L45" s="691">
        <f t="shared" si="3"/>
        <v>-1.9073900000000001</v>
      </c>
      <c r="M45" s="691">
        <f t="shared" si="4"/>
        <v>11.071162287520817</v>
      </c>
    </row>
    <row r="46" spans="1:13" s="506" customFormat="1" ht="16.5" customHeight="1">
      <c r="A46" s="688" t="s">
        <v>331</v>
      </c>
      <c r="B46" s="694" t="s">
        <v>118</v>
      </c>
      <c r="C46" s="689" t="s">
        <v>119</v>
      </c>
      <c r="D46" s="690"/>
      <c r="E46" s="501">
        <v>33.245579999999997</v>
      </c>
      <c r="F46" s="501">
        <v>35.19</v>
      </c>
      <c r="G46" s="691">
        <f t="shared" si="0"/>
        <v>1.9444200000000009</v>
      </c>
      <c r="H46" s="703">
        <f>'01CH'!D56</f>
        <v>0</v>
      </c>
      <c r="I46" s="691">
        <f t="shared" si="1"/>
        <v>-35.19</v>
      </c>
      <c r="J46" s="691">
        <v>0.78</v>
      </c>
      <c r="K46" s="691">
        <f t="shared" si="2"/>
        <v>1.1644200000000009</v>
      </c>
      <c r="L46" s="691">
        <f t="shared" si="3"/>
        <v>-34.805579999999999</v>
      </c>
      <c r="M46" s="691">
        <f t="shared" si="4"/>
        <v>40.114790014503022</v>
      </c>
    </row>
    <row r="47" spans="1:13" s="506" customFormat="1" ht="30">
      <c r="A47" s="688" t="s">
        <v>331</v>
      </c>
      <c r="B47" s="694" t="s">
        <v>120</v>
      </c>
      <c r="C47" s="689" t="s">
        <v>121</v>
      </c>
      <c r="D47" s="690"/>
      <c r="E47" s="501">
        <v>121.37758999999998</v>
      </c>
      <c r="F47" s="501">
        <v>128.61999999999998</v>
      </c>
      <c r="G47" s="691">
        <f t="shared" si="0"/>
        <v>7.2424099999999925</v>
      </c>
      <c r="H47" s="703">
        <f>'01CH'!D57</f>
        <v>35.459999999999994</v>
      </c>
      <c r="I47" s="691">
        <f t="shared" si="1"/>
        <v>-93.159999999999982</v>
      </c>
      <c r="J47" s="691">
        <v>3.5000000000000004</v>
      </c>
      <c r="K47" s="691">
        <f t="shared" si="2"/>
        <v>3.742409999999992</v>
      </c>
      <c r="L47" s="691">
        <f t="shared" si="3"/>
        <v>-92.91758999999999</v>
      </c>
      <c r="M47" s="691">
        <f t="shared" si="4"/>
        <v>48.326454867923857</v>
      </c>
    </row>
    <row r="48" spans="1:13" s="506" customFormat="1" ht="30">
      <c r="A48" s="688" t="s">
        <v>331</v>
      </c>
      <c r="B48" s="503" t="s">
        <v>284</v>
      </c>
      <c r="C48" s="689" t="s">
        <v>123</v>
      </c>
      <c r="D48" s="690"/>
      <c r="E48" s="690"/>
      <c r="F48" s="690"/>
      <c r="G48" s="691">
        <f t="shared" si="0"/>
        <v>0</v>
      </c>
      <c r="H48" s="703">
        <f>'01CH'!D58</f>
        <v>0</v>
      </c>
      <c r="I48" s="691">
        <f t="shared" si="1"/>
        <v>0</v>
      </c>
      <c r="J48" s="691">
        <v>0</v>
      </c>
      <c r="K48" s="691">
        <f t="shared" si="2"/>
        <v>0</v>
      </c>
      <c r="L48" s="691">
        <f t="shared" si="3"/>
        <v>0</v>
      </c>
      <c r="M48" s="691"/>
    </row>
    <row r="49" spans="1:16" s="506" customFormat="1" ht="16.5" customHeight="1">
      <c r="A49" s="688" t="s">
        <v>331</v>
      </c>
      <c r="B49" s="503" t="s">
        <v>124</v>
      </c>
      <c r="C49" s="689" t="s">
        <v>125</v>
      </c>
      <c r="D49" s="690"/>
      <c r="E49" s="690"/>
      <c r="F49" s="690"/>
      <c r="G49" s="691">
        <f t="shared" si="0"/>
        <v>0</v>
      </c>
      <c r="H49" s="703">
        <f>'01CH'!D59</f>
        <v>0</v>
      </c>
      <c r="I49" s="691">
        <f t="shared" si="1"/>
        <v>0</v>
      </c>
      <c r="J49" s="691">
        <v>0</v>
      </c>
      <c r="K49" s="691">
        <f t="shared" si="2"/>
        <v>0</v>
      </c>
      <c r="L49" s="691">
        <f t="shared" si="3"/>
        <v>0</v>
      </c>
      <c r="M49" s="691"/>
    </row>
    <row r="50" spans="1:16" s="506" customFormat="1" ht="16.5" customHeight="1">
      <c r="A50" s="688" t="s">
        <v>331</v>
      </c>
      <c r="B50" s="503" t="s">
        <v>126</v>
      </c>
      <c r="C50" s="689" t="s">
        <v>127</v>
      </c>
      <c r="D50" s="690"/>
      <c r="E50" s="501">
        <v>12.087180000000002</v>
      </c>
      <c r="F50" s="501">
        <v>15.767180000000002</v>
      </c>
      <c r="G50" s="691">
        <f t="shared" si="0"/>
        <v>3.6799999999999997</v>
      </c>
      <c r="H50" s="703">
        <f>'01CH'!D60</f>
        <v>3.95</v>
      </c>
      <c r="I50" s="691">
        <f t="shared" si="1"/>
        <v>-11.81718</v>
      </c>
      <c r="J50" s="691">
        <v>0.57000000000000006</v>
      </c>
      <c r="K50" s="691">
        <f t="shared" si="2"/>
        <v>3.1099999999999994</v>
      </c>
      <c r="L50" s="691">
        <f t="shared" si="3"/>
        <v>-9.2771800000000013</v>
      </c>
      <c r="M50" s="691">
        <f t="shared" si="4"/>
        <v>15.489130434782611</v>
      </c>
    </row>
    <row r="51" spans="1:16" ht="16.5" customHeight="1">
      <c r="A51" s="684" t="s">
        <v>131</v>
      </c>
      <c r="B51" s="692" t="s">
        <v>129</v>
      </c>
      <c r="C51" s="685" t="s">
        <v>130</v>
      </c>
      <c r="D51" s="686"/>
      <c r="E51" s="686"/>
      <c r="F51" s="686"/>
      <c r="G51" s="687">
        <f t="shared" si="0"/>
        <v>0</v>
      </c>
      <c r="H51" s="702">
        <f>'01CH'!D61</f>
        <v>37.270000000000003</v>
      </c>
      <c r="I51" s="687">
        <f t="shared" si="1"/>
        <v>37.270000000000003</v>
      </c>
      <c r="J51" s="687">
        <v>-0.05</v>
      </c>
      <c r="K51" s="687">
        <f t="shared" si="2"/>
        <v>0.05</v>
      </c>
      <c r="L51" s="687">
        <f t="shared" si="3"/>
        <v>37.369999999999997</v>
      </c>
      <c r="M51" s="687"/>
    </row>
    <row r="52" spans="1:16" ht="16.5" customHeight="1">
      <c r="A52" s="684" t="s">
        <v>134</v>
      </c>
      <c r="B52" s="693" t="s">
        <v>132</v>
      </c>
      <c r="C52" s="685" t="s">
        <v>133</v>
      </c>
      <c r="D52" s="686"/>
      <c r="E52" s="498">
        <v>12.81573</v>
      </c>
      <c r="F52" s="498">
        <v>17.365929999999999</v>
      </c>
      <c r="G52" s="687">
        <f t="shared" si="0"/>
        <v>4.5501999999999985</v>
      </c>
      <c r="H52" s="702">
        <f>'01CH'!D62</f>
        <v>0</v>
      </c>
      <c r="I52" s="687">
        <f t="shared" si="1"/>
        <v>-17.365929999999999</v>
      </c>
      <c r="J52" s="687">
        <v>0</v>
      </c>
      <c r="K52" s="687">
        <f t="shared" si="2"/>
        <v>4.5501999999999985</v>
      </c>
      <c r="L52" s="687">
        <f t="shared" si="3"/>
        <v>-12.81573</v>
      </c>
      <c r="M52" s="687">
        <f t="shared" si="4"/>
        <v>0</v>
      </c>
    </row>
    <row r="53" spans="1:16" ht="16.5" customHeight="1">
      <c r="A53" s="684" t="s">
        <v>137</v>
      </c>
      <c r="B53" s="693" t="s">
        <v>135</v>
      </c>
      <c r="C53" s="685" t="s">
        <v>136</v>
      </c>
      <c r="D53" s="686"/>
      <c r="E53" s="498"/>
      <c r="F53" s="498">
        <v>100.22492999999912</v>
      </c>
      <c r="G53" s="687">
        <f t="shared" si="0"/>
        <v>100.22492999999912</v>
      </c>
      <c r="H53" s="702">
        <f>'01CH'!D63</f>
        <v>0</v>
      </c>
      <c r="I53" s="687">
        <f t="shared" si="1"/>
        <v>-100.22492999999912</v>
      </c>
      <c r="J53" s="687">
        <v>0</v>
      </c>
      <c r="K53" s="687">
        <f>G53-J53</f>
        <v>100.22492999999912</v>
      </c>
      <c r="L53" s="687">
        <f t="shared" si="3"/>
        <v>0</v>
      </c>
      <c r="M53" s="687">
        <f t="shared" si="4"/>
        <v>0</v>
      </c>
    </row>
    <row r="54" spans="1:16" ht="16.5" customHeight="1">
      <c r="A54" s="684" t="s">
        <v>140</v>
      </c>
      <c r="B54" s="415" t="s">
        <v>138</v>
      </c>
      <c r="C54" s="685" t="s">
        <v>139</v>
      </c>
      <c r="D54" s="686"/>
      <c r="E54" s="498">
        <v>1094.1401000000001</v>
      </c>
      <c r="F54" s="498">
        <v>547.64</v>
      </c>
      <c r="G54" s="687">
        <f t="shared" si="0"/>
        <v>-546.50010000000009</v>
      </c>
      <c r="H54" s="702">
        <f>'01CH'!D64</f>
        <v>300.96969999999999</v>
      </c>
      <c r="I54" s="687">
        <f t="shared" si="1"/>
        <v>-246.6703</v>
      </c>
      <c r="J54" s="687">
        <v>-517.15</v>
      </c>
      <c r="K54" s="687">
        <f t="shared" si="2"/>
        <v>-29.350100000000111</v>
      </c>
      <c r="L54" s="687">
        <f t="shared" si="3"/>
        <v>241.12959999999987</v>
      </c>
      <c r="M54" s="687">
        <f t="shared" si="4"/>
        <v>94.629442885737788</v>
      </c>
      <c r="P54" s="550">
        <f>E54/E7*100</f>
        <v>6.617715403566832</v>
      </c>
    </row>
    <row r="55" spans="1:16" ht="16.5" customHeight="1">
      <c r="A55" s="684" t="s">
        <v>143</v>
      </c>
      <c r="B55" s="693" t="s">
        <v>141</v>
      </c>
      <c r="C55" s="685" t="s">
        <v>142</v>
      </c>
      <c r="D55" s="686"/>
      <c r="E55" s="498">
        <v>201.90610000000001</v>
      </c>
      <c r="F55" s="498">
        <v>899.41000000000008</v>
      </c>
      <c r="G55" s="687">
        <f t="shared" si="0"/>
        <v>697.50390000000004</v>
      </c>
      <c r="H55" s="702">
        <f>'01CH'!D65</f>
        <v>28.708200000000001</v>
      </c>
      <c r="I55" s="687">
        <f t="shared" si="1"/>
        <v>-870.70180000000005</v>
      </c>
      <c r="J55" s="687">
        <v>556.34</v>
      </c>
      <c r="K55" s="687">
        <f t="shared" si="2"/>
        <v>141.16390000000001</v>
      </c>
      <c r="L55" s="687">
        <f t="shared" si="3"/>
        <v>-1285.8779</v>
      </c>
      <c r="M55" s="687">
        <f t="shared" si="4"/>
        <v>79.761561189837067</v>
      </c>
    </row>
    <row r="56" spans="1:16" ht="16.5" customHeight="1">
      <c r="A56" s="684" t="s">
        <v>146</v>
      </c>
      <c r="B56" s="693" t="s">
        <v>144</v>
      </c>
      <c r="C56" s="685" t="s">
        <v>145</v>
      </c>
      <c r="D56" s="686"/>
      <c r="E56" s="498">
        <v>14.35135</v>
      </c>
      <c r="F56" s="498">
        <v>17.469999999999995</v>
      </c>
      <c r="G56" s="687">
        <f t="shared" si="0"/>
        <v>3.1186499999999953</v>
      </c>
      <c r="H56" s="702">
        <f>'01CH'!D66</f>
        <v>13.709999999999999</v>
      </c>
      <c r="I56" s="687">
        <f t="shared" si="1"/>
        <v>-3.7599999999999962</v>
      </c>
      <c r="J56" s="687">
        <v>0.43</v>
      </c>
      <c r="K56" s="687">
        <f t="shared" si="2"/>
        <v>2.6886499999999951</v>
      </c>
      <c r="L56" s="687">
        <f t="shared" si="3"/>
        <v>-1.5013500000000011</v>
      </c>
      <c r="M56" s="687">
        <f t="shared" si="4"/>
        <v>13.788017251054164</v>
      </c>
    </row>
    <row r="57" spans="1:16" ht="30">
      <c r="A57" s="684" t="s">
        <v>149</v>
      </c>
      <c r="B57" s="693" t="s">
        <v>147</v>
      </c>
      <c r="C57" s="685" t="s">
        <v>148</v>
      </c>
      <c r="D57" s="686"/>
      <c r="E57" s="498">
        <v>1.8386699999999998</v>
      </c>
      <c r="F57" s="498">
        <v>3.84</v>
      </c>
      <c r="G57" s="687">
        <f t="shared" si="0"/>
        <v>2.0013300000000003</v>
      </c>
      <c r="H57" s="702">
        <f>'01CH'!D67</f>
        <v>0.95</v>
      </c>
      <c r="I57" s="687">
        <f t="shared" si="1"/>
        <v>-2.8899999999999997</v>
      </c>
      <c r="J57" s="687">
        <v>0.51</v>
      </c>
      <c r="K57" s="687">
        <f t="shared" si="2"/>
        <v>1.4913300000000003</v>
      </c>
      <c r="L57" s="687">
        <f t="shared" si="3"/>
        <v>-1.9086699999999994</v>
      </c>
      <c r="M57" s="687">
        <f t="shared" si="4"/>
        <v>25.483053769243451</v>
      </c>
    </row>
    <row r="58" spans="1:16" ht="16.5" customHeight="1">
      <c r="A58" s="684" t="s">
        <v>151</v>
      </c>
      <c r="B58" s="693" t="s">
        <v>150</v>
      </c>
      <c r="C58" s="685" t="s">
        <v>171</v>
      </c>
      <c r="D58" s="686"/>
      <c r="E58" s="686"/>
      <c r="F58" s="686"/>
      <c r="G58" s="687">
        <f t="shared" si="0"/>
        <v>0</v>
      </c>
      <c r="H58" s="702">
        <f>'01CH'!D68</f>
        <v>0</v>
      </c>
      <c r="I58" s="687">
        <f t="shared" si="1"/>
        <v>0</v>
      </c>
      <c r="J58" s="687">
        <v>0</v>
      </c>
      <c r="K58" s="687">
        <f t="shared" si="2"/>
        <v>0</v>
      </c>
      <c r="L58" s="687">
        <f t="shared" si="3"/>
        <v>0</v>
      </c>
      <c r="M58" s="687"/>
    </row>
    <row r="59" spans="1:16" ht="16.5" customHeight="1">
      <c r="A59" s="684" t="s">
        <v>154</v>
      </c>
      <c r="B59" s="693" t="s">
        <v>291</v>
      </c>
      <c r="C59" s="685" t="s">
        <v>153</v>
      </c>
      <c r="D59" s="686"/>
      <c r="E59" s="498">
        <v>7.6075600000000003</v>
      </c>
      <c r="F59" s="498">
        <v>10.22756</v>
      </c>
      <c r="G59" s="687">
        <f t="shared" si="0"/>
        <v>2.62</v>
      </c>
      <c r="H59" s="702">
        <f>'01CH'!D69</f>
        <v>0</v>
      </c>
      <c r="I59" s="687">
        <f t="shared" si="1"/>
        <v>-10.22756</v>
      </c>
      <c r="J59" s="687">
        <v>1.05</v>
      </c>
      <c r="K59" s="687">
        <f t="shared" si="2"/>
        <v>1.57</v>
      </c>
      <c r="L59" s="687">
        <f t="shared" si="3"/>
        <v>-9.7075600000000009</v>
      </c>
      <c r="M59" s="687">
        <f t="shared" si="4"/>
        <v>40.076335877862597</v>
      </c>
    </row>
    <row r="60" spans="1:16" ht="16.5" customHeight="1">
      <c r="A60" s="684" t="s">
        <v>157</v>
      </c>
      <c r="B60" s="693" t="s">
        <v>155</v>
      </c>
      <c r="C60" s="685" t="s">
        <v>156</v>
      </c>
      <c r="D60" s="686"/>
      <c r="E60" s="498">
        <v>1087.4330799999998</v>
      </c>
      <c r="F60" s="498">
        <v>1080.6725299999998</v>
      </c>
      <c r="G60" s="687">
        <f t="shared" si="0"/>
        <v>-6.7605499999999665</v>
      </c>
      <c r="H60" s="702">
        <f>'01CH'!D70</f>
        <v>855.55120000000011</v>
      </c>
      <c r="I60" s="687">
        <f t="shared" si="1"/>
        <v>-225.12132999999972</v>
      </c>
      <c r="J60" s="687">
        <v>-1.4</v>
      </c>
      <c r="K60" s="687">
        <f t="shared" si="2"/>
        <v>-5.3605499999999662</v>
      </c>
      <c r="L60" s="687">
        <f t="shared" si="3"/>
        <v>-229.08187999999967</v>
      </c>
      <c r="M60" s="687">
        <f t="shared" si="4"/>
        <v>20.708374318657608</v>
      </c>
    </row>
    <row r="61" spans="1:16" ht="16.5" customHeight="1">
      <c r="A61" s="684" t="s">
        <v>160</v>
      </c>
      <c r="B61" s="693" t="s">
        <v>158</v>
      </c>
      <c r="C61" s="685" t="s">
        <v>159</v>
      </c>
      <c r="D61" s="686"/>
      <c r="E61" s="498">
        <v>57.598089999999992</v>
      </c>
      <c r="F61" s="498">
        <v>56.42808999999999</v>
      </c>
      <c r="G61" s="687">
        <f t="shared" si="0"/>
        <v>-1.1700000000000017</v>
      </c>
      <c r="H61" s="702">
        <f>'01CH'!D71</f>
        <v>44.440000000000005</v>
      </c>
      <c r="I61" s="687">
        <f t="shared" si="1"/>
        <v>-11.988089999999985</v>
      </c>
      <c r="J61" s="687">
        <v>0</v>
      </c>
      <c r="K61" s="687">
        <f t="shared" si="2"/>
        <v>-1.1700000000000017</v>
      </c>
      <c r="L61" s="687">
        <f t="shared" si="3"/>
        <v>-13.158089999999987</v>
      </c>
      <c r="M61" s="687">
        <f t="shared" si="4"/>
        <v>0</v>
      </c>
    </row>
    <row r="62" spans="1:16" ht="16.5" customHeight="1">
      <c r="A62" s="684" t="s">
        <v>163</v>
      </c>
      <c r="B62" s="693" t="s">
        <v>161</v>
      </c>
      <c r="C62" s="685" t="s">
        <v>162</v>
      </c>
      <c r="D62" s="686"/>
      <c r="E62" s="498">
        <v>14.919389999999998</v>
      </c>
      <c r="F62" s="498">
        <v>107.3284567</v>
      </c>
      <c r="G62" s="687">
        <f t="shared" si="0"/>
        <v>92.409066700000011</v>
      </c>
      <c r="H62" s="702">
        <f>'01CH'!D72</f>
        <v>0</v>
      </c>
      <c r="I62" s="687">
        <f t="shared" si="1"/>
        <v>-107.3284567</v>
      </c>
      <c r="J62" s="687">
        <v>0</v>
      </c>
      <c r="K62" s="687">
        <f t="shared" si="2"/>
        <v>92.409066700000011</v>
      </c>
      <c r="L62" s="687">
        <f t="shared" si="3"/>
        <v>-14.919389999999993</v>
      </c>
      <c r="M62" s="687">
        <f t="shared" si="4"/>
        <v>0</v>
      </c>
    </row>
    <row r="63" spans="1:16" ht="16.5" customHeight="1">
      <c r="A63" s="684" t="s">
        <v>166</v>
      </c>
      <c r="B63" s="693" t="s">
        <v>164</v>
      </c>
      <c r="C63" s="685" t="s">
        <v>165</v>
      </c>
      <c r="D63" s="686"/>
      <c r="E63" s="686"/>
      <c r="F63" s="686"/>
      <c r="G63" s="687">
        <f t="shared" si="0"/>
        <v>0</v>
      </c>
      <c r="H63" s="702">
        <f>'01CH'!D73</f>
        <v>0</v>
      </c>
      <c r="I63" s="687">
        <f t="shared" si="1"/>
        <v>0</v>
      </c>
      <c r="J63" s="687">
        <v>0</v>
      </c>
      <c r="K63" s="687">
        <f t="shared" si="2"/>
        <v>0</v>
      </c>
      <c r="L63" s="687">
        <f t="shared" si="3"/>
        <v>0</v>
      </c>
      <c r="M63" s="687"/>
    </row>
    <row r="64" spans="1:16" ht="16.5" customHeight="1">
      <c r="A64" s="684" t="s">
        <v>285</v>
      </c>
      <c r="B64" s="693" t="s">
        <v>167</v>
      </c>
      <c r="C64" s="685" t="s">
        <v>168</v>
      </c>
      <c r="D64" s="686"/>
      <c r="E64" s="686"/>
      <c r="F64" s="686"/>
      <c r="G64" s="687">
        <f t="shared" si="0"/>
        <v>0</v>
      </c>
      <c r="H64" s="702">
        <f>'01CH'!D74</f>
        <v>0</v>
      </c>
      <c r="I64" s="687">
        <f t="shared" si="1"/>
        <v>0</v>
      </c>
      <c r="J64" s="687">
        <v>0</v>
      </c>
      <c r="K64" s="687">
        <f t="shared" si="2"/>
        <v>0</v>
      </c>
      <c r="L64" s="687">
        <f t="shared" si="3"/>
        <v>0</v>
      </c>
      <c r="M64" s="687"/>
    </row>
    <row r="65" spans="1:13" s="674" customFormat="1" ht="16.5" customHeight="1">
      <c r="A65" s="695">
        <v>3</v>
      </c>
      <c r="B65" s="683" t="s">
        <v>169</v>
      </c>
      <c r="C65" s="673" t="s">
        <v>170</v>
      </c>
      <c r="D65" s="680"/>
      <c r="E65" s="391">
        <v>88.552300000000002</v>
      </c>
      <c r="F65" s="681">
        <v>45</v>
      </c>
      <c r="G65" s="682">
        <f t="shared" si="0"/>
        <v>-43.552300000000002</v>
      </c>
      <c r="H65" s="701">
        <f>'01CH'!D75</f>
        <v>695.67079999999999</v>
      </c>
      <c r="I65" s="682">
        <f t="shared" si="1"/>
        <v>650.67079999999999</v>
      </c>
      <c r="J65" s="682">
        <v>-21.04</v>
      </c>
      <c r="K65" s="682">
        <f t="shared" si="2"/>
        <v>-22.512300000000003</v>
      </c>
      <c r="L65" s="682">
        <f t="shared" si="3"/>
        <v>649.19849999999997</v>
      </c>
      <c r="M65" s="682">
        <f t="shared" si="4"/>
        <v>48.309733355069646</v>
      </c>
    </row>
    <row r="66" spans="1:13" s="674" customFormat="1" ht="16.5" customHeight="1">
      <c r="A66" s="695">
        <v>4</v>
      </c>
      <c r="B66" s="683" t="s">
        <v>405</v>
      </c>
      <c r="C66" s="673" t="s">
        <v>198</v>
      </c>
      <c r="D66" s="680"/>
      <c r="E66" s="680"/>
      <c r="F66" s="680"/>
      <c r="G66" s="682">
        <f t="shared" si="0"/>
        <v>0</v>
      </c>
      <c r="H66" s="701"/>
      <c r="I66" s="682">
        <f t="shared" si="1"/>
        <v>0</v>
      </c>
      <c r="J66" s="682">
        <v>0</v>
      </c>
      <c r="K66" s="682">
        <f t="shared" si="2"/>
        <v>0</v>
      </c>
      <c r="L66" s="682">
        <f t="shared" si="3"/>
        <v>0</v>
      </c>
      <c r="M66" s="682"/>
    </row>
    <row r="67" spans="1:13" s="674" customFormat="1" ht="16.5" customHeight="1">
      <c r="A67" s="695">
        <v>5</v>
      </c>
      <c r="B67" s="683" t="s">
        <v>406</v>
      </c>
      <c r="C67" s="673" t="s">
        <v>200</v>
      </c>
      <c r="D67" s="680"/>
      <c r="E67" s="680"/>
      <c r="F67" s="680"/>
      <c r="G67" s="682">
        <f t="shared" si="0"/>
        <v>0</v>
      </c>
      <c r="H67" s="701"/>
      <c r="I67" s="682">
        <f t="shared" si="1"/>
        <v>0</v>
      </c>
      <c r="J67" s="682">
        <v>0</v>
      </c>
      <c r="K67" s="682">
        <f t="shared" si="2"/>
        <v>0</v>
      </c>
      <c r="L67" s="682">
        <f t="shared" si="3"/>
        <v>0</v>
      </c>
      <c r="M67" s="682"/>
    </row>
    <row r="68" spans="1:13" s="674" customFormat="1" ht="16.5" customHeight="1">
      <c r="A68" s="695">
        <v>6</v>
      </c>
      <c r="B68" s="683" t="s">
        <v>407</v>
      </c>
      <c r="C68" s="673" t="s">
        <v>202</v>
      </c>
      <c r="D68" s="680"/>
      <c r="E68" s="391">
        <v>2614.4083999999998</v>
      </c>
      <c r="F68" s="681">
        <v>9480.9672200000005</v>
      </c>
      <c r="G68" s="682">
        <f t="shared" si="0"/>
        <v>6866.5588200000002</v>
      </c>
      <c r="H68" s="704">
        <v>9480.99</v>
      </c>
      <c r="I68" s="682">
        <f t="shared" si="1"/>
        <v>2.2779999999329448E-2</v>
      </c>
      <c r="J68" s="682">
        <v>0</v>
      </c>
      <c r="K68" s="682">
        <f t="shared" si="2"/>
        <v>6866.5588200000002</v>
      </c>
      <c r="L68" s="682">
        <f t="shared" si="3"/>
        <v>6866.5815999999995</v>
      </c>
      <c r="M68" s="682">
        <f t="shared" si="4"/>
        <v>0</v>
      </c>
    </row>
    <row r="69" spans="1:13" s="506" customFormat="1" ht="28.5" customHeight="1">
      <c r="A69" s="696"/>
      <c r="B69" s="697" t="s">
        <v>408</v>
      </c>
      <c r="C69" s="698"/>
      <c r="G69" s="505"/>
      <c r="H69" s="705"/>
      <c r="I69" s="505"/>
      <c r="J69" s="505"/>
      <c r="K69" s="505"/>
      <c r="L69" s="505"/>
      <c r="M69" s="505"/>
    </row>
    <row r="70" spans="1:13">
      <c r="C70" s="224"/>
    </row>
    <row r="75" spans="1:13" hidden="1"/>
    <row r="76" spans="1:13" hidden="1"/>
    <row r="77" spans="1:13" hidden="1"/>
    <row r="78" spans="1:13" hidden="1"/>
    <row r="79" spans="1:13" hidden="1">
      <c r="B79" s="670" t="s">
        <v>409</v>
      </c>
    </row>
    <row r="80" spans="1:13" hidden="1">
      <c r="B80" s="670" t="s">
        <v>410</v>
      </c>
    </row>
    <row r="81" spans="2:2" hidden="1">
      <c r="B81" s="670" t="s">
        <v>411</v>
      </c>
    </row>
    <row r="82" spans="2:2" hidden="1">
      <c r="B82" s="670" t="s">
        <v>412</v>
      </c>
    </row>
    <row r="83" spans="2:2" hidden="1">
      <c r="B83" s="670" t="s">
        <v>413</v>
      </c>
    </row>
    <row r="84" spans="2:2" hidden="1"/>
  </sheetData>
  <mergeCells count="7">
    <mergeCell ref="A2:M2"/>
    <mergeCell ref="A4:A5"/>
    <mergeCell ref="B4:B5"/>
    <mergeCell ref="C4:C5"/>
    <mergeCell ref="D4:D5"/>
    <mergeCell ref="E4:G4"/>
    <mergeCell ref="H4:M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95"/>
  <sheetViews>
    <sheetView showZeros="0" zoomScale="70" zoomScaleNormal="70" workbookViewId="0">
      <selection activeCell="Q18" sqref="Q18"/>
    </sheetView>
  </sheetViews>
  <sheetFormatPr defaultColWidth="6.85546875" defaultRowHeight="12.75"/>
  <cols>
    <col min="1" max="1" width="4.85546875" style="303" customWidth="1"/>
    <col min="2" max="2" width="29.5703125" style="259" customWidth="1"/>
    <col min="3" max="3" width="6" style="259" customWidth="1"/>
    <col min="4" max="4" width="9.85546875" style="259" customWidth="1"/>
    <col min="5" max="5" width="8.85546875" style="259" customWidth="1"/>
    <col min="6" max="6" width="9.7109375" style="259" customWidth="1"/>
    <col min="7" max="7" width="6.140625" style="305" customWidth="1"/>
    <col min="8" max="11" width="7.85546875" style="259" customWidth="1"/>
    <col min="12" max="12" width="7.85546875" style="306" customWidth="1"/>
    <col min="13" max="16" width="7.85546875" style="259" customWidth="1"/>
    <col min="17" max="17" width="8" style="259" customWidth="1"/>
    <col min="18" max="21" width="7.85546875" style="259" customWidth="1"/>
    <col min="22" max="22" width="8.42578125" style="306" customWidth="1"/>
    <col min="23" max="23" width="7.85546875" style="259" customWidth="1"/>
    <col min="24" max="30" width="7.85546875" style="306" customWidth="1"/>
    <col min="31" max="41" width="7.28515625" style="259" hidden="1" customWidth="1"/>
    <col min="42" max="42" width="10.140625" style="259" customWidth="1"/>
    <col min="43" max="43" width="8.42578125" style="259" bestFit="1" customWidth="1"/>
    <col min="44" max="44" width="9.28515625" style="259" customWidth="1"/>
    <col min="45" max="252" width="6.85546875" style="259"/>
    <col min="253" max="253" width="4.85546875" style="259" customWidth="1"/>
    <col min="254" max="254" width="37.5703125" style="259" bestFit="1" customWidth="1"/>
    <col min="255" max="255" width="5.28515625" style="259" customWidth="1"/>
    <col min="256" max="256" width="9.85546875" style="259" customWidth="1"/>
    <col min="257" max="257" width="12.42578125" style="259" customWidth="1"/>
    <col min="258" max="258" width="7.7109375" style="259" customWidth="1"/>
    <col min="259" max="259" width="6.42578125" style="259" customWidth="1"/>
    <col min="260" max="260" width="8.42578125" style="259" customWidth="1"/>
    <col min="261" max="271" width="7.28515625" style="259" customWidth="1"/>
    <col min="272" max="272" width="8.7109375" style="259" customWidth="1"/>
    <col min="273" max="293" width="7.28515625" style="259" customWidth="1"/>
    <col min="294" max="294" width="6.85546875" style="259"/>
    <col min="295" max="295" width="9" style="259" bestFit="1" customWidth="1"/>
    <col min="296" max="296" width="7.85546875" style="259" bestFit="1" customWidth="1"/>
    <col min="297" max="508" width="6.85546875" style="259"/>
    <col min="509" max="509" width="4.85546875" style="259" customWidth="1"/>
    <col min="510" max="510" width="37.5703125" style="259" bestFit="1" customWidth="1"/>
    <col min="511" max="511" width="5.28515625" style="259" customWidth="1"/>
    <col min="512" max="512" width="9.85546875" style="259" customWidth="1"/>
    <col min="513" max="513" width="12.42578125" style="259" customWidth="1"/>
    <col min="514" max="514" width="7.7109375" style="259" customWidth="1"/>
    <col min="515" max="515" width="6.42578125" style="259" customWidth="1"/>
    <col min="516" max="516" width="8.42578125" style="259" customWidth="1"/>
    <col min="517" max="527" width="7.28515625" style="259" customWidth="1"/>
    <col min="528" max="528" width="8.7109375" style="259" customWidth="1"/>
    <col min="529" max="549" width="7.28515625" style="259" customWidth="1"/>
    <col min="550" max="550" width="6.85546875" style="259"/>
    <col min="551" max="551" width="9" style="259" bestFit="1" customWidth="1"/>
    <col min="552" max="552" width="7.85546875" style="259" bestFit="1" customWidth="1"/>
    <col min="553" max="764" width="6.85546875" style="259"/>
    <col min="765" max="765" width="4.85546875" style="259" customWidth="1"/>
    <col min="766" max="766" width="37.5703125" style="259" bestFit="1" customWidth="1"/>
    <col min="767" max="767" width="5.28515625" style="259" customWidth="1"/>
    <col min="768" max="768" width="9.85546875" style="259" customWidth="1"/>
    <col min="769" max="769" width="12.42578125" style="259" customWidth="1"/>
    <col min="770" max="770" width="7.7109375" style="259" customWidth="1"/>
    <col min="771" max="771" width="6.42578125" style="259" customWidth="1"/>
    <col min="772" max="772" width="8.42578125" style="259" customWidth="1"/>
    <col min="773" max="783" width="7.28515625" style="259" customWidth="1"/>
    <col min="784" max="784" width="8.7109375" style="259" customWidth="1"/>
    <col min="785" max="805" width="7.28515625" style="259" customWidth="1"/>
    <col min="806" max="806" width="6.85546875" style="259"/>
    <col min="807" max="807" width="9" style="259" bestFit="1" customWidth="1"/>
    <col min="808" max="808" width="7.85546875" style="259" bestFit="1" customWidth="1"/>
    <col min="809" max="1020" width="6.85546875" style="259"/>
    <col min="1021" max="1021" width="4.85546875" style="259" customWidth="1"/>
    <col min="1022" max="1022" width="37.5703125" style="259" bestFit="1" customWidth="1"/>
    <col min="1023" max="1023" width="5.28515625" style="259" customWidth="1"/>
    <col min="1024" max="1024" width="9.85546875" style="259" customWidth="1"/>
    <col min="1025" max="1025" width="12.42578125" style="259" customWidth="1"/>
    <col min="1026" max="1026" width="7.7109375" style="259" customWidth="1"/>
    <col min="1027" max="1027" width="6.42578125" style="259" customWidth="1"/>
    <col min="1028" max="1028" width="8.42578125" style="259" customWidth="1"/>
    <col min="1029" max="1039" width="7.28515625" style="259" customWidth="1"/>
    <col min="1040" max="1040" width="8.7109375" style="259" customWidth="1"/>
    <col min="1041" max="1061" width="7.28515625" style="259" customWidth="1"/>
    <col min="1062" max="1062" width="6.85546875" style="259"/>
    <col min="1063" max="1063" width="9" style="259" bestFit="1" customWidth="1"/>
    <col min="1064" max="1064" width="7.85546875" style="259" bestFit="1" customWidth="1"/>
    <col min="1065" max="1276" width="6.85546875" style="259"/>
    <col min="1277" max="1277" width="4.85546875" style="259" customWidth="1"/>
    <col min="1278" max="1278" width="37.5703125" style="259" bestFit="1" customWidth="1"/>
    <col min="1279" max="1279" width="5.28515625" style="259" customWidth="1"/>
    <col min="1280" max="1280" width="9.85546875" style="259" customWidth="1"/>
    <col min="1281" max="1281" width="12.42578125" style="259" customWidth="1"/>
    <col min="1282" max="1282" width="7.7109375" style="259" customWidth="1"/>
    <col min="1283" max="1283" width="6.42578125" style="259" customWidth="1"/>
    <col min="1284" max="1284" width="8.42578125" style="259" customWidth="1"/>
    <col min="1285" max="1295" width="7.28515625" style="259" customWidth="1"/>
    <col min="1296" max="1296" width="8.7109375" style="259" customWidth="1"/>
    <col min="1297" max="1317" width="7.28515625" style="259" customWidth="1"/>
    <col min="1318" max="1318" width="6.85546875" style="259"/>
    <col min="1319" max="1319" width="9" style="259" bestFit="1" customWidth="1"/>
    <col min="1320" max="1320" width="7.85546875" style="259" bestFit="1" customWidth="1"/>
    <col min="1321" max="1532" width="6.85546875" style="259"/>
    <col min="1533" max="1533" width="4.85546875" style="259" customWidth="1"/>
    <col min="1534" max="1534" width="37.5703125" style="259" bestFit="1" customWidth="1"/>
    <col min="1535" max="1535" width="5.28515625" style="259" customWidth="1"/>
    <col min="1536" max="1536" width="9.85546875" style="259" customWidth="1"/>
    <col min="1537" max="1537" width="12.42578125" style="259" customWidth="1"/>
    <col min="1538" max="1538" width="7.7109375" style="259" customWidth="1"/>
    <col min="1539" max="1539" width="6.42578125" style="259" customWidth="1"/>
    <col min="1540" max="1540" width="8.42578125" style="259" customWidth="1"/>
    <col min="1541" max="1551" width="7.28515625" style="259" customWidth="1"/>
    <col min="1552" max="1552" width="8.7109375" style="259" customWidth="1"/>
    <col min="1553" max="1573" width="7.28515625" style="259" customWidth="1"/>
    <col min="1574" max="1574" width="6.85546875" style="259"/>
    <col min="1575" max="1575" width="9" style="259" bestFit="1" customWidth="1"/>
    <col min="1576" max="1576" width="7.85546875" style="259" bestFit="1" customWidth="1"/>
    <col min="1577" max="1788" width="6.85546875" style="259"/>
    <col min="1789" max="1789" width="4.85546875" style="259" customWidth="1"/>
    <col min="1790" max="1790" width="37.5703125" style="259" bestFit="1" customWidth="1"/>
    <col min="1791" max="1791" width="5.28515625" style="259" customWidth="1"/>
    <col min="1792" max="1792" width="9.85546875" style="259" customWidth="1"/>
    <col min="1793" max="1793" width="12.42578125" style="259" customWidth="1"/>
    <col min="1794" max="1794" width="7.7109375" style="259" customWidth="1"/>
    <col min="1795" max="1795" width="6.42578125" style="259" customWidth="1"/>
    <col min="1796" max="1796" width="8.42578125" style="259" customWidth="1"/>
    <col min="1797" max="1807" width="7.28515625" style="259" customWidth="1"/>
    <col min="1808" max="1808" width="8.7109375" style="259" customWidth="1"/>
    <col min="1809" max="1829" width="7.28515625" style="259" customWidth="1"/>
    <col min="1830" max="1830" width="6.85546875" style="259"/>
    <col min="1831" max="1831" width="9" style="259" bestFit="1" customWidth="1"/>
    <col min="1832" max="1832" width="7.85546875" style="259" bestFit="1" customWidth="1"/>
    <col min="1833" max="2044" width="6.85546875" style="259"/>
    <col min="2045" max="2045" width="4.85546875" style="259" customWidth="1"/>
    <col min="2046" max="2046" width="37.5703125" style="259" bestFit="1" customWidth="1"/>
    <col min="2047" max="2047" width="5.28515625" style="259" customWidth="1"/>
    <col min="2048" max="2048" width="9.85546875" style="259" customWidth="1"/>
    <col min="2049" max="2049" width="12.42578125" style="259" customWidth="1"/>
    <col min="2050" max="2050" width="7.7109375" style="259" customWidth="1"/>
    <col min="2051" max="2051" width="6.42578125" style="259" customWidth="1"/>
    <col min="2052" max="2052" width="8.42578125" style="259" customWidth="1"/>
    <col min="2053" max="2063" width="7.28515625" style="259" customWidth="1"/>
    <col min="2064" max="2064" width="8.7109375" style="259" customWidth="1"/>
    <col min="2065" max="2085" width="7.28515625" style="259" customWidth="1"/>
    <col min="2086" max="2086" width="6.85546875" style="259"/>
    <col min="2087" max="2087" width="9" style="259" bestFit="1" customWidth="1"/>
    <col min="2088" max="2088" width="7.85546875" style="259" bestFit="1" customWidth="1"/>
    <col min="2089" max="2300" width="6.85546875" style="259"/>
    <col min="2301" max="2301" width="4.85546875" style="259" customWidth="1"/>
    <col min="2302" max="2302" width="37.5703125" style="259" bestFit="1" customWidth="1"/>
    <col min="2303" max="2303" width="5.28515625" style="259" customWidth="1"/>
    <col min="2304" max="2304" width="9.85546875" style="259" customWidth="1"/>
    <col min="2305" max="2305" width="12.42578125" style="259" customWidth="1"/>
    <col min="2306" max="2306" width="7.7109375" style="259" customWidth="1"/>
    <col min="2307" max="2307" width="6.42578125" style="259" customWidth="1"/>
    <col min="2308" max="2308" width="8.42578125" style="259" customWidth="1"/>
    <col min="2309" max="2319" width="7.28515625" style="259" customWidth="1"/>
    <col min="2320" max="2320" width="8.7109375" style="259" customWidth="1"/>
    <col min="2321" max="2341" width="7.28515625" style="259" customWidth="1"/>
    <col min="2342" max="2342" width="6.85546875" style="259"/>
    <col min="2343" max="2343" width="9" style="259" bestFit="1" customWidth="1"/>
    <col min="2344" max="2344" width="7.85546875" style="259" bestFit="1" customWidth="1"/>
    <col min="2345" max="2556" width="6.85546875" style="259"/>
    <col min="2557" max="2557" width="4.85546875" style="259" customWidth="1"/>
    <col min="2558" max="2558" width="37.5703125" style="259" bestFit="1" customWidth="1"/>
    <col min="2559" max="2559" width="5.28515625" style="259" customWidth="1"/>
    <col min="2560" max="2560" width="9.85546875" style="259" customWidth="1"/>
    <col min="2561" max="2561" width="12.42578125" style="259" customWidth="1"/>
    <col min="2562" max="2562" width="7.7109375" style="259" customWidth="1"/>
    <col min="2563" max="2563" width="6.42578125" style="259" customWidth="1"/>
    <col min="2564" max="2564" width="8.42578125" style="259" customWidth="1"/>
    <col min="2565" max="2575" width="7.28515625" style="259" customWidth="1"/>
    <col min="2576" max="2576" width="8.7109375" style="259" customWidth="1"/>
    <col min="2577" max="2597" width="7.28515625" style="259" customWidth="1"/>
    <col min="2598" max="2598" width="6.85546875" style="259"/>
    <col min="2599" max="2599" width="9" style="259" bestFit="1" customWidth="1"/>
    <col min="2600" max="2600" width="7.85546875" style="259" bestFit="1" customWidth="1"/>
    <col min="2601" max="2812" width="6.85546875" style="259"/>
    <col min="2813" max="2813" width="4.85546875" style="259" customWidth="1"/>
    <col min="2814" max="2814" width="37.5703125" style="259" bestFit="1" customWidth="1"/>
    <col min="2815" max="2815" width="5.28515625" style="259" customWidth="1"/>
    <col min="2816" max="2816" width="9.85546875" style="259" customWidth="1"/>
    <col min="2817" max="2817" width="12.42578125" style="259" customWidth="1"/>
    <col min="2818" max="2818" width="7.7109375" style="259" customWidth="1"/>
    <col min="2819" max="2819" width="6.42578125" style="259" customWidth="1"/>
    <col min="2820" max="2820" width="8.42578125" style="259" customWidth="1"/>
    <col min="2821" max="2831" width="7.28515625" style="259" customWidth="1"/>
    <col min="2832" max="2832" width="8.7109375" style="259" customWidth="1"/>
    <col min="2833" max="2853" width="7.28515625" style="259" customWidth="1"/>
    <col min="2854" max="2854" width="6.85546875" style="259"/>
    <col min="2855" max="2855" width="9" style="259" bestFit="1" customWidth="1"/>
    <col min="2856" max="2856" width="7.85546875" style="259" bestFit="1" customWidth="1"/>
    <col min="2857" max="3068" width="6.85546875" style="259"/>
    <col min="3069" max="3069" width="4.85546875" style="259" customWidth="1"/>
    <col min="3070" max="3070" width="37.5703125" style="259" bestFit="1" customWidth="1"/>
    <col min="3071" max="3071" width="5.28515625" style="259" customWidth="1"/>
    <col min="3072" max="3072" width="9.85546875" style="259" customWidth="1"/>
    <col min="3073" max="3073" width="12.42578125" style="259" customWidth="1"/>
    <col min="3074" max="3074" width="7.7109375" style="259" customWidth="1"/>
    <col min="3075" max="3075" width="6.42578125" style="259" customWidth="1"/>
    <col min="3076" max="3076" width="8.42578125" style="259" customWidth="1"/>
    <col min="3077" max="3087" width="7.28515625" style="259" customWidth="1"/>
    <col min="3088" max="3088" width="8.7109375" style="259" customWidth="1"/>
    <col min="3089" max="3109" width="7.28515625" style="259" customWidth="1"/>
    <col min="3110" max="3110" width="6.85546875" style="259"/>
    <col min="3111" max="3111" width="9" style="259" bestFit="1" customWidth="1"/>
    <col min="3112" max="3112" width="7.85546875" style="259" bestFit="1" customWidth="1"/>
    <col min="3113" max="3324" width="6.85546875" style="259"/>
    <col min="3325" max="3325" width="4.85546875" style="259" customWidth="1"/>
    <col min="3326" max="3326" width="37.5703125" style="259" bestFit="1" customWidth="1"/>
    <col min="3327" max="3327" width="5.28515625" style="259" customWidth="1"/>
    <col min="3328" max="3328" width="9.85546875" style="259" customWidth="1"/>
    <col min="3329" max="3329" width="12.42578125" style="259" customWidth="1"/>
    <col min="3330" max="3330" width="7.7109375" style="259" customWidth="1"/>
    <col min="3331" max="3331" width="6.42578125" style="259" customWidth="1"/>
    <col min="3332" max="3332" width="8.42578125" style="259" customWidth="1"/>
    <col min="3333" max="3343" width="7.28515625" style="259" customWidth="1"/>
    <col min="3344" max="3344" width="8.7109375" style="259" customWidth="1"/>
    <col min="3345" max="3365" width="7.28515625" style="259" customWidth="1"/>
    <col min="3366" max="3366" width="6.85546875" style="259"/>
    <col min="3367" max="3367" width="9" style="259" bestFit="1" customWidth="1"/>
    <col min="3368" max="3368" width="7.85546875" style="259" bestFit="1" customWidth="1"/>
    <col min="3369" max="3580" width="6.85546875" style="259"/>
    <col min="3581" max="3581" width="4.85546875" style="259" customWidth="1"/>
    <col min="3582" max="3582" width="37.5703125" style="259" bestFit="1" customWidth="1"/>
    <col min="3583" max="3583" width="5.28515625" style="259" customWidth="1"/>
    <col min="3584" max="3584" width="9.85546875" style="259" customWidth="1"/>
    <col min="3585" max="3585" width="12.42578125" style="259" customWidth="1"/>
    <col min="3586" max="3586" width="7.7109375" style="259" customWidth="1"/>
    <col min="3587" max="3587" width="6.42578125" style="259" customWidth="1"/>
    <col min="3588" max="3588" width="8.42578125" style="259" customWidth="1"/>
    <col min="3589" max="3599" width="7.28515625" style="259" customWidth="1"/>
    <col min="3600" max="3600" width="8.7109375" style="259" customWidth="1"/>
    <col min="3601" max="3621" width="7.28515625" style="259" customWidth="1"/>
    <col min="3622" max="3622" width="6.85546875" style="259"/>
    <col min="3623" max="3623" width="9" style="259" bestFit="1" customWidth="1"/>
    <col min="3624" max="3624" width="7.85546875" style="259" bestFit="1" customWidth="1"/>
    <col min="3625" max="3836" width="6.85546875" style="259"/>
    <col min="3837" max="3837" width="4.85546875" style="259" customWidth="1"/>
    <col min="3838" max="3838" width="37.5703125" style="259" bestFit="1" customWidth="1"/>
    <col min="3839" max="3839" width="5.28515625" style="259" customWidth="1"/>
    <col min="3840" max="3840" width="9.85546875" style="259" customWidth="1"/>
    <col min="3841" max="3841" width="12.42578125" style="259" customWidth="1"/>
    <col min="3842" max="3842" width="7.7109375" style="259" customWidth="1"/>
    <col min="3843" max="3843" width="6.42578125" style="259" customWidth="1"/>
    <col min="3844" max="3844" width="8.42578125" style="259" customWidth="1"/>
    <col min="3845" max="3855" width="7.28515625" style="259" customWidth="1"/>
    <col min="3856" max="3856" width="8.7109375" style="259" customWidth="1"/>
    <col min="3857" max="3877" width="7.28515625" style="259" customWidth="1"/>
    <col min="3878" max="3878" width="6.85546875" style="259"/>
    <col min="3879" max="3879" width="9" style="259" bestFit="1" customWidth="1"/>
    <col min="3880" max="3880" width="7.85546875" style="259" bestFit="1" customWidth="1"/>
    <col min="3881" max="4092" width="6.85546875" style="259"/>
    <col min="4093" max="4093" width="4.85546875" style="259" customWidth="1"/>
    <col min="4094" max="4094" width="37.5703125" style="259" bestFit="1" customWidth="1"/>
    <col min="4095" max="4095" width="5.28515625" style="259" customWidth="1"/>
    <col min="4096" max="4096" width="9.85546875" style="259" customWidth="1"/>
    <col min="4097" max="4097" width="12.42578125" style="259" customWidth="1"/>
    <col min="4098" max="4098" width="7.7109375" style="259" customWidth="1"/>
    <col min="4099" max="4099" width="6.42578125" style="259" customWidth="1"/>
    <col min="4100" max="4100" width="8.42578125" style="259" customWidth="1"/>
    <col min="4101" max="4111" width="7.28515625" style="259" customWidth="1"/>
    <col min="4112" max="4112" width="8.7109375" style="259" customWidth="1"/>
    <col min="4113" max="4133" width="7.28515625" style="259" customWidth="1"/>
    <col min="4134" max="4134" width="6.85546875" style="259"/>
    <col min="4135" max="4135" width="9" style="259" bestFit="1" customWidth="1"/>
    <col min="4136" max="4136" width="7.85546875" style="259" bestFit="1" customWidth="1"/>
    <col min="4137" max="4348" width="6.85546875" style="259"/>
    <col min="4349" max="4349" width="4.85546875" style="259" customWidth="1"/>
    <col min="4350" max="4350" width="37.5703125" style="259" bestFit="1" customWidth="1"/>
    <col min="4351" max="4351" width="5.28515625" style="259" customWidth="1"/>
    <col min="4352" max="4352" width="9.85546875" style="259" customWidth="1"/>
    <col min="4353" max="4353" width="12.42578125" style="259" customWidth="1"/>
    <col min="4354" max="4354" width="7.7109375" style="259" customWidth="1"/>
    <col min="4355" max="4355" width="6.42578125" style="259" customWidth="1"/>
    <col min="4356" max="4356" width="8.42578125" style="259" customWidth="1"/>
    <col min="4357" max="4367" width="7.28515625" style="259" customWidth="1"/>
    <col min="4368" max="4368" width="8.7109375" style="259" customWidth="1"/>
    <col min="4369" max="4389" width="7.28515625" style="259" customWidth="1"/>
    <col min="4390" max="4390" width="6.85546875" style="259"/>
    <col min="4391" max="4391" width="9" style="259" bestFit="1" customWidth="1"/>
    <col min="4392" max="4392" width="7.85546875" style="259" bestFit="1" customWidth="1"/>
    <col min="4393" max="4604" width="6.85546875" style="259"/>
    <col min="4605" max="4605" width="4.85546875" style="259" customWidth="1"/>
    <col min="4606" max="4606" width="37.5703125" style="259" bestFit="1" customWidth="1"/>
    <col min="4607" max="4607" width="5.28515625" style="259" customWidth="1"/>
    <col min="4608" max="4608" width="9.85546875" style="259" customWidth="1"/>
    <col min="4609" max="4609" width="12.42578125" style="259" customWidth="1"/>
    <col min="4610" max="4610" width="7.7109375" style="259" customWidth="1"/>
    <col min="4611" max="4611" width="6.42578125" style="259" customWidth="1"/>
    <col min="4612" max="4612" width="8.42578125" style="259" customWidth="1"/>
    <col min="4613" max="4623" width="7.28515625" style="259" customWidth="1"/>
    <col min="4624" max="4624" width="8.7109375" style="259" customWidth="1"/>
    <col min="4625" max="4645" width="7.28515625" style="259" customWidth="1"/>
    <col min="4646" max="4646" width="6.85546875" style="259"/>
    <col min="4647" max="4647" width="9" style="259" bestFit="1" customWidth="1"/>
    <col min="4648" max="4648" width="7.85546875" style="259" bestFit="1" customWidth="1"/>
    <col min="4649" max="4860" width="6.85546875" style="259"/>
    <col min="4861" max="4861" width="4.85546875" style="259" customWidth="1"/>
    <col min="4862" max="4862" width="37.5703125" style="259" bestFit="1" customWidth="1"/>
    <col min="4863" max="4863" width="5.28515625" style="259" customWidth="1"/>
    <col min="4864" max="4864" width="9.85546875" style="259" customWidth="1"/>
    <col min="4865" max="4865" width="12.42578125" style="259" customWidth="1"/>
    <col min="4866" max="4866" width="7.7109375" style="259" customWidth="1"/>
    <col min="4867" max="4867" width="6.42578125" style="259" customWidth="1"/>
    <col min="4868" max="4868" width="8.42578125" style="259" customWidth="1"/>
    <col min="4869" max="4879" width="7.28515625" style="259" customWidth="1"/>
    <col min="4880" max="4880" width="8.7109375" style="259" customWidth="1"/>
    <col min="4881" max="4901" width="7.28515625" style="259" customWidth="1"/>
    <col min="4902" max="4902" width="6.85546875" style="259"/>
    <col min="4903" max="4903" width="9" style="259" bestFit="1" customWidth="1"/>
    <col min="4904" max="4904" width="7.85546875" style="259" bestFit="1" customWidth="1"/>
    <col min="4905" max="5116" width="6.85546875" style="259"/>
    <col min="5117" max="5117" width="4.85546875" style="259" customWidth="1"/>
    <col min="5118" max="5118" width="37.5703125" style="259" bestFit="1" customWidth="1"/>
    <col min="5119" max="5119" width="5.28515625" style="259" customWidth="1"/>
    <col min="5120" max="5120" width="9.85546875" style="259" customWidth="1"/>
    <col min="5121" max="5121" width="12.42578125" style="259" customWidth="1"/>
    <col min="5122" max="5122" width="7.7109375" style="259" customWidth="1"/>
    <col min="5123" max="5123" width="6.42578125" style="259" customWidth="1"/>
    <col min="5124" max="5124" width="8.42578125" style="259" customWidth="1"/>
    <col min="5125" max="5135" width="7.28515625" style="259" customWidth="1"/>
    <col min="5136" max="5136" width="8.7109375" style="259" customWidth="1"/>
    <col min="5137" max="5157" width="7.28515625" style="259" customWidth="1"/>
    <col min="5158" max="5158" width="6.85546875" style="259"/>
    <col min="5159" max="5159" width="9" style="259" bestFit="1" customWidth="1"/>
    <col min="5160" max="5160" width="7.85546875" style="259" bestFit="1" customWidth="1"/>
    <col min="5161" max="5372" width="6.85546875" style="259"/>
    <col min="5373" max="5373" width="4.85546875" style="259" customWidth="1"/>
    <col min="5374" max="5374" width="37.5703125" style="259" bestFit="1" customWidth="1"/>
    <col min="5375" max="5375" width="5.28515625" style="259" customWidth="1"/>
    <col min="5376" max="5376" width="9.85546875" style="259" customWidth="1"/>
    <col min="5377" max="5377" width="12.42578125" style="259" customWidth="1"/>
    <col min="5378" max="5378" width="7.7109375" style="259" customWidth="1"/>
    <col min="5379" max="5379" width="6.42578125" style="259" customWidth="1"/>
    <col min="5380" max="5380" width="8.42578125" style="259" customWidth="1"/>
    <col min="5381" max="5391" width="7.28515625" style="259" customWidth="1"/>
    <col min="5392" max="5392" width="8.7109375" style="259" customWidth="1"/>
    <col min="5393" max="5413" width="7.28515625" style="259" customWidth="1"/>
    <col min="5414" max="5414" width="6.85546875" style="259"/>
    <col min="5415" max="5415" width="9" style="259" bestFit="1" customWidth="1"/>
    <col min="5416" max="5416" width="7.85546875" style="259" bestFit="1" customWidth="1"/>
    <col min="5417" max="5628" width="6.85546875" style="259"/>
    <col min="5629" max="5629" width="4.85546875" style="259" customWidth="1"/>
    <col min="5630" max="5630" width="37.5703125" style="259" bestFit="1" customWidth="1"/>
    <col min="5631" max="5631" width="5.28515625" style="259" customWidth="1"/>
    <col min="5632" max="5632" width="9.85546875" style="259" customWidth="1"/>
    <col min="5633" max="5633" width="12.42578125" style="259" customWidth="1"/>
    <col min="5634" max="5634" width="7.7109375" style="259" customWidth="1"/>
    <col min="5635" max="5635" width="6.42578125" style="259" customWidth="1"/>
    <col min="5636" max="5636" width="8.42578125" style="259" customWidth="1"/>
    <col min="5637" max="5647" width="7.28515625" style="259" customWidth="1"/>
    <col min="5648" max="5648" width="8.7109375" style="259" customWidth="1"/>
    <col min="5649" max="5669" width="7.28515625" style="259" customWidth="1"/>
    <col min="5670" max="5670" width="6.85546875" style="259"/>
    <col min="5671" max="5671" width="9" style="259" bestFit="1" customWidth="1"/>
    <col min="5672" max="5672" width="7.85546875" style="259" bestFit="1" customWidth="1"/>
    <col min="5673" max="5884" width="6.85546875" style="259"/>
    <col min="5885" max="5885" width="4.85546875" style="259" customWidth="1"/>
    <col min="5886" max="5886" width="37.5703125" style="259" bestFit="1" customWidth="1"/>
    <col min="5887" max="5887" width="5.28515625" style="259" customWidth="1"/>
    <col min="5888" max="5888" width="9.85546875" style="259" customWidth="1"/>
    <col min="5889" max="5889" width="12.42578125" style="259" customWidth="1"/>
    <col min="5890" max="5890" width="7.7109375" style="259" customWidth="1"/>
    <col min="5891" max="5891" width="6.42578125" style="259" customWidth="1"/>
    <col min="5892" max="5892" width="8.42578125" style="259" customWidth="1"/>
    <col min="5893" max="5903" width="7.28515625" style="259" customWidth="1"/>
    <col min="5904" max="5904" width="8.7109375" style="259" customWidth="1"/>
    <col min="5905" max="5925" width="7.28515625" style="259" customWidth="1"/>
    <col min="5926" max="5926" width="6.85546875" style="259"/>
    <col min="5927" max="5927" width="9" style="259" bestFit="1" customWidth="1"/>
    <col min="5928" max="5928" width="7.85546875" style="259" bestFit="1" customWidth="1"/>
    <col min="5929" max="6140" width="6.85546875" style="259"/>
    <col min="6141" max="6141" width="4.85546875" style="259" customWidth="1"/>
    <col min="6142" max="6142" width="37.5703125" style="259" bestFit="1" customWidth="1"/>
    <col min="6143" max="6143" width="5.28515625" style="259" customWidth="1"/>
    <col min="6144" max="6144" width="9.85546875" style="259" customWidth="1"/>
    <col min="6145" max="6145" width="12.42578125" style="259" customWidth="1"/>
    <col min="6146" max="6146" width="7.7109375" style="259" customWidth="1"/>
    <col min="6147" max="6147" width="6.42578125" style="259" customWidth="1"/>
    <col min="6148" max="6148" width="8.42578125" style="259" customWidth="1"/>
    <col min="6149" max="6159" width="7.28515625" style="259" customWidth="1"/>
    <col min="6160" max="6160" width="8.7109375" style="259" customWidth="1"/>
    <col min="6161" max="6181" width="7.28515625" style="259" customWidth="1"/>
    <col min="6182" max="6182" width="6.85546875" style="259"/>
    <col min="6183" max="6183" width="9" style="259" bestFit="1" customWidth="1"/>
    <col min="6184" max="6184" width="7.85546875" style="259" bestFit="1" customWidth="1"/>
    <col min="6185" max="6396" width="6.85546875" style="259"/>
    <col min="6397" max="6397" width="4.85546875" style="259" customWidth="1"/>
    <col min="6398" max="6398" width="37.5703125" style="259" bestFit="1" customWidth="1"/>
    <col min="6399" max="6399" width="5.28515625" style="259" customWidth="1"/>
    <col min="6400" max="6400" width="9.85546875" style="259" customWidth="1"/>
    <col min="6401" max="6401" width="12.42578125" style="259" customWidth="1"/>
    <col min="6402" max="6402" width="7.7109375" style="259" customWidth="1"/>
    <col min="6403" max="6403" width="6.42578125" style="259" customWidth="1"/>
    <col min="6404" max="6404" width="8.42578125" style="259" customWidth="1"/>
    <col min="6405" max="6415" width="7.28515625" style="259" customWidth="1"/>
    <col min="6416" max="6416" width="8.7109375" style="259" customWidth="1"/>
    <col min="6417" max="6437" width="7.28515625" style="259" customWidth="1"/>
    <col min="6438" max="6438" width="6.85546875" style="259"/>
    <col min="6439" max="6439" width="9" style="259" bestFit="1" customWidth="1"/>
    <col min="6440" max="6440" width="7.85546875" style="259" bestFit="1" customWidth="1"/>
    <col min="6441" max="6652" width="6.85546875" style="259"/>
    <col min="6653" max="6653" width="4.85546875" style="259" customWidth="1"/>
    <col min="6654" max="6654" width="37.5703125" style="259" bestFit="1" customWidth="1"/>
    <col min="6655" max="6655" width="5.28515625" style="259" customWidth="1"/>
    <col min="6656" max="6656" width="9.85546875" style="259" customWidth="1"/>
    <col min="6657" max="6657" width="12.42578125" style="259" customWidth="1"/>
    <col min="6658" max="6658" width="7.7109375" style="259" customWidth="1"/>
    <col min="6659" max="6659" width="6.42578125" style="259" customWidth="1"/>
    <col min="6660" max="6660" width="8.42578125" style="259" customWidth="1"/>
    <col min="6661" max="6671" width="7.28515625" style="259" customWidth="1"/>
    <col min="6672" max="6672" width="8.7109375" style="259" customWidth="1"/>
    <col min="6673" max="6693" width="7.28515625" style="259" customWidth="1"/>
    <col min="6694" max="6694" width="6.85546875" style="259"/>
    <col min="6695" max="6695" width="9" style="259" bestFit="1" customWidth="1"/>
    <col min="6696" max="6696" width="7.85546875" style="259" bestFit="1" customWidth="1"/>
    <col min="6697" max="6908" width="6.85546875" style="259"/>
    <col min="6909" max="6909" width="4.85546875" style="259" customWidth="1"/>
    <col min="6910" max="6910" width="37.5703125" style="259" bestFit="1" customWidth="1"/>
    <col min="6911" max="6911" width="5.28515625" style="259" customWidth="1"/>
    <col min="6912" max="6912" width="9.85546875" style="259" customWidth="1"/>
    <col min="6913" max="6913" width="12.42578125" style="259" customWidth="1"/>
    <col min="6914" max="6914" width="7.7109375" style="259" customWidth="1"/>
    <col min="6915" max="6915" width="6.42578125" style="259" customWidth="1"/>
    <col min="6916" max="6916" width="8.42578125" style="259" customWidth="1"/>
    <col min="6917" max="6927" width="7.28515625" style="259" customWidth="1"/>
    <col min="6928" max="6928" width="8.7109375" style="259" customWidth="1"/>
    <col min="6929" max="6949" width="7.28515625" style="259" customWidth="1"/>
    <col min="6950" max="6950" width="6.85546875" style="259"/>
    <col min="6951" max="6951" width="9" style="259" bestFit="1" customWidth="1"/>
    <col min="6952" max="6952" width="7.85546875" style="259" bestFit="1" customWidth="1"/>
    <col min="6953" max="7164" width="6.85546875" style="259"/>
    <col min="7165" max="7165" width="4.85546875" style="259" customWidth="1"/>
    <col min="7166" max="7166" width="37.5703125" style="259" bestFit="1" customWidth="1"/>
    <col min="7167" max="7167" width="5.28515625" style="259" customWidth="1"/>
    <col min="7168" max="7168" width="9.85546875" style="259" customWidth="1"/>
    <col min="7169" max="7169" width="12.42578125" style="259" customWidth="1"/>
    <col min="7170" max="7170" width="7.7109375" style="259" customWidth="1"/>
    <col min="7171" max="7171" width="6.42578125" style="259" customWidth="1"/>
    <col min="7172" max="7172" width="8.42578125" style="259" customWidth="1"/>
    <col min="7173" max="7183" width="7.28515625" style="259" customWidth="1"/>
    <col min="7184" max="7184" width="8.7109375" style="259" customWidth="1"/>
    <col min="7185" max="7205" width="7.28515625" style="259" customWidth="1"/>
    <col min="7206" max="7206" width="6.85546875" style="259"/>
    <col min="7207" max="7207" width="9" style="259" bestFit="1" customWidth="1"/>
    <col min="7208" max="7208" width="7.85546875" style="259" bestFit="1" customWidth="1"/>
    <col min="7209" max="7420" width="6.85546875" style="259"/>
    <col min="7421" max="7421" width="4.85546875" style="259" customWidth="1"/>
    <col min="7422" max="7422" width="37.5703125" style="259" bestFit="1" customWidth="1"/>
    <col min="7423" max="7423" width="5.28515625" style="259" customWidth="1"/>
    <col min="7424" max="7424" width="9.85546875" style="259" customWidth="1"/>
    <col min="7425" max="7425" width="12.42578125" style="259" customWidth="1"/>
    <col min="7426" max="7426" width="7.7109375" style="259" customWidth="1"/>
    <col min="7427" max="7427" width="6.42578125" style="259" customWidth="1"/>
    <col min="7428" max="7428" width="8.42578125" style="259" customWidth="1"/>
    <col min="7429" max="7439" width="7.28515625" style="259" customWidth="1"/>
    <col min="7440" max="7440" width="8.7109375" style="259" customWidth="1"/>
    <col min="7441" max="7461" width="7.28515625" style="259" customWidth="1"/>
    <col min="7462" max="7462" width="6.85546875" style="259"/>
    <col min="7463" max="7463" width="9" style="259" bestFit="1" customWidth="1"/>
    <col min="7464" max="7464" width="7.85546875" style="259" bestFit="1" customWidth="1"/>
    <col min="7465" max="7676" width="6.85546875" style="259"/>
    <col min="7677" max="7677" width="4.85546875" style="259" customWidth="1"/>
    <col min="7678" max="7678" width="37.5703125" style="259" bestFit="1" customWidth="1"/>
    <col min="7679" max="7679" width="5.28515625" style="259" customWidth="1"/>
    <col min="7680" max="7680" width="9.85546875" style="259" customWidth="1"/>
    <col min="7681" max="7681" width="12.42578125" style="259" customWidth="1"/>
    <col min="7682" max="7682" width="7.7109375" style="259" customWidth="1"/>
    <col min="7683" max="7683" width="6.42578125" style="259" customWidth="1"/>
    <col min="7684" max="7684" width="8.42578125" style="259" customWidth="1"/>
    <col min="7685" max="7695" width="7.28515625" style="259" customWidth="1"/>
    <col min="7696" max="7696" width="8.7109375" style="259" customWidth="1"/>
    <col min="7697" max="7717" width="7.28515625" style="259" customWidth="1"/>
    <col min="7718" max="7718" width="6.85546875" style="259"/>
    <col min="7719" max="7719" width="9" style="259" bestFit="1" customWidth="1"/>
    <col min="7720" max="7720" width="7.85546875" style="259" bestFit="1" customWidth="1"/>
    <col min="7721" max="7932" width="6.85546875" style="259"/>
    <col min="7933" max="7933" width="4.85546875" style="259" customWidth="1"/>
    <col min="7934" max="7934" width="37.5703125" style="259" bestFit="1" customWidth="1"/>
    <col min="7935" max="7935" width="5.28515625" style="259" customWidth="1"/>
    <col min="7936" max="7936" width="9.85546875" style="259" customWidth="1"/>
    <col min="7937" max="7937" width="12.42578125" style="259" customWidth="1"/>
    <col min="7938" max="7938" width="7.7109375" style="259" customWidth="1"/>
    <col min="7939" max="7939" width="6.42578125" style="259" customWidth="1"/>
    <col min="7940" max="7940" width="8.42578125" style="259" customWidth="1"/>
    <col min="7941" max="7951" width="7.28515625" style="259" customWidth="1"/>
    <col min="7952" max="7952" width="8.7109375" style="259" customWidth="1"/>
    <col min="7953" max="7973" width="7.28515625" style="259" customWidth="1"/>
    <col min="7974" max="7974" width="6.85546875" style="259"/>
    <col min="7975" max="7975" width="9" style="259" bestFit="1" customWidth="1"/>
    <col min="7976" max="7976" width="7.85546875" style="259" bestFit="1" customWidth="1"/>
    <col min="7977" max="8188" width="6.85546875" style="259"/>
    <col min="8189" max="8189" width="4.85546875" style="259" customWidth="1"/>
    <col min="8190" max="8190" width="37.5703125" style="259" bestFit="1" customWidth="1"/>
    <col min="8191" max="8191" width="5.28515625" style="259" customWidth="1"/>
    <col min="8192" max="8192" width="9.85546875" style="259" customWidth="1"/>
    <col min="8193" max="8193" width="12.42578125" style="259" customWidth="1"/>
    <col min="8194" max="8194" width="7.7109375" style="259" customWidth="1"/>
    <col min="8195" max="8195" width="6.42578125" style="259" customWidth="1"/>
    <col min="8196" max="8196" width="8.42578125" style="259" customWidth="1"/>
    <col min="8197" max="8207" width="7.28515625" style="259" customWidth="1"/>
    <col min="8208" max="8208" width="8.7109375" style="259" customWidth="1"/>
    <col min="8209" max="8229" width="7.28515625" style="259" customWidth="1"/>
    <col min="8230" max="8230" width="6.85546875" style="259"/>
    <col min="8231" max="8231" width="9" style="259" bestFit="1" customWidth="1"/>
    <col min="8232" max="8232" width="7.85546875" style="259" bestFit="1" customWidth="1"/>
    <col min="8233" max="8444" width="6.85546875" style="259"/>
    <col min="8445" max="8445" width="4.85546875" style="259" customWidth="1"/>
    <col min="8446" max="8446" width="37.5703125" style="259" bestFit="1" customWidth="1"/>
    <col min="8447" max="8447" width="5.28515625" style="259" customWidth="1"/>
    <col min="8448" max="8448" width="9.85546875" style="259" customWidth="1"/>
    <col min="8449" max="8449" width="12.42578125" style="259" customWidth="1"/>
    <col min="8450" max="8450" width="7.7109375" style="259" customWidth="1"/>
    <col min="8451" max="8451" width="6.42578125" style="259" customWidth="1"/>
    <col min="8452" max="8452" width="8.42578125" style="259" customWidth="1"/>
    <col min="8453" max="8463" width="7.28515625" style="259" customWidth="1"/>
    <col min="8464" max="8464" width="8.7109375" style="259" customWidth="1"/>
    <col min="8465" max="8485" width="7.28515625" style="259" customWidth="1"/>
    <col min="8486" max="8486" width="6.85546875" style="259"/>
    <col min="8487" max="8487" width="9" style="259" bestFit="1" customWidth="1"/>
    <col min="8488" max="8488" width="7.85546875" style="259" bestFit="1" customWidth="1"/>
    <col min="8489" max="8700" width="6.85546875" style="259"/>
    <col min="8701" max="8701" width="4.85546875" style="259" customWidth="1"/>
    <col min="8702" max="8702" width="37.5703125" style="259" bestFit="1" customWidth="1"/>
    <col min="8703" max="8703" width="5.28515625" style="259" customWidth="1"/>
    <col min="8704" max="8704" width="9.85546875" style="259" customWidth="1"/>
    <col min="8705" max="8705" width="12.42578125" style="259" customWidth="1"/>
    <col min="8706" max="8706" width="7.7109375" style="259" customWidth="1"/>
    <col min="8707" max="8707" width="6.42578125" style="259" customWidth="1"/>
    <col min="8708" max="8708" width="8.42578125" style="259" customWidth="1"/>
    <col min="8709" max="8719" width="7.28515625" style="259" customWidth="1"/>
    <col min="8720" max="8720" width="8.7109375" style="259" customWidth="1"/>
    <col min="8721" max="8741" width="7.28515625" style="259" customWidth="1"/>
    <col min="8742" max="8742" width="6.85546875" style="259"/>
    <col min="8743" max="8743" width="9" style="259" bestFit="1" customWidth="1"/>
    <col min="8744" max="8744" width="7.85546875" style="259" bestFit="1" customWidth="1"/>
    <col min="8745" max="8956" width="6.85546875" style="259"/>
    <col min="8957" max="8957" width="4.85546875" style="259" customWidth="1"/>
    <col min="8958" max="8958" width="37.5703125" style="259" bestFit="1" customWidth="1"/>
    <col min="8959" max="8959" width="5.28515625" style="259" customWidth="1"/>
    <col min="8960" max="8960" width="9.85546875" style="259" customWidth="1"/>
    <col min="8961" max="8961" width="12.42578125" style="259" customWidth="1"/>
    <col min="8962" max="8962" width="7.7109375" style="259" customWidth="1"/>
    <col min="8963" max="8963" width="6.42578125" style="259" customWidth="1"/>
    <col min="8964" max="8964" width="8.42578125" style="259" customWidth="1"/>
    <col min="8965" max="8975" width="7.28515625" style="259" customWidth="1"/>
    <col min="8976" max="8976" width="8.7109375" style="259" customWidth="1"/>
    <col min="8977" max="8997" width="7.28515625" style="259" customWidth="1"/>
    <col min="8998" max="8998" width="6.85546875" style="259"/>
    <col min="8999" max="8999" width="9" style="259" bestFit="1" customWidth="1"/>
    <col min="9000" max="9000" width="7.85546875" style="259" bestFit="1" customWidth="1"/>
    <col min="9001" max="9212" width="6.85546875" style="259"/>
    <col min="9213" max="9213" width="4.85546875" style="259" customWidth="1"/>
    <col min="9214" max="9214" width="37.5703125" style="259" bestFit="1" customWidth="1"/>
    <col min="9215" max="9215" width="5.28515625" style="259" customWidth="1"/>
    <col min="9216" max="9216" width="9.85546875" style="259" customWidth="1"/>
    <col min="9217" max="9217" width="12.42578125" style="259" customWidth="1"/>
    <col min="9218" max="9218" width="7.7109375" style="259" customWidth="1"/>
    <col min="9219" max="9219" width="6.42578125" style="259" customWidth="1"/>
    <col min="9220" max="9220" width="8.42578125" style="259" customWidth="1"/>
    <col min="9221" max="9231" width="7.28515625" style="259" customWidth="1"/>
    <col min="9232" max="9232" width="8.7109375" style="259" customWidth="1"/>
    <col min="9233" max="9253" width="7.28515625" style="259" customWidth="1"/>
    <col min="9254" max="9254" width="6.85546875" style="259"/>
    <col min="9255" max="9255" width="9" style="259" bestFit="1" customWidth="1"/>
    <col min="9256" max="9256" width="7.85546875" style="259" bestFit="1" customWidth="1"/>
    <col min="9257" max="9468" width="6.85546875" style="259"/>
    <col min="9469" max="9469" width="4.85546875" style="259" customWidth="1"/>
    <col min="9470" max="9470" width="37.5703125" style="259" bestFit="1" customWidth="1"/>
    <col min="9471" max="9471" width="5.28515625" style="259" customWidth="1"/>
    <col min="9472" max="9472" width="9.85546875" style="259" customWidth="1"/>
    <col min="9473" max="9473" width="12.42578125" style="259" customWidth="1"/>
    <col min="9474" max="9474" width="7.7109375" style="259" customWidth="1"/>
    <col min="9475" max="9475" width="6.42578125" style="259" customWidth="1"/>
    <col min="9476" max="9476" width="8.42578125" style="259" customWidth="1"/>
    <col min="9477" max="9487" width="7.28515625" style="259" customWidth="1"/>
    <col min="9488" max="9488" width="8.7109375" style="259" customWidth="1"/>
    <col min="9489" max="9509" width="7.28515625" style="259" customWidth="1"/>
    <col min="9510" max="9510" width="6.85546875" style="259"/>
    <col min="9511" max="9511" width="9" style="259" bestFit="1" customWidth="1"/>
    <col min="9512" max="9512" width="7.85546875" style="259" bestFit="1" customWidth="1"/>
    <col min="9513" max="9724" width="6.85546875" style="259"/>
    <col min="9725" max="9725" width="4.85546875" style="259" customWidth="1"/>
    <col min="9726" max="9726" width="37.5703125" style="259" bestFit="1" customWidth="1"/>
    <col min="9727" max="9727" width="5.28515625" style="259" customWidth="1"/>
    <col min="9728" max="9728" width="9.85546875" style="259" customWidth="1"/>
    <col min="9729" max="9729" width="12.42578125" style="259" customWidth="1"/>
    <col min="9730" max="9730" width="7.7109375" style="259" customWidth="1"/>
    <col min="9731" max="9731" width="6.42578125" style="259" customWidth="1"/>
    <col min="9732" max="9732" width="8.42578125" style="259" customWidth="1"/>
    <col min="9733" max="9743" width="7.28515625" style="259" customWidth="1"/>
    <col min="9744" max="9744" width="8.7109375" style="259" customWidth="1"/>
    <col min="9745" max="9765" width="7.28515625" style="259" customWidth="1"/>
    <col min="9766" max="9766" width="6.85546875" style="259"/>
    <col min="9767" max="9767" width="9" style="259" bestFit="1" customWidth="1"/>
    <col min="9768" max="9768" width="7.85546875" style="259" bestFit="1" customWidth="1"/>
    <col min="9769" max="9980" width="6.85546875" style="259"/>
    <col min="9981" max="9981" width="4.85546875" style="259" customWidth="1"/>
    <col min="9982" max="9982" width="37.5703125" style="259" bestFit="1" customWidth="1"/>
    <col min="9983" max="9983" width="5.28515625" style="259" customWidth="1"/>
    <col min="9984" max="9984" width="9.85546875" style="259" customWidth="1"/>
    <col min="9985" max="9985" width="12.42578125" style="259" customWidth="1"/>
    <col min="9986" max="9986" width="7.7109375" style="259" customWidth="1"/>
    <col min="9987" max="9987" width="6.42578125" style="259" customWidth="1"/>
    <col min="9988" max="9988" width="8.42578125" style="259" customWidth="1"/>
    <col min="9989" max="9999" width="7.28515625" style="259" customWidth="1"/>
    <col min="10000" max="10000" width="8.7109375" style="259" customWidth="1"/>
    <col min="10001" max="10021" width="7.28515625" style="259" customWidth="1"/>
    <col min="10022" max="10022" width="6.85546875" style="259"/>
    <col min="10023" max="10023" width="9" style="259" bestFit="1" customWidth="1"/>
    <col min="10024" max="10024" width="7.85546875" style="259" bestFit="1" customWidth="1"/>
    <col min="10025" max="10236" width="6.85546875" style="259"/>
    <col min="10237" max="10237" width="4.85546875" style="259" customWidth="1"/>
    <col min="10238" max="10238" width="37.5703125" style="259" bestFit="1" customWidth="1"/>
    <col min="10239" max="10239" width="5.28515625" style="259" customWidth="1"/>
    <col min="10240" max="10240" width="9.85546875" style="259" customWidth="1"/>
    <col min="10241" max="10241" width="12.42578125" style="259" customWidth="1"/>
    <col min="10242" max="10242" width="7.7109375" style="259" customWidth="1"/>
    <col min="10243" max="10243" width="6.42578125" style="259" customWidth="1"/>
    <col min="10244" max="10244" width="8.42578125" style="259" customWidth="1"/>
    <col min="10245" max="10255" width="7.28515625" style="259" customWidth="1"/>
    <col min="10256" max="10256" width="8.7109375" style="259" customWidth="1"/>
    <col min="10257" max="10277" width="7.28515625" style="259" customWidth="1"/>
    <col min="10278" max="10278" width="6.85546875" style="259"/>
    <col min="10279" max="10279" width="9" style="259" bestFit="1" customWidth="1"/>
    <col min="10280" max="10280" width="7.85546875" style="259" bestFit="1" customWidth="1"/>
    <col min="10281" max="10492" width="6.85546875" style="259"/>
    <col min="10493" max="10493" width="4.85546875" style="259" customWidth="1"/>
    <col min="10494" max="10494" width="37.5703125" style="259" bestFit="1" customWidth="1"/>
    <col min="10495" max="10495" width="5.28515625" style="259" customWidth="1"/>
    <col min="10496" max="10496" width="9.85546875" style="259" customWidth="1"/>
    <col min="10497" max="10497" width="12.42578125" style="259" customWidth="1"/>
    <col min="10498" max="10498" width="7.7109375" style="259" customWidth="1"/>
    <col min="10499" max="10499" width="6.42578125" style="259" customWidth="1"/>
    <col min="10500" max="10500" width="8.42578125" style="259" customWidth="1"/>
    <col min="10501" max="10511" width="7.28515625" style="259" customWidth="1"/>
    <col min="10512" max="10512" width="8.7109375" style="259" customWidth="1"/>
    <col min="10513" max="10533" width="7.28515625" style="259" customWidth="1"/>
    <col min="10534" max="10534" width="6.85546875" style="259"/>
    <col min="10535" max="10535" width="9" style="259" bestFit="1" customWidth="1"/>
    <col min="10536" max="10536" width="7.85546875" style="259" bestFit="1" customWidth="1"/>
    <col min="10537" max="10748" width="6.85546875" style="259"/>
    <col min="10749" max="10749" width="4.85546875" style="259" customWidth="1"/>
    <col min="10750" max="10750" width="37.5703125" style="259" bestFit="1" customWidth="1"/>
    <col min="10751" max="10751" width="5.28515625" style="259" customWidth="1"/>
    <col min="10752" max="10752" width="9.85546875" style="259" customWidth="1"/>
    <col min="10753" max="10753" width="12.42578125" style="259" customWidth="1"/>
    <col min="10754" max="10754" width="7.7109375" style="259" customWidth="1"/>
    <col min="10755" max="10755" width="6.42578125" style="259" customWidth="1"/>
    <col min="10756" max="10756" width="8.42578125" style="259" customWidth="1"/>
    <col min="10757" max="10767" width="7.28515625" style="259" customWidth="1"/>
    <col min="10768" max="10768" width="8.7109375" style="259" customWidth="1"/>
    <col min="10769" max="10789" width="7.28515625" style="259" customWidth="1"/>
    <col min="10790" max="10790" width="6.85546875" style="259"/>
    <col min="10791" max="10791" width="9" style="259" bestFit="1" customWidth="1"/>
    <col min="10792" max="10792" width="7.85546875" style="259" bestFit="1" customWidth="1"/>
    <col min="10793" max="11004" width="6.85546875" style="259"/>
    <col min="11005" max="11005" width="4.85546875" style="259" customWidth="1"/>
    <col min="11006" max="11006" width="37.5703125" style="259" bestFit="1" customWidth="1"/>
    <col min="11007" max="11007" width="5.28515625" style="259" customWidth="1"/>
    <col min="11008" max="11008" width="9.85546875" style="259" customWidth="1"/>
    <col min="11009" max="11009" width="12.42578125" style="259" customWidth="1"/>
    <col min="11010" max="11010" width="7.7109375" style="259" customWidth="1"/>
    <col min="11011" max="11011" width="6.42578125" style="259" customWidth="1"/>
    <col min="11012" max="11012" width="8.42578125" style="259" customWidth="1"/>
    <col min="11013" max="11023" width="7.28515625" style="259" customWidth="1"/>
    <col min="11024" max="11024" width="8.7109375" style="259" customWidth="1"/>
    <col min="11025" max="11045" width="7.28515625" style="259" customWidth="1"/>
    <col min="11046" max="11046" width="6.85546875" style="259"/>
    <col min="11047" max="11047" width="9" style="259" bestFit="1" customWidth="1"/>
    <col min="11048" max="11048" width="7.85546875" style="259" bestFit="1" customWidth="1"/>
    <col min="11049" max="11260" width="6.85546875" style="259"/>
    <col min="11261" max="11261" width="4.85546875" style="259" customWidth="1"/>
    <col min="11262" max="11262" width="37.5703125" style="259" bestFit="1" customWidth="1"/>
    <col min="11263" max="11263" width="5.28515625" style="259" customWidth="1"/>
    <col min="11264" max="11264" width="9.85546875" style="259" customWidth="1"/>
    <col min="11265" max="11265" width="12.42578125" style="259" customWidth="1"/>
    <col min="11266" max="11266" width="7.7109375" style="259" customWidth="1"/>
    <col min="11267" max="11267" width="6.42578125" style="259" customWidth="1"/>
    <col min="11268" max="11268" width="8.42578125" style="259" customWidth="1"/>
    <col min="11269" max="11279" width="7.28515625" style="259" customWidth="1"/>
    <col min="11280" max="11280" width="8.7109375" style="259" customWidth="1"/>
    <col min="11281" max="11301" width="7.28515625" style="259" customWidth="1"/>
    <col min="11302" max="11302" width="6.85546875" style="259"/>
    <col min="11303" max="11303" width="9" style="259" bestFit="1" customWidth="1"/>
    <col min="11304" max="11304" width="7.85546875" style="259" bestFit="1" customWidth="1"/>
    <col min="11305" max="11516" width="6.85546875" style="259"/>
    <col min="11517" max="11517" width="4.85546875" style="259" customWidth="1"/>
    <col min="11518" max="11518" width="37.5703125" style="259" bestFit="1" customWidth="1"/>
    <col min="11519" max="11519" width="5.28515625" style="259" customWidth="1"/>
    <col min="11520" max="11520" width="9.85546875" style="259" customWidth="1"/>
    <col min="11521" max="11521" width="12.42578125" style="259" customWidth="1"/>
    <col min="11522" max="11522" width="7.7109375" style="259" customWidth="1"/>
    <col min="11523" max="11523" width="6.42578125" style="259" customWidth="1"/>
    <col min="11524" max="11524" width="8.42578125" style="259" customWidth="1"/>
    <col min="11525" max="11535" width="7.28515625" style="259" customWidth="1"/>
    <col min="11536" max="11536" width="8.7109375" style="259" customWidth="1"/>
    <col min="11537" max="11557" width="7.28515625" style="259" customWidth="1"/>
    <col min="11558" max="11558" width="6.85546875" style="259"/>
    <col min="11559" max="11559" width="9" style="259" bestFit="1" customWidth="1"/>
    <col min="11560" max="11560" width="7.85546875" style="259" bestFit="1" customWidth="1"/>
    <col min="11561" max="11772" width="6.85546875" style="259"/>
    <col min="11773" max="11773" width="4.85546875" style="259" customWidth="1"/>
    <col min="11774" max="11774" width="37.5703125" style="259" bestFit="1" customWidth="1"/>
    <col min="11775" max="11775" width="5.28515625" style="259" customWidth="1"/>
    <col min="11776" max="11776" width="9.85546875" style="259" customWidth="1"/>
    <col min="11777" max="11777" width="12.42578125" style="259" customWidth="1"/>
    <col min="11778" max="11778" width="7.7109375" style="259" customWidth="1"/>
    <col min="11779" max="11779" width="6.42578125" style="259" customWidth="1"/>
    <col min="11780" max="11780" width="8.42578125" style="259" customWidth="1"/>
    <col min="11781" max="11791" width="7.28515625" style="259" customWidth="1"/>
    <col min="11792" max="11792" width="8.7109375" style="259" customWidth="1"/>
    <col min="11793" max="11813" width="7.28515625" style="259" customWidth="1"/>
    <col min="11814" max="11814" width="6.85546875" style="259"/>
    <col min="11815" max="11815" width="9" style="259" bestFit="1" customWidth="1"/>
    <col min="11816" max="11816" width="7.85546875" style="259" bestFit="1" customWidth="1"/>
    <col min="11817" max="12028" width="6.85546875" style="259"/>
    <col min="12029" max="12029" width="4.85546875" style="259" customWidth="1"/>
    <col min="12030" max="12030" width="37.5703125" style="259" bestFit="1" customWidth="1"/>
    <col min="12031" max="12031" width="5.28515625" style="259" customWidth="1"/>
    <col min="12032" max="12032" width="9.85546875" style="259" customWidth="1"/>
    <col min="12033" max="12033" width="12.42578125" style="259" customWidth="1"/>
    <col min="12034" max="12034" width="7.7109375" style="259" customWidth="1"/>
    <col min="12035" max="12035" width="6.42578125" style="259" customWidth="1"/>
    <col min="12036" max="12036" width="8.42578125" style="259" customWidth="1"/>
    <col min="12037" max="12047" width="7.28515625" style="259" customWidth="1"/>
    <col min="12048" max="12048" width="8.7109375" style="259" customWidth="1"/>
    <col min="12049" max="12069" width="7.28515625" style="259" customWidth="1"/>
    <col min="12070" max="12070" width="6.85546875" style="259"/>
    <col min="12071" max="12071" width="9" style="259" bestFit="1" customWidth="1"/>
    <col min="12072" max="12072" width="7.85546875" style="259" bestFit="1" customWidth="1"/>
    <col min="12073" max="12284" width="6.85546875" style="259"/>
    <col min="12285" max="12285" width="4.85546875" style="259" customWidth="1"/>
    <col min="12286" max="12286" width="37.5703125" style="259" bestFit="1" customWidth="1"/>
    <col min="12287" max="12287" width="5.28515625" style="259" customWidth="1"/>
    <col min="12288" max="12288" width="9.85546875" style="259" customWidth="1"/>
    <col min="12289" max="12289" width="12.42578125" style="259" customWidth="1"/>
    <col min="12290" max="12290" width="7.7109375" style="259" customWidth="1"/>
    <col min="12291" max="12291" width="6.42578125" style="259" customWidth="1"/>
    <col min="12292" max="12292" width="8.42578125" style="259" customWidth="1"/>
    <col min="12293" max="12303" width="7.28515625" style="259" customWidth="1"/>
    <col min="12304" max="12304" width="8.7109375" style="259" customWidth="1"/>
    <col min="12305" max="12325" width="7.28515625" style="259" customWidth="1"/>
    <col min="12326" max="12326" width="6.85546875" style="259"/>
    <col min="12327" max="12327" width="9" style="259" bestFit="1" customWidth="1"/>
    <col min="12328" max="12328" width="7.85546875" style="259" bestFit="1" customWidth="1"/>
    <col min="12329" max="12540" width="6.85546875" style="259"/>
    <col min="12541" max="12541" width="4.85546875" style="259" customWidth="1"/>
    <col min="12542" max="12542" width="37.5703125" style="259" bestFit="1" customWidth="1"/>
    <col min="12543" max="12543" width="5.28515625" style="259" customWidth="1"/>
    <col min="12544" max="12544" width="9.85546875" style="259" customWidth="1"/>
    <col min="12545" max="12545" width="12.42578125" style="259" customWidth="1"/>
    <col min="12546" max="12546" width="7.7109375" style="259" customWidth="1"/>
    <col min="12547" max="12547" width="6.42578125" style="259" customWidth="1"/>
    <col min="12548" max="12548" width="8.42578125" style="259" customWidth="1"/>
    <col min="12549" max="12559" width="7.28515625" style="259" customWidth="1"/>
    <col min="12560" max="12560" width="8.7109375" style="259" customWidth="1"/>
    <col min="12561" max="12581" width="7.28515625" style="259" customWidth="1"/>
    <col min="12582" max="12582" width="6.85546875" style="259"/>
    <col min="12583" max="12583" width="9" style="259" bestFit="1" customWidth="1"/>
    <col min="12584" max="12584" width="7.85546875" style="259" bestFit="1" customWidth="1"/>
    <col min="12585" max="12796" width="6.85546875" style="259"/>
    <col min="12797" max="12797" width="4.85546875" style="259" customWidth="1"/>
    <col min="12798" max="12798" width="37.5703125" style="259" bestFit="1" customWidth="1"/>
    <col min="12799" max="12799" width="5.28515625" style="259" customWidth="1"/>
    <col min="12800" max="12800" width="9.85546875" style="259" customWidth="1"/>
    <col min="12801" max="12801" width="12.42578125" style="259" customWidth="1"/>
    <col min="12802" max="12802" width="7.7109375" style="259" customWidth="1"/>
    <col min="12803" max="12803" width="6.42578125" style="259" customWidth="1"/>
    <col min="12804" max="12804" width="8.42578125" style="259" customWidth="1"/>
    <col min="12805" max="12815" width="7.28515625" style="259" customWidth="1"/>
    <col min="12816" max="12816" width="8.7109375" style="259" customWidth="1"/>
    <col min="12817" max="12837" width="7.28515625" style="259" customWidth="1"/>
    <col min="12838" max="12838" width="6.85546875" style="259"/>
    <col min="12839" max="12839" width="9" style="259" bestFit="1" customWidth="1"/>
    <col min="12840" max="12840" width="7.85546875" style="259" bestFit="1" customWidth="1"/>
    <col min="12841" max="13052" width="6.85546875" style="259"/>
    <col min="13053" max="13053" width="4.85546875" style="259" customWidth="1"/>
    <col min="13054" max="13054" width="37.5703125" style="259" bestFit="1" customWidth="1"/>
    <col min="13055" max="13055" width="5.28515625" style="259" customWidth="1"/>
    <col min="13056" max="13056" width="9.85546875" style="259" customWidth="1"/>
    <col min="13057" max="13057" width="12.42578125" style="259" customWidth="1"/>
    <col min="13058" max="13058" width="7.7109375" style="259" customWidth="1"/>
    <col min="13059" max="13059" width="6.42578125" style="259" customWidth="1"/>
    <col min="13060" max="13060" width="8.42578125" style="259" customWidth="1"/>
    <col min="13061" max="13071" width="7.28515625" style="259" customWidth="1"/>
    <col min="13072" max="13072" width="8.7109375" style="259" customWidth="1"/>
    <col min="13073" max="13093" width="7.28515625" style="259" customWidth="1"/>
    <col min="13094" max="13094" width="6.85546875" style="259"/>
    <col min="13095" max="13095" width="9" style="259" bestFit="1" customWidth="1"/>
    <col min="13096" max="13096" width="7.85546875" style="259" bestFit="1" customWidth="1"/>
    <col min="13097" max="13308" width="6.85546875" style="259"/>
    <col min="13309" max="13309" width="4.85546875" style="259" customWidth="1"/>
    <col min="13310" max="13310" width="37.5703125" style="259" bestFit="1" customWidth="1"/>
    <col min="13311" max="13311" width="5.28515625" style="259" customWidth="1"/>
    <col min="13312" max="13312" width="9.85546875" style="259" customWidth="1"/>
    <col min="13313" max="13313" width="12.42578125" style="259" customWidth="1"/>
    <col min="13314" max="13314" width="7.7109375" style="259" customWidth="1"/>
    <col min="13315" max="13315" width="6.42578125" style="259" customWidth="1"/>
    <col min="13316" max="13316" width="8.42578125" style="259" customWidth="1"/>
    <col min="13317" max="13327" width="7.28515625" style="259" customWidth="1"/>
    <col min="13328" max="13328" width="8.7109375" style="259" customWidth="1"/>
    <col min="13329" max="13349" width="7.28515625" style="259" customWidth="1"/>
    <col min="13350" max="13350" width="6.85546875" style="259"/>
    <col min="13351" max="13351" width="9" style="259" bestFit="1" customWidth="1"/>
    <col min="13352" max="13352" width="7.85546875" style="259" bestFit="1" customWidth="1"/>
    <col min="13353" max="13564" width="6.85546875" style="259"/>
    <col min="13565" max="13565" width="4.85546875" style="259" customWidth="1"/>
    <col min="13566" max="13566" width="37.5703125" style="259" bestFit="1" customWidth="1"/>
    <col min="13567" max="13567" width="5.28515625" style="259" customWidth="1"/>
    <col min="13568" max="13568" width="9.85546875" style="259" customWidth="1"/>
    <col min="13569" max="13569" width="12.42578125" style="259" customWidth="1"/>
    <col min="13570" max="13570" width="7.7109375" style="259" customWidth="1"/>
    <col min="13571" max="13571" width="6.42578125" style="259" customWidth="1"/>
    <col min="13572" max="13572" width="8.42578125" style="259" customWidth="1"/>
    <col min="13573" max="13583" width="7.28515625" style="259" customWidth="1"/>
    <col min="13584" max="13584" width="8.7109375" style="259" customWidth="1"/>
    <col min="13585" max="13605" width="7.28515625" style="259" customWidth="1"/>
    <col min="13606" max="13606" width="6.85546875" style="259"/>
    <col min="13607" max="13607" width="9" style="259" bestFit="1" customWidth="1"/>
    <col min="13608" max="13608" width="7.85546875" style="259" bestFit="1" customWidth="1"/>
    <col min="13609" max="13820" width="6.85546875" style="259"/>
    <col min="13821" max="13821" width="4.85546875" style="259" customWidth="1"/>
    <col min="13822" max="13822" width="37.5703125" style="259" bestFit="1" customWidth="1"/>
    <col min="13823" max="13823" width="5.28515625" style="259" customWidth="1"/>
    <col min="13824" max="13824" width="9.85546875" style="259" customWidth="1"/>
    <col min="13825" max="13825" width="12.42578125" style="259" customWidth="1"/>
    <col min="13826" max="13826" width="7.7109375" style="259" customWidth="1"/>
    <col min="13827" max="13827" width="6.42578125" style="259" customWidth="1"/>
    <col min="13828" max="13828" width="8.42578125" style="259" customWidth="1"/>
    <col min="13829" max="13839" width="7.28515625" style="259" customWidth="1"/>
    <col min="13840" max="13840" width="8.7109375" style="259" customWidth="1"/>
    <col min="13841" max="13861" width="7.28515625" style="259" customWidth="1"/>
    <col min="13862" max="13862" width="6.85546875" style="259"/>
    <col min="13863" max="13863" width="9" style="259" bestFit="1" customWidth="1"/>
    <col min="13864" max="13864" width="7.85546875" style="259" bestFit="1" customWidth="1"/>
    <col min="13865" max="14076" width="6.85546875" style="259"/>
    <col min="14077" max="14077" width="4.85546875" style="259" customWidth="1"/>
    <col min="14078" max="14078" width="37.5703125" style="259" bestFit="1" customWidth="1"/>
    <col min="14079" max="14079" width="5.28515625" style="259" customWidth="1"/>
    <col min="14080" max="14080" width="9.85546875" style="259" customWidth="1"/>
    <col min="14081" max="14081" width="12.42578125" style="259" customWidth="1"/>
    <col min="14082" max="14082" width="7.7109375" style="259" customWidth="1"/>
    <col min="14083" max="14083" width="6.42578125" style="259" customWidth="1"/>
    <col min="14084" max="14084" width="8.42578125" style="259" customWidth="1"/>
    <col min="14085" max="14095" width="7.28515625" style="259" customWidth="1"/>
    <col min="14096" max="14096" width="8.7109375" style="259" customWidth="1"/>
    <col min="14097" max="14117" width="7.28515625" style="259" customWidth="1"/>
    <col min="14118" max="14118" width="6.85546875" style="259"/>
    <col min="14119" max="14119" width="9" style="259" bestFit="1" customWidth="1"/>
    <col min="14120" max="14120" width="7.85546875" style="259" bestFit="1" customWidth="1"/>
    <col min="14121" max="14332" width="6.85546875" style="259"/>
    <col min="14333" max="14333" width="4.85546875" style="259" customWidth="1"/>
    <col min="14334" max="14334" width="37.5703125" style="259" bestFit="1" customWidth="1"/>
    <col min="14335" max="14335" width="5.28515625" style="259" customWidth="1"/>
    <col min="14336" max="14336" width="9.85546875" style="259" customWidth="1"/>
    <col min="14337" max="14337" width="12.42578125" style="259" customWidth="1"/>
    <col min="14338" max="14338" width="7.7109375" style="259" customWidth="1"/>
    <col min="14339" max="14339" width="6.42578125" style="259" customWidth="1"/>
    <col min="14340" max="14340" width="8.42578125" style="259" customWidth="1"/>
    <col min="14341" max="14351" width="7.28515625" style="259" customWidth="1"/>
    <col min="14352" max="14352" width="8.7109375" style="259" customWidth="1"/>
    <col min="14353" max="14373" width="7.28515625" style="259" customWidth="1"/>
    <col min="14374" max="14374" width="6.85546875" style="259"/>
    <col min="14375" max="14375" width="9" style="259" bestFit="1" customWidth="1"/>
    <col min="14376" max="14376" width="7.85546875" style="259" bestFit="1" customWidth="1"/>
    <col min="14377" max="14588" width="6.85546875" style="259"/>
    <col min="14589" max="14589" width="4.85546875" style="259" customWidth="1"/>
    <col min="14590" max="14590" width="37.5703125" style="259" bestFit="1" customWidth="1"/>
    <col min="14591" max="14591" width="5.28515625" style="259" customWidth="1"/>
    <col min="14592" max="14592" width="9.85546875" style="259" customWidth="1"/>
    <col min="14593" max="14593" width="12.42578125" style="259" customWidth="1"/>
    <col min="14594" max="14594" width="7.7109375" style="259" customWidth="1"/>
    <col min="14595" max="14595" width="6.42578125" style="259" customWidth="1"/>
    <col min="14596" max="14596" width="8.42578125" style="259" customWidth="1"/>
    <col min="14597" max="14607" width="7.28515625" style="259" customWidth="1"/>
    <col min="14608" max="14608" width="8.7109375" style="259" customWidth="1"/>
    <col min="14609" max="14629" width="7.28515625" style="259" customWidth="1"/>
    <col min="14630" max="14630" width="6.85546875" style="259"/>
    <col min="14631" max="14631" width="9" style="259" bestFit="1" customWidth="1"/>
    <col min="14632" max="14632" width="7.85546875" style="259" bestFit="1" customWidth="1"/>
    <col min="14633" max="14844" width="6.85546875" style="259"/>
    <col min="14845" max="14845" width="4.85546875" style="259" customWidth="1"/>
    <col min="14846" max="14846" width="37.5703125" style="259" bestFit="1" customWidth="1"/>
    <col min="14847" max="14847" width="5.28515625" style="259" customWidth="1"/>
    <col min="14848" max="14848" width="9.85546875" style="259" customWidth="1"/>
    <col min="14849" max="14849" width="12.42578125" style="259" customWidth="1"/>
    <col min="14850" max="14850" width="7.7109375" style="259" customWidth="1"/>
    <col min="14851" max="14851" width="6.42578125" style="259" customWidth="1"/>
    <col min="14852" max="14852" width="8.42578125" style="259" customWidth="1"/>
    <col min="14853" max="14863" width="7.28515625" style="259" customWidth="1"/>
    <col min="14864" max="14864" width="8.7109375" style="259" customWidth="1"/>
    <col min="14865" max="14885" width="7.28515625" style="259" customWidth="1"/>
    <col min="14886" max="14886" width="6.85546875" style="259"/>
    <col min="14887" max="14887" width="9" style="259" bestFit="1" customWidth="1"/>
    <col min="14888" max="14888" width="7.85546875" style="259" bestFit="1" customWidth="1"/>
    <col min="14889" max="15100" width="6.85546875" style="259"/>
    <col min="15101" max="15101" width="4.85546875" style="259" customWidth="1"/>
    <col min="15102" max="15102" width="37.5703125" style="259" bestFit="1" customWidth="1"/>
    <col min="15103" max="15103" width="5.28515625" style="259" customWidth="1"/>
    <col min="15104" max="15104" width="9.85546875" style="259" customWidth="1"/>
    <col min="15105" max="15105" width="12.42578125" style="259" customWidth="1"/>
    <col min="15106" max="15106" width="7.7109375" style="259" customWidth="1"/>
    <col min="15107" max="15107" width="6.42578125" style="259" customWidth="1"/>
    <col min="15108" max="15108" width="8.42578125" style="259" customWidth="1"/>
    <col min="15109" max="15119" width="7.28515625" style="259" customWidth="1"/>
    <col min="15120" max="15120" width="8.7109375" style="259" customWidth="1"/>
    <col min="15121" max="15141" width="7.28515625" style="259" customWidth="1"/>
    <col min="15142" max="15142" width="6.85546875" style="259"/>
    <col min="15143" max="15143" width="9" style="259" bestFit="1" customWidth="1"/>
    <col min="15144" max="15144" width="7.85546875" style="259" bestFit="1" customWidth="1"/>
    <col min="15145" max="15356" width="6.85546875" style="259"/>
    <col min="15357" max="15357" width="4.85546875" style="259" customWidth="1"/>
    <col min="15358" max="15358" width="37.5703125" style="259" bestFit="1" customWidth="1"/>
    <col min="15359" max="15359" width="5.28515625" style="259" customWidth="1"/>
    <col min="15360" max="15360" width="9.85546875" style="259" customWidth="1"/>
    <col min="15361" max="15361" width="12.42578125" style="259" customWidth="1"/>
    <col min="15362" max="15362" width="7.7109375" style="259" customWidth="1"/>
    <col min="15363" max="15363" width="6.42578125" style="259" customWidth="1"/>
    <col min="15364" max="15364" width="8.42578125" style="259" customWidth="1"/>
    <col min="15365" max="15375" width="7.28515625" style="259" customWidth="1"/>
    <col min="15376" max="15376" width="8.7109375" style="259" customWidth="1"/>
    <col min="15377" max="15397" width="7.28515625" style="259" customWidth="1"/>
    <col min="15398" max="15398" width="6.85546875" style="259"/>
    <col min="15399" max="15399" width="9" style="259" bestFit="1" customWidth="1"/>
    <col min="15400" max="15400" width="7.85546875" style="259" bestFit="1" customWidth="1"/>
    <col min="15401" max="15612" width="6.85546875" style="259"/>
    <col min="15613" max="15613" width="4.85546875" style="259" customWidth="1"/>
    <col min="15614" max="15614" width="37.5703125" style="259" bestFit="1" customWidth="1"/>
    <col min="15615" max="15615" width="5.28515625" style="259" customWidth="1"/>
    <col min="15616" max="15616" width="9.85546875" style="259" customWidth="1"/>
    <col min="15617" max="15617" width="12.42578125" style="259" customWidth="1"/>
    <col min="15618" max="15618" width="7.7109375" style="259" customWidth="1"/>
    <col min="15619" max="15619" width="6.42578125" style="259" customWidth="1"/>
    <col min="15620" max="15620" width="8.42578125" style="259" customWidth="1"/>
    <col min="15621" max="15631" width="7.28515625" style="259" customWidth="1"/>
    <col min="15632" max="15632" width="8.7109375" style="259" customWidth="1"/>
    <col min="15633" max="15653" width="7.28515625" style="259" customWidth="1"/>
    <col min="15654" max="15654" width="6.85546875" style="259"/>
    <col min="15655" max="15655" width="9" style="259" bestFit="1" customWidth="1"/>
    <col min="15656" max="15656" width="7.85546875" style="259" bestFit="1" customWidth="1"/>
    <col min="15657" max="15868" width="6.85546875" style="259"/>
    <col min="15869" max="15869" width="4.85546875" style="259" customWidth="1"/>
    <col min="15870" max="15870" width="37.5703125" style="259" bestFit="1" customWidth="1"/>
    <col min="15871" max="15871" width="5.28515625" style="259" customWidth="1"/>
    <col min="15872" max="15872" width="9.85546875" style="259" customWidth="1"/>
    <col min="15873" max="15873" width="12.42578125" style="259" customWidth="1"/>
    <col min="15874" max="15874" width="7.7109375" style="259" customWidth="1"/>
    <col min="15875" max="15875" width="6.42578125" style="259" customWidth="1"/>
    <col min="15876" max="15876" width="8.42578125" style="259" customWidth="1"/>
    <col min="15877" max="15887" width="7.28515625" style="259" customWidth="1"/>
    <col min="15888" max="15888" width="8.7109375" style="259" customWidth="1"/>
    <col min="15889" max="15909" width="7.28515625" style="259" customWidth="1"/>
    <col min="15910" max="15910" width="6.85546875" style="259"/>
    <col min="15911" max="15911" width="9" style="259" bestFit="1" customWidth="1"/>
    <col min="15912" max="15912" width="7.85546875" style="259" bestFit="1" customWidth="1"/>
    <col min="15913" max="16124" width="6.85546875" style="259"/>
    <col min="16125" max="16125" width="4.85546875" style="259" customWidth="1"/>
    <col min="16126" max="16126" width="37.5703125" style="259" bestFit="1" customWidth="1"/>
    <col min="16127" max="16127" width="5.28515625" style="259" customWidth="1"/>
    <col min="16128" max="16128" width="9.85546875" style="259" customWidth="1"/>
    <col min="16129" max="16129" width="12.42578125" style="259" customWidth="1"/>
    <col min="16130" max="16130" width="7.7109375" style="259" customWidth="1"/>
    <col min="16131" max="16131" width="6.42578125" style="259" customWidth="1"/>
    <col min="16132" max="16132" width="8.42578125" style="259" customWidth="1"/>
    <col min="16133" max="16143" width="7.28515625" style="259" customWidth="1"/>
    <col min="16144" max="16144" width="8.7109375" style="259" customWidth="1"/>
    <col min="16145" max="16165" width="7.28515625" style="259" customWidth="1"/>
    <col min="16166" max="16166" width="6.85546875" style="259"/>
    <col min="16167" max="16167" width="9" style="259" bestFit="1" customWidth="1"/>
    <col min="16168" max="16168" width="7.85546875" style="259" bestFit="1" customWidth="1"/>
    <col min="16169" max="16384" width="6.85546875" style="259"/>
  </cols>
  <sheetData>
    <row r="1" spans="1:43" s="221" customFormat="1" ht="18" customHeight="1">
      <c r="A1" s="1646" t="s">
        <v>294</v>
      </c>
      <c r="B1" s="1646"/>
      <c r="G1" s="222"/>
      <c r="I1" s="221">
        <f>F17+F21+F25</f>
        <v>1131.3158599999999</v>
      </c>
      <c r="L1" s="223"/>
      <c r="V1" s="223"/>
      <c r="X1" s="223"/>
      <c r="Y1" s="223"/>
      <c r="Z1" s="223"/>
      <c r="AA1" s="223"/>
      <c r="AB1" s="223"/>
      <c r="AC1" s="223"/>
      <c r="AD1" s="223"/>
    </row>
    <row r="2" spans="1:43" s="221" customFormat="1" ht="15" customHeight="1">
      <c r="A2" s="1639" t="s">
        <v>414</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1:43" s="221" customFormat="1" ht="18" customHeight="1">
      <c r="A3" s="224"/>
      <c r="B3" s="225"/>
      <c r="C3" s="225"/>
      <c r="D3" s="225"/>
      <c r="E3" s="225"/>
      <c r="F3" s="225"/>
      <c r="G3" s="226"/>
      <c r="H3" s="1640" t="s">
        <v>1</v>
      </c>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row>
    <row r="4" spans="1:43" s="227" customFormat="1" ht="18" customHeight="1">
      <c r="A4" s="1647" t="s">
        <v>2</v>
      </c>
      <c r="B4" s="1641" t="s">
        <v>178</v>
      </c>
      <c r="C4" s="1641" t="s">
        <v>3</v>
      </c>
      <c r="D4" s="1637" t="s">
        <v>295</v>
      </c>
      <c r="E4" s="1637" t="s">
        <v>296</v>
      </c>
      <c r="F4" s="1641" t="s">
        <v>4</v>
      </c>
      <c r="G4" s="1642" t="s">
        <v>191</v>
      </c>
      <c r="H4" s="1643" t="s">
        <v>5</v>
      </c>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644"/>
      <c r="AO4" s="1645"/>
    </row>
    <row r="5" spans="1:43" s="227" customFormat="1" ht="38.25">
      <c r="A5" s="1647"/>
      <c r="B5" s="1641"/>
      <c r="C5" s="1641"/>
      <c r="D5" s="1638"/>
      <c r="E5" s="1638"/>
      <c r="F5" s="1641"/>
      <c r="G5" s="1642"/>
      <c r="H5" s="228" t="s">
        <v>308</v>
      </c>
      <c r="I5" s="228" t="s">
        <v>309</v>
      </c>
      <c r="J5" s="228" t="s">
        <v>310</v>
      </c>
      <c r="K5" s="228" t="s">
        <v>311</v>
      </c>
      <c r="L5" s="229" t="s">
        <v>312</v>
      </c>
      <c r="M5" s="228" t="s">
        <v>313</v>
      </c>
      <c r="N5" s="228" t="s">
        <v>314</v>
      </c>
      <c r="O5" s="228" t="s">
        <v>315</v>
      </c>
      <c r="P5" s="228" t="s">
        <v>316</v>
      </c>
      <c r="Q5" s="228" t="s">
        <v>317</v>
      </c>
      <c r="R5" s="228" t="s">
        <v>318</v>
      </c>
      <c r="S5" s="228" t="s">
        <v>319</v>
      </c>
      <c r="T5" s="228" t="s">
        <v>320</v>
      </c>
      <c r="U5" s="228" t="s">
        <v>321</v>
      </c>
      <c r="V5" s="229" t="s">
        <v>322</v>
      </c>
      <c r="W5" s="228" t="s">
        <v>348</v>
      </c>
      <c r="X5" s="229" t="s">
        <v>323</v>
      </c>
      <c r="Y5" s="229" t="s">
        <v>324</v>
      </c>
      <c r="Z5" s="229" t="s">
        <v>325</v>
      </c>
      <c r="AA5" s="229" t="s">
        <v>326</v>
      </c>
      <c r="AB5" s="229" t="s">
        <v>327</v>
      </c>
      <c r="AC5" s="229" t="s">
        <v>328</v>
      </c>
      <c r="AD5" s="229" t="s">
        <v>329</v>
      </c>
      <c r="AE5" s="230" t="s">
        <v>554</v>
      </c>
      <c r="AF5" s="230" t="s">
        <v>555</v>
      </c>
      <c r="AG5" s="230" t="s">
        <v>556</v>
      </c>
      <c r="AH5" s="230" t="s">
        <v>557</v>
      </c>
      <c r="AI5" s="230" t="s">
        <v>558</v>
      </c>
      <c r="AJ5" s="230" t="s">
        <v>559</v>
      </c>
      <c r="AK5" s="230" t="s">
        <v>560</v>
      </c>
      <c r="AL5" s="230" t="s">
        <v>561</v>
      </c>
      <c r="AM5" s="230" t="s">
        <v>562</v>
      </c>
      <c r="AN5" s="230" t="s">
        <v>563</v>
      </c>
      <c r="AO5" s="230" t="s">
        <v>564</v>
      </c>
    </row>
    <row r="6" spans="1:43" s="234" customFormat="1" ht="22.5" customHeight="1">
      <c r="A6" s="231">
        <v>-1</v>
      </c>
      <c r="B6" s="231">
        <v>-2</v>
      </c>
      <c r="C6" s="231">
        <v>-3</v>
      </c>
      <c r="D6" s="103">
        <v>-4</v>
      </c>
      <c r="E6" s="103">
        <v>-5</v>
      </c>
      <c r="F6" s="103" t="s">
        <v>330</v>
      </c>
      <c r="G6" s="232"/>
      <c r="H6" s="103">
        <v>-7</v>
      </c>
      <c r="I6" s="103">
        <v>-8</v>
      </c>
      <c r="J6" s="103">
        <v>-9</v>
      </c>
      <c r="K6" s="103">
        <v>-10</v>
      </c>
      <c r="L6" s="233">
        <v>-11</v>
      </c>
      <c r="M6" s="103">
        <v>-12</v>
      </c>
      <c r="N6" s="103">
        <v>-13</v>
      </c>
      <c r="O6" s="103">
        <v>-14</v>
      </c>
      <c r="P6" s="103">
        <v>-15</v>
      </c>
      <c r="Q6" s="103">
        <v>-16</v>
      </c>
      <c r="R6" s="103">
        <v>-17</v>
      </c>
      <c r="S6" s="103">
        <v>-18</v>
      </c>
      <c r="T6" s="103">
        <v>-19</v>
      </c>
      <c r="U6" s="103">
        <v>-20</v>
      </c>
      <c r="V6" s="233">
        <v>-21</v>
      </c>
      <c r="W6" s="103">
        <v>-22</v>
      </c>
      <c r="X6" s="233">
        <v>-23</v>
      </c>
      <c r="Y6" s="233">
        <v>-24</v>
      </c>
      <c r="Z6" s="233">
        <v>-25</v>
      </c>
      <c r="AA6" s="233">
        <v>-26</v>
      </c>
      <c r="AB6" s="233">
        <v>-27</v>
      </c>
      <c r="AC6" s="233">
        <v>-28</v>
      </c>
      <c r="AD6" s="233">
        <v>-29</v>
      </c>
      <c r="AE6" s="231">
        <v>-30</v>
      </c>
      <c r="AF6" s="231">
        <v>-31</v>
      </c>
      <c r="AG6" s="231">
        <v>-32</v>
      </c>
      <c r="AH6" s="231">
        <v>-33</v>
      </c>
      <c r="AI6" s="231">
        <v>-34</v>
      </c>
      <c r="AJ6" s="231">
        <v>-35</v>
      </c>
      <c r="AK6" s="231">
        <v>-36</v>
      </c>
      <c r="AL6" s="231">
        <v>-37</v>
      </c>
      <c r="AM6" s="231">
        <v>-38</v>
      </c>
      <c r="AN6" s="231">
        <v>-39</v>
      </c>
      <c r="AO6" s="231">
        <v>-40</v>
      </c>
    </row>
    <row r="7" spans="1:43" s="239" customFormat="1" ht="15.75" customHeight="1">
      <c r="A7" s="235" t="s">
        <v>193</v>
      </c>
      <c r="B7" s="236" t="s">
        <v>194</v>
      </c>
      <c r="C7" s="235"/>
      <c r="D7" s="230"/>
      <c r="E7" s="230"/>
      <c r="F7" s="230"/>
      <c r="G7" s="237"/>
      <c r="H7" s="230"/>
      <c r="I7" s="230"/>
      <c r="J7" s="230"/>
      <c r="K7" s="230"/>
      <c r="L7" s="230"/>
      <c r="M7" s="230"/>
      <c r="N7" s="230"/>
      <c r="O7" s="230"/>
      <c r="P7" s="230"/>
      <c r="Q7" s="230"/>
      <c r="R7" s="230"/>
      <c r="S7" s="230"/>
      <c r="T7" s="230"/>
      <c r="U7" s="230"/>
      <c r="V7" s="238"/>
      <c r="W7" s="230"/>
      <c r="X7" s="238"/>
      <c r="Y7" s="238"/>
      <c r="Z7" s="238"/>
      <c r="AA7" s="238"/>
      <c r="AB7" s="238"/>
      <c r="AC7" s="238"/>
      <c r="AD7" s="238"/>
      <c r="AE7" s="235"/>
      <c r="AF7" s="235"/>
      <c r="AG7" s="235"/>
      <c r="AH7" s="235"/>
      <c r="AI7" s="235"/>
      <c r="AJ7" s="235"/>
      <c r="AK7" s="235"/>
      <c r="AL7" s="235"/>
      <c r="AM7" s="235"/>
      <c r="AN7" s="235"/>
      <c r="AO7" s="235"/>
    </row>
    <row r="8" spans="1:43" s="314" customFormat="1" ht="18" customHeight="1">
      <c r="A8" s="246"/>
      <c r="B8" s="310" t="s">
        <v>7</v>
      </c>
      <c r="C8" s="246"/>
      <c r="D8" s="246"/>
      <c r="E8" s="311"/>
      <c r="F8" s="312">
        <f>F9+F32+F75</f>
        <v>1749.49</v>
      </c>
      <c r="G8" s="312">
        <v>100</v>
      </c>
      <c r="H8" s="312">
        <f>H9+H32+H75</f>
        <v>1749.49</v>
      </c>
      <c r="I8" s="312">
        <f t="shared" ref="I8:AO8" si="0">I9+I32+I75</f>
        <v>0</v>
      </c>
      <c r="J8" s="312">
        <f>J9+J32+J75</f>
        <v>0</v>
      </c>
      <c r="K8" s="312">
        <f t="shared" si="0"/>
        <v>0</v>
      </c>
      <c r="L8" s="312">
        <f t="shared" si="0"/>
        <v>0</v>
      </c>
      <c r="M8" s="312">
        <f t="shared" si="0"/>
        <v>0</v>
      </c>
      <c r="N8" s="312">
        <f t="shared" si="0"/>
        <v>0</v>
      </c>
      <c r="O8" s="312">
        <f t="shared" si="0"/>
        <v>0</v>
      </c>
      <c r="P8" s="312">
        <f t="shared" si="0"/>
        <v>0</v>
      </c>
      <c r="Q8" s="312">
        <f t="shared" si="0"/>
        <v>0</v>
      </c>
      <c r="R8" s="312">
        <f t="shared" si="0"/>
        <v>0</v>
      </c>
      <c r="S8" s="312">
        <f t="shared" si="0"/>
        <v>0</v>
      </c>
      <c r="T8" s="312">
        <f t="shared" si="0"/>
        <v>0</v>
      </c>
      <c r="U8" s="312">
        <f t="shared" si="0"/>
        <v>0</v>
      </c>
      <c r="V8" s="312">
        <f t="shared" si="0"/>
        <v>0</v>
      </c>
      <c r="W8" s="312">
        <f t="shared" si="0"/>
        <v>0</v>
      </c>
      <c r="X8" s="312">
        <f t="shared" si="0"/>
        <v>0</v>
      </c>
      <c r="Y8" s="312">
        <f t="shared" si="0"/>
        <v>0</v>
      </c>
      <c r="Z8" s="312">
        <f t="shared" si="0"/>
        <v>0</v>
      </c>
      <c r="AA8" s="312">
        <f t="shared" si="0"/>
        <v>0</v>
      </c>
      <c r="AB8" s="312"/>
      <c r="AC8" s="312">
        <f t="shared" si="0"/>
        <v>0</v>
      </c>
      <c r="AD8" s="312">
        <f t="shared" si="0"/>
        <v>0</v>
      </c>
      <c r="AE8" s="313">
        <f t="shared" si="0"/>
        <v>0</v>
      </c>
      <c r="AF8" s="313">
        <f t="shared" si="0"/>
        <v>0</v>
      </c>
      <c r="AG8" s="313">
        <f t="shared" si="0"/>
        <v>0</v>
      </c>
      <c r="AH8" s="313">
        <f t="shared" si="0"/>
        <v>0</v>
      </c>
      <c r="AI8" s="313">
        <f t="shared" si="0"/>
        <v>0</v>
      </c>
      <c r="AJ8" s="313">
        <f t="shared" si="0"/>
        <v>0</v>
      </c>
      <c r="AK8" s="313">
        <f t="shared" si="0"/>
        <v>0</v>
      </c>
      <c r="AL8" s="313">
        <f t="shared" si="0"/>
        <v>0</v>
      </c>
      <c r="AM8" s="313">
        <f t="shared" si="0"/>
        <v>0</v>
      </c>
      <c r="AN8" s="313">
        <f t="shared" si="0"/>
        <v>0</v>
      </c>
      <c r="AO8" s="313">
        <f t="shared" si="0"/>
        <v>0</v>
      </c>
    </row>
    <row r="9" spans="1:43" s="227" customFormat="1" ht="18" customHeight="1">
      <c r="A9" s="244" t="s">
        <v>8</v>
      </c>
      <c r="B9" s="245" t="s">
        <v>9</v>
      </c>
      <c r="C9" s="230" t="s">
        <v>10</v>
      </c>
      <c r="D9" s="244"/>
      <c r="E9" s="244"/>
      <c r="F9" s="247">
        <f>F11+F15+F16+F17+F21+F25+F29+F31</f>
        <v>1440.8569599999998</v>
      </c>
      <c r="G9" s="248">
        <f>F9/F$8*100</f>
        <v>82.35868510251558</v>
      </c>
      <c r="H9" s="247">
        <f t="shared" ref="H9:AO9" si="1">H11+H15+H16+H17+H21+H25+H29+H30+H31+H14</f>
        <v>1440.8569599999998</v>
      </c>
      <c r="I9" s="247"/>
      <c r="J9" s="247"/>
      <c r="K9" s="247"/>
      <c r="L9" s="247"/>
      <c r="M9" s="247"/>
      <c r="N9" s="247"/>
      <c r="O9" s="247"/>
      <c r="P9" s="247"/>
      <c r="Q9" s="247"/>
      <c r="R9" s="247"/>
      <c r="S9" s="247"/>
      <c r="T9" s="247"/>
      <c r="U9" s="247"/>
      <c r="V9" s="249"/>
      <c r="W9" s="247"/>
      <c r="X9" s="249"/>
      <c r="Y9" s="249"/>
      <c r="Z9" s="249"/>
      <c r="AA9" s="249"/>
      <c r="AB9" s="552"/>
      <c r="AC9" s="249"/>
      <c r="AD9" s="249"/>
      <c r="AE9" s="250">
        <f t="shared" si="1"/>
        <v>0</v>
      </c>
      <c r="AF9" s="250">
        <f t="shared" si="1"/>
        <v>0</v>
      </c>
      <c r="AG9" s="250">
        <f t="shared" si="1"/>
        <v>0</v>
      </c>
      <c r="AH9" s="250">
        <f t="shared" si="1"/>
        <v>0</v>
      </c>
      <c r="AI9" s="250">
        <f t="shared" si="1"/>
        <v>0</v>
      </c>
      <c r="AJ9" s="250">
        <f t="shared" si="1"/>
        <v>0</v>
      </c>
      <c r="AK9" s="250">
        <f t="shared" si="1"/>
        <v>0</v>
      </c>
      <c r="AL9" s="250">
        <f t="shared" si="1"/>
        <v>0</v>
      </c>
      <c r="AM9" s="250">
        <f t="shared" si="1"/>
        <v>0</v>
      </c>
      <c r="AN9" s="250">
        <f t="shared" si="1"/>
        <v>0</v>
      </c>
      <c r="AO9" s="250">
        <f t="shared" si="1"/>
        <v>0</v>
      </c>
    </row>
    <row r="10" spans="1:43" s="227" customFormat="1" ht="18" customHeight="1">
      <c r="A10" s="244"/>
      <c r="B10" s="251" t="s">
        <v>65</v>
      </c>
      <c r="C10" s="230"/>
      <c r="D10" s="252"/>
      <c r="E10" s="308"/>
      <c r="F10" s="247"/>
      <c r="G10" s="248"/>
      <c r="H10" s="247"/>
      <c r="I10" s="247"/>
      <c r="J10" s="247"/>
      <c r="K10" s="247"/>
      <c r="L10" s="247"/>
      <c r="M10" s="247"/>
      <c r="N10" s="247"/>
      <c r="O10" s="247"/>
      <c r="P10" s="247"/>
      <c r="Q10" s="247"/>
      <c r="R10" s="247"/>
      <c r="S10" s="247"/>
      <c r="T10" s="247"/>
      <c r="U10" s="247"/>
      <c r="V10" s="249"/>
      <c r="W10" s="247"/>
      <c r="X10" s="249"/>
      <c r="Y10" s="249"/>
      <c r="Z10" s="249"/>
      <c r="AA10" s="249"/>
      <c r="AB10" s="249"/>
      <c r="AC10" s="249"/>
      <c r="AD10" s="249"/>
      <c r="AE10" s="250"/>
      <c r="AF10" s="250"/>
      <c r="AG10" s="250"/>
      <c r="AH10" s="250"/>
      <c r="AI10" s="250"/>
      <c r="AJ10" s="250"/>
      <c r="AK10" s="250"/>
      <c r="AL10" s="250"/>
      <c r="AM10" s="250"/>
      <c r="AN10" s="250"/>
      <c r="AO10" s="250"/>
    </row>
    <row r="11" spans="1:43" ht="18" customHeight="1">
      <c r="A11" s="252" t="s">
        <v>11</v>
      </c>
      <c r="B11" s="253" t="s">
        <v>12</v>
      </c>
      <c r="C11" s="103" t="s">
        <v>13</v>
      </c>
      <c r="D11" s="252"/>
      <c r="E11" s="308"/>
      <c r="F11" s="254">
        <f>F12+F13+F14</f>
        <v>77.548699999999997</v>
      </c>
      <c r="G11" s="255">
        <f>F11/F$8*100</f>
        <v>4.4326460854306111</v>
      </c>
      <c r="H11" s="256">
        <f t="shared" ref="H11:AO11" si="2">H12+H13+H14</f>
        <v>77.548699999999997</v>
      </c>
      <c r="I11" s="256"/>
      <c r="J11" s="256"/>
      <c r="K11" s="256"/>
      <c r="L11" s="256"/>
      <c r="M11" s="256"/>
      <c r="N11" s="256"/>
      <c r="O11" s="256"/>
      <c r="P11" s="256"/>
      <c r="Q11" s="256"/>
      <c r="R11" s="256"/>
      <c r="S11" s="256"/>
      <c r="T11" s="256"/>
      <c r="U11" s="256"/>
      <c r="V11" s="257"/>
      <c r="W11" s="256"/>
      <c r="X11" s="257"/>
      <c r="Y11" s="257"/>
      <c r="Z11" s="257"/>
      <c r="AA11" s="257"/>
      <c r="AB11" s="553"/>
      <c r="AC11" s="257"/>
      <c r="AD11" s="257"/>
      <c r="AE11" s="258">
        <f t="shared" si="2"/>
        <v>0</v>
      </c>
      <c r="AF11" s="258">
        <f t="shared" si="2"/>
        <v>0</v>
      </c>
      <c r="AG11" s="258">
        <f t="shared" si="2"/>
        <v>0</v>
      </c>
      <c r="AH11" s="258">
        <f t="shared" si="2"/>
        <v>0</v>
      </c>
      <c r="AI11" s="258">
        <f t="shared" si="2"/>
        <v>0</v>
      </c>
      <c r="AJ11" s="258">
        <f t="shared" si="2"/>
        <v>0</v>
      </c>
      <c r="AK11" s="258">
        <f t="shared" si="2"/>
        <v>0</v>
      </c>
      <c r="AL11" s="258">
        <f t="shared" si="2"/>
        <v>0</v>
      </c>
      <c r="AM11" s="258">
        <f t="shared" si="2"/>
        <v>0</v>
      </c>
      <c r="AN11" s="258">
        <f t="shared" si="2"/>
        <v>0</v>
      </c>
      <c r="AO11" s="258">
        <f t="shared" si="2"/>
        <v>0</v>
      </c>
    </row>
    <row r="12" spans="1:43" s="266" customFormat="1" ht="25.5">
      <c r="A12" s="260"/>
      <c r="B12" s="261" t="s">
        <v>14</v>
      </c>
      <c r="C12" s="151" t="s">
        <v>15</v>
      </c>
      <c r="D12" s="252"/>
      <c r="E12" s="308"/>
      <c r="F12" s="262">
        <f t="shared" ref="F12:F31" si="3">SUM(H12:AO12)</f>
        <v>59.0139</v>
      </c>
      <c r="G12" s="255">
        <f t="shared" ref="G12:G20" si="4">F12/F$8*100</f>
        <v>3.3732059057210959</v>
      </c>
      <c r="H12" s="263">
        <v>59.0139</v>
      </c>
      <c r="I12" s="263"/>
      <c r="J12" s="263"/>
      <c r="K12" s="263"/>
      <c r="L12" s="263"/>
      <c r="M12" s="263"/>
      <c r="N12" s="263"/>
      <c r="O12" s="263"/>
      <c r="P12" s="263"/>
      <c r="Q12" s="263"/>
      <c r="R12" s="263"/>
      <c r="S12" s="263"/>
      <c r="T12" s="263"/>
      <c r="U12" s="263"/>
      <c r="V12" s="264"/>
      <c r="W12" s="263"/>
      <c r="X12" s="264"/>
      <c r="Y12" s="264"/>
      <c r="Z12" s="264"/>
      <c r="AA12" s="264"/>
      <c r="AB12" s="555"/>
      <c r="AC12" s="264"/>
      <c r="AD12" s="264"/>
      <c r="AE12" s="265">
        <v>0</v>
      </c>
      <c r="AF12" s="265">
        <v>0</v>
      </c>
      <c r="AG12" s="265">
        <v>0</v>
      </c>
      <c r="AH12" s="265">
        <v>0</v>
      </c>
      <c r="AI12" s="265">
        <v>0</v>
      </c>
      <c r="AJ12" s="265">
        <v>0</v>
      </c>
      <c r="AK12" s="265">
        <v>0</v>
      </c>
      <c r="AL12" s="265">
        <v>0</v>
      </c>
      <c r="AM12" s="265">
        <v>0</v>
      </c>
      <c r="AN12" s="265">
        <v>0</v>
      </c>
      <c r="AO12" s="265">
        <v>0</v>
      </c>
      <c r="AQ12" s="266">
        <v>1541.61</v>
      </c>
    </row>
    <row r="13" spans="1:43" s="266" customFormat="1" ht="18" customHeight="1">
      <c r="A13" s="260"/>
      <c r="B13" s="150" t="s">
        <v>16</v>
      </c>
      <c r="C13" s="151" t="s">
        <v>17</v>
      </c>
      <c r="D13" s="252"/>
      <c r="E13" s="308"/>
      <c r="F13" s="262">
        <f t="shared" si="3"/>
        <v>18.534800000000004</v>
      </c>
      <c r="G13" s="255">
        <f t="shared" si="4"/>
        <v>1.0594401797095154</v>
      </c>
      <c r="H13" s="263">
        <v>18.534800000000004</v>
      </c>
      <c r="I13" s="263"/>
      <c r="J13" s="263"/>
      <c r="K13" s="263"/>
      <c r="L13" s="263"/>
      <c r="M13" s="263"/>
      <c r="N13" s="263"/>
      <c r="O13" s="263"/>
      <c r="P13" s="263"/>
      <c r="Q13" s="263"/>
      <c r="R13" s="263"/>
      <c r="S13" s="263"/>
      <c r="T13" s="263"/>
      <c r="U13" s="263"/>
      <c r="V13" s="264"/>
      <c r="W13" s="263"/>
      <c r="X13" s="264"/>
      <c r="Y13" s="264"/>
      <c r="Z13" s="264"/>
      <c r="AA13" s="264"/>
      <c r="AB13" s="264"/>
      <c r="AC13" s="264"/>
      <c r="AD13" s="264"/>
      <c r="AE13" s="265">
        <v>0</v>
      </c>
      <c r="AF13" s="265">
        <v>0</v>
      </c>
      <c r="AG13" s="265">
        <v>0</v>
      </c>
      <c r="AH13" s="265">
        <v>0</v>
      </c>
      <c r="AI13" s="265">
        <v>0</v>
      </c>
      <c r="AJ13" s="265">
        <v>0</v>
      </c>
      <c r="AK13" s="265">
        <v>0</v>
      </c>
      <c r="AL13" s="265">
        <v>0</v>
      </c>
      <c r="AM13" s="265">
        <v>0</v>
      </c>
      <c r="AN13" s="265">
        <v>0</v>
      </c>
      <c r="AO13" s="265">
        <v>0</v>
      </c>
    </row>
    <row r="14" spans="1:43" s="266" customFormat="1" ht="18" customHeight="1">
      <c r="A14" s="260"/>
      <c r="B14" s="167" t="s">
        <v>18</v>
      </c>
      <c r="C14" s="151" t="s">
        <v>19</v>
      </c>
      <c r="D14" s="252"/>
      <c r="E14" s="308"/>
      <c r="F14" s="262">
        <f t="shared" si="3"/>
        <v>0</v>
      </c>
      <c r="G14" s="255">
        <f t="shared" si="4"/>
        <v>0</v>
      </c>
      <c r="H14" s="263">
        <v>0</v>
      </c>
      <c r="I14" s="263"/>
      <c r="J14" s="263"/>
      <c r="K14" s="263"/>
      <c r="L14" s="263"/>
      <c r="M14" s="263"/>
      <c r="N14" s="263"/>
      <c r="O14" s="263"/>
      <c r="P14" s="263"/>
      <c r="Q14" s="263"/>
      <c r="R14" s="263"/>
      <c r="S14" s="263"/>
      <c r="T14" s="263"/>
      <c r="U14" s="263"/>
      <c r="V14" s="264"/>
      <c r="W14" s="263"/>
      <c r="X14" s="264"/>
      <c r="Y14" s="264"/>
      <c r="Z14" s="264"/>
      <c r="AA14" s="264"/>
      <c r="AB14" s="264"/>
      <c r="AC14" s="264"/>
      <c r="AD14" s="264"/>
      <c r="AE14" s="265">
        <v>0</v>
      </c>
      <c r="AF14" s="265">
        <v>0</v>
      </c>
      <c r="AG14" s="265">
        <v>0</v>
      </c>
      <c r="AH14" s="265">
        <v>0</v>
      </c>
      <c r="AI14" s="265">
        <v>0</v>
      </c>
      <c r="AJ14" s="265">
        <v>0</v>
      </c>
      <c r="AK14" s="265">
        <v>0</v>
      </c>
      <c r="AL14" s="265">
        <v>0</v>
      </c>
      <c r="AM14" s="265">
        <v>0</v>
      </c>
      <c r="AN14" s="265">
        <v>0</v>
      </c>
      <c r="AO14" s="265">
        <v>0</v>
      </c>
    </row>
    <row r="15" spans="1:43" ht="18" customHeight="1">
      <c r="A15" s="252" t="s">
        <v>20</v>
      </c>
      <c r="B15" s="104" t="s">
        <v>21</v>
      </c>
      <c r="C15" s="103" t="s">
        <v>22</v>
      </c>
      <c r="D15" s="252"/>
      <c r="E15" s="308"/>
      <c r="F15" s="254">
        <f t="shared" si="3"/>
        <v>126.25290000000003</v>
      </c>
      <c r="G15" s="255">
        <f t="shared" si="4"/>
        <v>7.2165545387512946</v>
      </c>
      <c r="H15" s="263">
        <v>126.25290000000003</v>
      </c>
      <c r="I15" s="263"/>
      <c r="J15" s="263"/>
      <c r="K15" s="263"/>
      <c r="L15" s="263"/>
      <c r="M15" s="263"/>
      <c r="N15" s="263"/>
      <c r="O15" s="263"/>
      <c r="P15" s="263"/>
      <c r="Q15" s="263"/>
      <c r="R15" s="263"/>
      <c r="S15" s="263"/>
      <c r="T15" s="263"/>
      <c r="U15" s="263"/>
      <c r="V15" s="264"/>
      <c r="W15" s="263"/>
      <c r="X15" s="264"/>
      <c r="Y15" s="264"/>
      <c r="Z15" s="264"/>
      <c r="AA15" s="264"/>
      <c r="AB15" s="264"/>
      <c r="AC15" s="264"/>
      <c r="AD15" s="264"/>
      <c r="AE15" s="258">
        <v>0</v>
      </c>
      <c r="AF15" s="258">
        <v>0</v>
      </c>
      <c r="AG15" s="258">
        <v>0</v>
      </c>
      <c r="AH15" s="258">
        <v>0</v>
      </c>
      <c r="AI15" s="258">
        <v>0</v>
      </c>
      <c r="AJ15" s="258">
        <v>0</v>
      </c>
      <c r="AK15" s="258">
        <v>0</v>
      </c>
      <c r="AL15" s="258">
        <v>0</v>
      </c>
      <c r="AM15" s="258">
        <v>0</v>
      </c>
      <c r="AN15" s="258">
        <v>0</v>
      </c>
      <c r="AO15" s="258">
        <v>0</v>
      </c>
    </row>
    <row r="16" spans="1:43" ht="18" customHeight="1">
      <c r="A16" s="252" t="s">
        <v>23</v>
      </c>
      <c r="B16" s="104" t="s">
        <v>24</v>
      </c>
      <c r="C16" s="103" t="s">
        <v>25</v>
      </c>
      <c r="D16" s="252"/>
      <c r="E16" s="308"/>
      <c r="F16" s="256">
        <f>SUM(H16:AO16)</f>
        <v>86.010999999999996</v>
      </c>
      <c r="G16" s="255">
        <f t="shared" si="4"/>
        <v>4.9163470497116304</v>
      </c>
      <c r="H16" s="263">
        <v>86.010999999999996</v>
      </c>
      <c r="I16" s="263"/>
      <c r="J16" s="263"/>
      <c r="K16" s="263"/>
      <c r="L16" s="263"/>
      <c r="M16" s="263"/>
      <c r="N16" s="263"/>
      <c r="O16" s="263"/>
      <c r="P16" s="263"/>
      <c r="Q16" s="263"/>
      <c r="R16" s="263"/>
      <c r="S16" s="263"/>
      <c r="T16" s="263"/>
      <c r="U16" s="263"/>
      <c r="V16" s="264"/>
      <c r="W16" s="263"/>
      <c r="X16" s="264"/>
      <c r="Y16" s="264"/>
      <c r="Z16" s="264"/>
      <c r="AA16" s="264"/>
      <c r="AB16" s="264"/>
      <c r="AC16" s="264"/>
      <c r="AD16" s="264"/>
      <c r="AE16" s="258">
        <v>0</v>
      </c>
      <c r="AF16" s="258">
        <v>0</v>
      </c>
      <c r="AG16" s="258">
        <v>0</v>
      </c>
      <c r="AH16" s="258">
        <v>0</v>
      </c>
      <c r="AI16" s="258">
        <v>0</v>
      </c>
      <c r="AJ16" s="258">
        <v>0</v>
      </c>
      <c r="AK16" s="258">
        <v>0</v>
      </c>
      <c r="AL16" s="258">
        <v>0</v>
      </c>
      <c r="AM16" s="258">
        <v>0</v>
      </c>
      <c r="AN16" s="258">
        <v>0</v>
      </c>
      <c r="AO16" s="258">
        <v>0</v>
      </c>
    </row>
    <row r="17" spans="1:43" ht="18" customHeight="1">
      <c r="A17" s="252" t="s">
        <v>26</v>
      </c>
      <c r="B17" s="253" t="s">
        <v>27</v>
      </c>
      <c r="C17" s="103" t="s">
        <v>28</v>
      </c>
      <c r="D17" s="252"/>
      <c r="E17" s="308"/>
      <c r="F17" s="254">
        <f t="shared" si="3"/>
        <v>16.340000000000003</v>
      </c>
      <c r="G17" s="255">
        <f t="shared" si="4"/>
        <v>0.93398647605873719</v>
      </c>
      <c r="H17" s="256">
        <f t="shared" ref="H17:AO17" si="5">H18+H19+H20</f>
        <v>16.340000000000003</v>
      </c>
      <c r="I17" s="256"/>
      <c r="J17" s="256"/>
      <c r="K17" s="256"/>
      <c r="L17" s="256"/>
      <c r="M17" s="256"/>
      <c r="N17" s="256"/>
      <c r="O17" s="256"/>
      <c r="P17" s="256"/>
      <c r="Q17" s="256"/>
      <c r="R17" s="256"/>
      <c r="S17" s="256"/>
      <c r="T17" s="256"/>
      <c r="U17" s="256"/>
      <c r="V17" s="257"/>
      <c r="W17" s="256"/>
      <c r="X17" s="257"/>
      <c r="Y17" s="257"/>
      <c r="Z17" s="257"/>
      <c r="AA17" s="257"/>
      <c r="AB17" s="553"/>
      <c r="AC17" s="257"/>
      <c r="AD17" s="257"/>
      <c r="AE17" s="258">
        <f t="shared" si="5"/>
        <v>0</v>
      </c>
      <c r="AF17" s="258">
        <f t="shared" si="5"/>
        <v>0</v>
      </c>
      <c r="AG17" s="258">
        <f t="shared" si="5"/>
        <v>0</v>
      </c>
      <c r="AH17" s="258">
        <f t="shared" si="5"/>
        <v>0</v>
      </c>
      <c r="AI17" s="258">
        <f t="shared" si="5"/>
        <v>0</v>
      </c>
      <c r="AJ17" s="258">
        <f t="shared" si="5"/>
        <v>0</v>
      </c>
      <c r="AK17" s="258">
        <f t="shared" si="5"/>
        <v>0</v>
      </c>
      <c r="AL17" s="258">
        <f t="shared" si="5"/>
        <v>0</v>
      </c>
      <c r="AM17" s="258">
        <f t="shared" si="5"/>
        <v>0</v>
      </c>
      <c r="AN17" s="258">
        <f t="shared" si="5"/>
        <v>0</v>
      </c>
      <c r="AO17" s="258">
        <f t="shared" si="5"/>
        <v>0</v>
      </c>
    </row>
    <row r="18" spans="1:43" s="266" customFormat="1" ht="18" customHeight="1">
      <c r="A18" s="260"/>
      <c r="B18" s="167" t="s">
        <v>29</v>
      </c>
      <c r="C18" s="151" t="s">
        <v>30</v>
      </c>
      <c r="D18" s="252"/>
      <c r="E18" s="308"/>
      <c r="F18" s="254">
        <f t="shared" si="3"/>
        <v>14.020000000000003</v>
      </c>
      <c r="G18" s="255">
        <f>F18/F$8*100</f>
        <v>0.8013764011226131</v>
      </c>
      <c r="H18" s="263">
        <v>14.020000000000003</v>
      </c>
      <c r="I18" s="263"/>
      <c r="J18" s="263"/>
      <c r="K18" s="263"/>
      <c r="L18" s="263"/>
      <c r="M18" s="263"/>
      <c r="N18" s="263"/>
      <c r="O18" s="263"/>
      <c r="P18" s="263"/>
      <c r="Q18" s="263"/>
      <c r="R18" s="263"/>
      <c r="S18" s="263"/>
      <c r="T18" s="263"/>
      <c r="U18" s="263"/>
      <c r="V18" s="264"/>
      <c r="W18" s="263"/>
      <c r="X18" s="264"/>
      <c r="Y18" s="264"/>
      <c r="Z18" s="264"/>
      <c r="AA18" s="264"/>
      <c r="AB18" s="264"/>
      <c r="AC18" s="264"/>
      <c r="AD18" s="264"/>
      <c r="AE18" s="265">
        <v>0</v>
      </c>
      <c r="AF18" s="265">
        <v>0</v>
      </c>
      <c r="AG18" s="265">
        <v>0</v>
      </c>
      <c r="AH18" s="265">
        <v>0</v>
      </c>
      <c r="AI18" s="265">
        <v>0</v>
      </c>
      <c r="AJ18" s="265">
        <v>0</v>
      </c>
      <c r="AK18" s="265">
        <v>0</v>
      </c>
      <c r="AL18" s="265">
        <v>0</v>
      </c>
      <c r="AM18" s="265">
        <v>0</v>
      </c>
      <c r="AN18" s="265">
        <v>0</v>
      </c>
      <c r="AO18" s="265">
        <v>0</v>
      </c>
    </row>
    <row r="19" spans="1:43" s="266" customFormat="1" ht="18" customHeight="1">
      <c r="A19" s="260"/>
      <c r="B19" s="167" t="s">
        <v>31</v>
      </c>
      <c r="C19" s="151" t="s">
        <v>32</v>
      </c>
      <c r="D19" s="252"/>
      <c r="E19" s="308"/>
      <c r="F19" s="254">
        <f t="shared" si="3"/>
        <v>1.8599999999999994</v>
      </c>
      <c r="G19" s="255">
        <f t="shared" si="4"/>
        <v>0.10631669800913404</v>
      </c>
      <c r="H19" s="263">
        <v>1.8599999999999994</v>
      </c>
      <c r="I19" s="263"/>
      <c r="J19" s="263"/>
      <c r="K19" s="263"/>
      <c r="L19" s="263"/>
      <c r="M19" s="263"/>
      <c r="N19" s="263"/>
      <c r="O19" s="263"/>
      <c r="P19" s="263"/>
      <c r="Q19" s="263"/>
      <c r="R19" s="263"/>
      <c r="S19" s="263"/>
      <c r="T19" s="263"/>
      <c r="U19" s="263"/>
      <c r="V19" s="264"/>
      <c r="W19" s="263"/>
      <c r="X19" s="264"/>
      <c r="Y19" s="264"/>
      <c r="Z19" s="264"/>
      <c r="AA19" s="264"/>
      <c r="AB19" s="264"/>
      <c r="AC19" s="264"/>
      <c r="AD19" s="264"/>
      <c r="AE19" s="265">
        <v>0</v>
      </c>
      <c r="AF19" s="265">
        <v>0</v>
      </c>
      <c r="AG19" s="265">
        <v>0</v>
      </c>
      <c r="AH19" s="265">
        <v>0</v>
      </c>
      <c r="AI19" s="265">
        <v>0</v>
      </c>
      <c r="AJ19" s="265">
        <v>0</v>
      </c>
      <c r="AK19" s="265">
        <v>0</v>
      </c>
      <c r="AL19" s="265">
        <v>0</v>
      </c>
      <c r="AM19" s="265">
        <v>0</v>
      </c>
      <c r="AN19" s="265">
        <v>0</v>
      </c>
      <c r="AO19" s="265">
        <v>0</v>
      </c>
    </row>
    <row r="20" spans="1:43" s="266" customFormat="1" ht="18" customHeight="1">
      <c r="A20" s="260"/>
      <c r="B20" s="167" t="s">
        <v>33</v>
      </c>
      <c r="C20" s="151" t="s">
        <v>34</v>
      </c>
      <c r="D20" s="252"/>
      <c r="E20" s="308"/>
      <c r="F20" s="254">
        <f t="shared" si="3"/>
        <v>0.45999999999999996</v>
      </c>
      <c r="G20" s="255">
        <f t="shared" si="4"/>
        <v>2.6293376926990148E-2</v>
      </c>
      <c r="H20" s="263">
        <v>0.45999999999999996</v>
      </c>
      <c r="I20" s="263"/>
      <c r="J20" s="263"/>
      <c r="K20" s="263"/>
      <c r="L20" s="263"/>
      <c r="M20" s="263"/>
      <c r="N20" s="263"/>
      <c r="O20" s="263"/>
      <c r="P20" s="263"/>
      <c r="Q20" s="263"/>
      <c r="R20" s="263"/>
      <c r="S20" s="263"/>
      <c r="T20" s="263"/>
      <c r="U20" s="263"/>
      <c r="V20" s="264"/>
      <c r="W20" s="263"/>
      <c r="X20" s="264"/>
      <c r="Y20" s="264"/>
      <c r="Z20" s="264"/>
      <c r="AA20" s="264"/>
      <c r="AB20" s="264"/>
      <c r="AC20" s="264"/>
      <c r="AD20" s="264"/>
      <c r="AE20" s="265">
        <v>0</v>
      </c>
      <c r="AF20" s="265">
        <v>0</v>
      </c>
      <c r="AG20" s="265">
        <v>0</v>
      </c>
      <c r="AH20" s="265">
        <v>0</v>
      </c>
      <c r="AI20" s="265">
        <v>0</v>
      </c>
      <c r="AJ20" s="265">
        <v>0</v>
      </c>
      <c r="AK20" s="265">
        <v>0</v>
      </c>
      <c r="AL20" s="265">
        <v>0</v>
      </c>
      <c r="AM20" s="265">
        <v>0</v>
      </c>
      <c r="AN20" s="265">
        <v>0</v>
      </c>
      <c r="AO20" s="265">
        <v>0</v>
      </c>
    </row>
    <row r="21" spans="1:43" ht="18" customHeight="1">
      <c r="A21" s="252" t="s">
        <v>35</v>
      </c>
      <c r="B21" s="253" t="s">
        <v>36</v>
      </c>
      <c r="C21" s="103" t="s">
        <v>37</v>
      </c>
      <c r="D21" s="252"/>
      <c r="E21" s="308"/>
      <c r="F21" s="254">
        <f t="shared" si="3"/>
        <v>0</v>
      </c>
      <c r="G21" s="255">
        <f>F21/F$8*100</f>
        <v>0</v>
      </c>
      <c r="H21" s="256">
        <f t="shared" ref="H21:AO21" si="6">H22+H23+H24</f>
        <v>0</v>
      </c>
      <c r="I21" s="256"/>
      <c r="J21" s="256"/>
      <c r="K21" s="256"/>
      <c r="L21" s="256"/>
      <c r="M21" s="256"/>
      <c r="N21" s="256"/>
      <c r="O21" s="256"/>
      <c r="P21" s="256"/>
      <c r="Q21" s="256"/>
      <c r="R21" s="256"/>
      <c r="S21" s="256"/>
      <c r="T21" s="256"/>
      <c r="U21" s="256"/>
      <c r="V21" s="257"/>
      <c r="W21" s="256"/>
      <c r="X21" s="257"/>
      <c r="Y21" s="257"/>
      <c r="Z21" s="257"/>
      <c r="AA21" s="257"/>
      <c r="AB21" s="553"/>
      <c r="AC21" s="257"/>
      <c r="AD21" s="257"/>
      <c r="AE21" s="258">
        <f t="shared" si="6"/>
        <v>0</v>
      </c>
      <c r="AF21" s="258">
        <f t="shared" si="6"/>
        <v>0</v>
      </c>
      <c r="AG21" s="258">
        <f t="shared" si="6"/>
        <v>0</v>
      </c>
      <c r="AH21" s="258">
        <f t="shared" si="6"/>
        <v>0</v>
      </c>
      <c r="AI21" s="258">
        <f t="shared" si="6"/>
        <v>0</v>
      </c>
      <c r="AJ21" s="258">
        <f t="shared" si="6"/>
        <v>0</v>
      </c>
      <c r="AK21" s="258">
        <f t="shared" si="6"/>
        <v>0</v>
      </c>
      <c r="AL21" s="258">
        <f t="shared" si="6"/>
        <v>0</v>
      </c>
      <c r="AM21" s="258">
        <f t="shared" si="6"/>
        <v>0</v>
      </c>
      <c r="AN21" s="258">
        <f t="shared" si="6"/>
        <v>0</v>
      </c>
      <c r="AO21" s="258">
        <f t="shared" si="6"/>
        <v>0</v>
      </c>
    </row>
    <row r="22" spans="1:43" s="266" customFormat="1" ht="18" customHeight="1">
      <c r="A22" s="260"/>
      <c r="B22" s="167" t="s">
        <v>38</v>
      </c>
      <c r="C22" s="151" t="s">
        <v>39</v>
      </c>
      <c r="D22" s="252"/>
      <c r="E22" s="308"/>
      <c r="F22" s="254">
        <f t="shared" si="3"/>
        <v>0</v>
      </c>
      <c r="G22" s="255">
        <f>F22/F$8*100</f>
        <v>0</v>
      </c>
      <c r="H22" s="263">
        <v>0</v>
      </c>
      <c r="I22" s="263"/>
      <c r="J22" s="263"/>
      <c r="K22" s="263"/>
      <c r="L22" s="263"/>
      <c r="M22" s="263"/>
      <c r="N22" s="263"/>
      <c r="O22" s="263"/>
      <c r="P22" s="263"/>
      <c r="Q22" s="263"/>
      <c r="R22" s="263"/>
      <c r="S22" s="263"/>
      <c r="T22" s="263"/>
      <c r="U22" s="263"/>
      <c r="V22" s="264"/>
      <c r="W22" s="263"/>
      <c r="X22" s="264"/>
      <c r="Y22" s="264"/>
      <c r="Z22" s="264"/>
      <c r="AA22" s="264"/>
      <c r="AB22" s="264"/>
      <c r="AC22" s="264"/>
      <c r="AD22" s="264"/>
      <c r="AE22" s="265">
        <v>0</v>
      </c>
      <c r="AF22" s="265">
        <v>0</v>
      </c>
      <c r="AG22" s="265">
        <v>0</v>
      </c>
      <c r="AH22" s="265">
        <v>0</v>
      </c>
      <c r="AI22" s="265">
        <v>0</v>
      </c>
      <c r="AJ22" s="265">
        <v>0</v>
      </c>
      <c r="AK22" s="265">
        <v>0</v>
      </c>
      <c r="AL22" s="265">
        <v>0</v>
      </c>
      <c r="AM22" s="265">
        <v>0</v>
      </c>
      <c r="AN22" s="265">
        <v>0</v>
      </c>
      <c r="AO22" s="265">
        <v>0</v>
      </c>
      <c r="AQ22" s="266">
        <f>F17+F21+F25</f>
        <v>1131.3158599999999</v>
      </c>
    </row>
    <row r="23" spans="1:43" s="266" customFormat="1" ht="18" customHeight="1">
      <c r="A23" s="260"/>
      <c r="B23" s="167" t="s">
        <v>40</v>
      </c>
      <c r="C23" s="151" t="s">
        <v>41</v>
      </c>
      <c r="D23" s="252"/>
      <c r="E23" s="308"/>
      <c r="F23" s="254">
        <f t="shared" si="3"/>
        <v>0</v>
      </c>
      <c r="G23" s="255">
        <f t="shared" ref="G23:G24" si="7">F23/F$8*100</f>
        <v>0</v>
      </c>
      <c r="H23" s="263">
        <v>0</v>
      </c>
      <c r="I23" s="263"/>
      <c r="J23" s="263"/>
      <c r="K23" s="263"/>
      <c r="L23" s="263"/>
      <c r="M23" s="263"/>
      <c r="N23" s="263"/>
      <c r="O23" s="263"/>
      <c r="P23" s="263"/>
      <c r="Q23" s="263"/>
      <c r="R23" s="263"/>
      <c r="S23" s="263"/>
      <c r="T23" s="263"/>
      <c r="U23" s="263"/>
      <c r="V23" s="264"/>
      <c r="W23" s="263"/>
      <c r="X23" s="264"/>
      <c r="Y23" s="264"/>
      <c r="Z23" s="264"/>
      <c r="AA23" s="264"/>
      <c r="AB23" s="264"/>
      <c r="AC23" s="264"/>
      <c r="AD23" s="264"/>
      <c r="AE23" s="265">
        <v>0</v>
      </c>
      <c r="AF23" s="265">
        <v>0</v>
      </c>
      <c r="AG23" s="265">
        <v>0</v>
      </c>
      <c r="AH23" s="265">
        <v>0</v>
      </c>
      <c r="AI23" s="265">
        <v>0</v>
      </c>
      <c r="AJ23" s="265">
        <v>0</v>
      </c>
      <c r="AK23" s="265">
        <v>0</v>
      </c>
      <c r="AL23" s="265">
        <v>0</v>
      </c>
      <c r="AM23" s="265">
        <v>0</v>
      </c>
      <c r="AN23" s="265">
        <v>0</v>
      </c>
      <c r="AO23" s="265">
        <v>0</v>
      </c>
    </row>
    <row r="24" spans="1:43" s="266" customFormat="1" ht="18" customHeight="1">
      <c r="A24" s="260"/>
      <c r="B24" s="167" t="s">
        <v>42</v>
      </c>
      <c r="C24" s="151" t="s">
        <v>43</v>
      </c>
      <c r="D24" s="252"/>
      <c r="E24" s="308"/>
      <c r="F24" s="254">
        <f t="shared" si="3"/>
        <v>0</v>
      </c>
      <c r="G24" s="255">
        <f t="shared" si="7"/>
        <v>0</v>
      </c>
      <c r="H24" s="263">
        <v>0</v>
      </c>
      <c r="I24" s="263"/>
      <c r="J24" s="263"/>
      <c r="K24" s="263"/>
      <c r="L24" s="263"/>
      <c r="M24" s="263"/>
      <c r="N24" s="263"/>
      <c r="O24" s="263"/>
      <c r="P24" s="263"/>
      <c r="Q24" s="263"/>
      <c r="R24" s="263"/>
      <c r="S24" s="263"/>
      <c r="T24" s="263"/>
      <c r="U24" s="263"/>
      <c r="V24" s="264"/>
      <c r="W24" s="263"/>
      <c r="X24" s="264"/>
      <c r="Y24" s="264"/>
      <c r="Z24" s="264"/>
      <c r="AA24" s="264"/>
      <c r="AB24" s="264"/>
      <c r="AC24" s="264"/>
      <c r="AD24" s="264"/>
      <c r="AE24" s="265">
        <v>0</v>
      </c>
      <c r="AF24" s="265">
        <v>0</v>
      </c>
      <c r="AG24" s="265">
        <v>0</v>
      </c>
      <c r="AH24" s="265">
        <v>0</v>
      </c>
      <c r="AI24" s="265">
        <v>0</v>
      </c>
      <c r="AJ24" s="265">
        <v>0</v>
      </c>
      <c r="AK24" s="265">
        <v>0</v>
      </c>
      <c r="AL24" s="265">
        <v>0</v>
      </c>
      <c r="AM24" s="265">
        <v>0</v>
      </c>
      <c r="AN24" s="265">
        <v>0</v>
      </c>
      <c r="AO24" s="265">
        <v>0</v>
      </c>
    </row>
    <row r="25" spans="1:43" ht="18" customHeight="1">
      <c r="A25" s="252" t="s">
        <v>44</v>
      </c>
      <c r="B25" s="253" t="s">
        <v>45</v>
      </c>
      <c r="C25" s="103" t="s">
        <v>46</v>
      </c>
      <c r="D25" s="252"/>
      <c r="E25" s="308"/>
      <c r="F25" s="254">
        <f t="shared" si="3"/>
        <v>1114.97586</v>
      </c>
      <c r="G25" s="255">
        <f>F25/F$8*100</f>
        <v>63.73147945972827</v>
      </c>
      <c r="H25" s="256">
        <f t="shared" ref="H25:AO25" si="8">H26+H27+H28</f>
        <v>1114.97586</v>
      </c>
      <c r="I25" s="256"/>
      <c r="J25" s="256"/>
      <c r="K25" s="256"/>
      <c r="L25" s="256"/>
      <c r="M25" s="256"/>
      <c r="N25" s="256"/>
      <c r="O25" s="256"/>
      <c r="P25" s="256"/>
      <c r="Q25" s="256"/>
      <c r="R25" s="256"/>
      <c r="S25" s="256"/>
      <c r="T25" s="256"/>
      <c r="U25" s="256"/>
      <c r="V25" s="257"/>
      <c r="W25" s="256"/>
      <c r="X25" s="257"/>
      <c r="Y25" s="257"/>
      <c r="Z25" s="257"/>
      <c r="AA25" s="257"/>
      <c r="AB25" s="553"/>
      <c r="AC25" s="257"/>
      <c r="AD25" s="257"/>
      <c r="AE25" s="258">
        <f t="shared" si="8"/>
        <v>0</v>
      </c>
      <c r="AF25" s="258">
        <f t="shared" si="8"/>
        <v>0</v>
      </c>
      <c r="AG25" s="258">
        <f t="shared" si="8"/>
        <v>0</v>
      </c>
      <c r="AH25" s="258">
        <f t="shared" si="8"/>
        <v>0</v>
      </c>
      <c r="AI25" s="258">
        <f t="shared" si="8"/>
        <v>0</v>
      </c>
      <c r="AJ25" s="258">
        <f t="shared" si="8"/>
        <v>0</v>
      </c>
      <c r="AK25" s="258">
        <f t="shared" si="8"/>
        <v>0</v>
      </c>
      <c r="AL25" s="258">
        <f t="shared" si="8"/>
        <v>0</v>
      </c>
      <c r="AM25" s="258">
        <f t="shared" si="8"/>
        <v>0</v>
      </c>
      <c r="AN25" s="258">
        <f t="shared" si="8"/>
        <v>0</v>
      </c>
      <c r="AO25" s="258">
        <f t="shared" si="8"/>
        <v>0</v>
      </c>
    </row>
    <row r="26" spans="1:43" s="266" customFormat="1" ht="18" customHeight="1">
      <c r="A26" s="260"/>
      <c r="B26" s="167" t="s">
        <v>185</v>
      </c>
      <c r="C26" s="151" t="s">
        <v>48</v>
      </c>
      <c r="D26" s="252"/>
      <c r="E26" s="308"/>
      <c r="F26" s="254">
        <f t="shared" si="3"/>
        <v>414.88</v>
      </c>
      <c r="G26" s="255">
        <f>F26/F$8*100</f>
        <v>23.714339607542769</v>
      </c>
      <c r="H26" s="263">
        <v>414.88</v>
      </c>
      <c r="I26" s="263"/>
      <c r="J26" s="263"/>
      <c r="K26" s="263"/>
      <c r="L26" s="263"/>
      <c r="M26" s="263"/>
      <c r="N26" s="263"/>
      <c r="O26" s="263"/>
      <c r="P26" s="263"/>
      <c r="Q26" s="263"/>
      <c r="R26" s="263"/>
      <c r="S26" s="263"/>
      <c r="T26" s="263"/>
      <c r="U26" s="263"/>
      <c r="V26" s="264"/>
      <c r="W26" s="263"/>
      <c r="X26" s="264"/>
      <c r="Y26" s="264"/>
      <c r="Z26" s="264"/>
      <c r="AA26" s="264"/>
      <c r="AB26" s="264"/>
      <c r="AC26" s="264"/>
      <c r="AD26" s="264"/>
      <c r="AE26" s="265">
        <v>0</v>
      </c>
      <c r="AF26" s="265">
        <v>0</v>
      </c>
      <c r="AG26" s="265">
        <v>0</v>
      </c>
      <c r="AH26" s="265">
        <v>0</v>
      </c>
      <c r="AI26" s="265">
        <v>0</v>
      </c>
      <c r="AJ26" s="265">
        <v>0</v>
      </c>
      <c r="AK26" s="265">
        <v>0</v>
      </c>
      <c r="AL26" s="265">
        <v>0</v>
      </c>
      <c r="AM26" s="265">
        <v>0</v>
      </c>
      <c r="AN26" s="265">
        <v>0</v>
      </c>
      <c r="AO26" s="265">
        <v>0</v>
      </c>
    </row>
    <row r="27" spans="1:43" s="266" customFormat="1" ht="18" customHeight="1">
      <c r="A27" s="260"/>
      <c r="B27" s="167" t="s">
        <v>49</v>
      </c>
      <c r="C27" s="151" t="s">
        <v>50</v>
      </c>
      <c r="D27" s="252"/>
      <c r="E27" s="308"/>
      <c r="F27" s="254">
        <f t="shared" si="3"/>
        <v>422.15586000000002</v>
      </c>
      <c r="G27" s="255">
        <f t="shared" ref="G27:G75" si="9">F27/F$8*100</f>
        <v>24.130224236777575</v>
      </c>
      <c r="H27" s="263">
        <v>422.15586000000002</v>
      </c>
      <c r="I27" s="263"/>
      <c r="J27" s="263"/>
      <c r="K27" s="263"/>
      <c r="L27" s="263"/>
      <c r="M27" s="263"/>
      <c r="N27" s="263"/>
      <c r="O27" s="263"/>
      <c r="P27" s="263"/>
      <c r="Q27" s="263"/>
      <c r="R27" s="263"/>
      <c r="S27" s="263"/>
      <c r="T27" s="263"/>
      <c r="U27" s="263"/>
      <c r="V27" s="264"/>
      <c r="W27" s="263"/>
      <c r="X27" s="264"/>
      <c r="Y27" s="264"/>
      <c r="Z27" s="264"/>
      <c r="AA27" s="264"/>
      <c r="AB27" s="264"/>
      <c r="AC27" s="264"/>
      <c r="AD27" s="264"/>
      <c r="AE27" s="265">
        <v>0</v>
      </c>
      <c r="AF27" s="265">
        <v>0</v>
      </c>
      <c r="AG27" s="265">
        <v>0</v>
      </c>
      <c r="AH27" s="265">
        <v>0</v>
      </c>
      <c r="AI27" s="265">
        <v>0</v>
      </c>
      <c r="AJ27" s="265">
        <v>0</v>
      </c>
      <c r="AK27" s="265">
        <v>0</v>
      </c>
      <c r="AL27" s="265">
        <v>0</v>
      </c>
      <c r="AM27" s="265">
        <v>0</v>
      </c>
      <c r="AN27" s="265">
        <v>0</v>
      </c>
      <c r="AO27" s="265">
        <v>0</v>
      </c>
    </row>
    <row r="28" spans="1:43" s="266" customFormat="1" ht="18" customHeight="1">
      <c r="A28" s="260"/>
      <c r="B28" s="167" t="s">
        <v>51</v>
      </c>
      <c r="C28" s="151" t="s">
        <v>52</v>
      </c>
      <c r="D28" s="252"/>
      <c r="E28" s="308"/>
      <c r="F28" s="254">
        <f t="shared" si="3"/>
        <v>277.94</v>
      </c>
      <c r="G28" s="255">
        <f t="shared" si="9"/>
        <v>15.886915615407919</v>
      </c>
      <c r="H28" s="263">
        <v>277.94</v>
      </c>
      <c r="I28" s="263"/>
      <c r="J28" s="263"/>
      <c r="K28" s="263"/>
      <c r="L28" s="263"/>
      <c r="M28" s="263"/>
      <c r="N28" s="263"/>
      <c r="O28" s="263"/>
      <c r="P28" s="263"/>
      <c r="Q28" s="263"/>
      <c r="R28" s="263"/>
      <c r="S28" s="263"/>
      <c r="T28" s="263"/>
      <c r="U28" s="263"/>
      <c r="V28" s="264"/>
      <c r="W28" s="263"/>
      <c r="X28" s="264"/>
      <c r="Y28" s="264"/>
      <c r="Z28" s="264"/>
      <c r="AA28" s="264"/>
      <c r="AB28" s="264"/>
      <c r="AC28" s="264"/>
      <c r="AD28" s="264"/>
      <c r="AE28" s="265">
        <v>0</v>
      </c>
      <c r="AF28" s="265">
        <v>0</v>
      </c>
      <c r="AG28" s="265">
        <v>0</v>
      </c>
      <c r="AH28" s="265">
        <v>0</v>
      </c>
      <c r="AI28" s="265">
        <v>0</v>
      </c>
      <c r="AJ28" s="265">
        <v>0</v>
      </c>
      <c r="AK28" s="265">
        <v>0</v>
      </c>
      <c r="AL28" s="265">
        <v>0</v>
      </c>
      <c r="AM28" s="265">
        <v>0</v>
      </c>
      <c r="AN28" s="265">
        <v>0</v>
      </c>
      <c r="AO28" s="265">
        <v>0</v>
      </c>
    </row>
    <row r="29" spans="1:43" ht="18" customHeight="1">
      <c r="A29" s="252" t="s">
        <v>53</v>
      </c>
      <c r="B29" s="104" t="s">
        <v>54</v>
      </c>
      <c r="C29" s="103" t="s">
        <v>55</v>
      </c>
      <c r="D29" s="252"/>
      <c r="E29" s="308"/>
      <c r="F29" s="254">
        <f t="shared" si="3"/>
        <v>13.918499999999998</v>
      </c>
      <c r="G29" s="255">
        <f t="shared" si="9"/>
        <v>0.79557471034415739</v>
      </c>
      <c r="H29" s="263">
        <v>13.918499999999998</v>
      </c>
      <c r="I29" s="263"/>
      <c r="J29" s="263"/>
      <c r="K29" s="263"/>
      <c r="L29" s="263"/>
      <c r="M29" s="263"/>
      <c r="N29" s="263"/>
      <c r="O29" s="263"/>
      <c r="P29" s="263"/>
      <c r="Q29" s="263"/>
      <c r="R29" s="263"/>
      <c r="S29" s="263"/>
      <c r="T29" s="263"/>
      <c r="U29" s="263"/>
      <c r="V29" s="264"/>
      <c r="W29" s="263"/>
      <c r="X29" s="264"/>
      <c r="Y29" s="264"/>
      <c r="Z29" s="264"/>
      <c r="AA29" s="264"/>
      <c r="AB29" s="264"/>
      <c r="AC29" s="264"/>
      <c r="AD29" s="264"/>
      <c r="AE29" s="258">
        <v>0</v>
      </c>
      <c r="AF29" s="258">
        <v>0</v>
      </c>
      <c r="AG29" s="258">
        <v>0</v>
      </c>
      <c r="AH29" s="258">
        <v>0</v>
      </c>
      <c r="AI29" s="258">
        <v>0</v>
      </c>
      <c r="AJ29" s="258">
        <v>0</v>
      </c>
      <c r="AK29" s="258">
        <v>0</v>
      </c>
      <c r="AL29" s="258">
        <v>0</v>
      </c>
      <c r="AM29" s="258">
        <v>0</v>
      </c>
      <c r="AN29" s="258">
        <v>0</v>
      </c>
      <c r="AO29" s="258">
        <v>0</v>
      </c>
    </row>
    <row r="30" spans="1:43" ht="18" customHeight="1">
      <c r="A30" s="252" t="s">
        <v>56</v>
      </c>
      <c r="B30" s="104" t="s">
        <v>57</v>
      </c>
      <c r="C30" s="103" t="s">
        <v>58</v>
      </c>
      <c r="D30" s="252"/>
      <c r="E30" s="308"/>
      <c r="F30" s="254">
        <f t="shared" si="3"/>
        <v>0</v>
      </c>
      <c r="G30" s="255">
        <f t="shared" si="9"/>
        <v>0</v>
      </c>
      <c r="H30" s="263">
        <v>0</v>
      </c>
      <c r="I30" s="263"/>
      <c r="J30" s="263"/>
      <c r="K30" s="263"/>
      <c r="L30" s="263"/>
      <c r="M30" s="263"/>
      <c r="N30" s="263"/>
      <c r="O30" s="263"/>
      <c r="P30" s="263"/>
      <c r="Q30" s="263"/>
      <c r="R30" s="263"/>
      <c r="S30" s="263"/>
      <c r="T30" s="263"/>
      <c r="U30" s="263"/>
      <c r="V30" s="264"/>
      <c r="W30" s="263"/>
      <c r="X30" s="264"/>
      <c r="Y30" s="264"/>
      <c r="Z30" s="264"/>
      <c r="AA30" s="264"/>
      <c r="AB30" s="264"/>
      <c r="AC30" s="264"/>
      <c r="AD30" s="264"/>
      <c r="AE30" s="258">
        <v>0</v>
      </c>
      <c r="AF30" s="258">
        <v>0</v>
      </c>
      <c r="AG30" s="258">
        <v>0</v>
      </c>
      <c r="AH30" s="258">
        <v>0</v>
      </c>
      <c r="AI30" s="258">
        <v>0</v>
      </c>
      <c r="AJ30" s="258">
        <v>0</v>
      </c>
      <c r="AK30" s="258">
        <v>0</v>
      </c>
      <c r="AL30" s="258">
        <v>0</v>
      </c>
      <c r="AM30" s="258">
        <v>0</v>
      </c>
      <c r="AN30" s="258">
        <v>0</v>
      </c>
      <c r="AO30" s="258">
        <v>0</v>
      </c>
    </row>
    <row r="31" spans="1:43" ht="18" customHeight="1">
      <c r="A31" s="252" t="s">
        <v>59</v>
      </c>
      <c r="B31" s="104" t="s">
        <v>60</v>
      </c>
      <c r="C31" s="103" t="s">
        <v>61</v>
      </c>
      <c r="D31" s="252"/>
      <c r="E31" s="308"/>
      <c r="F31" s="254">
        <f t="shared" si="3"/>
        <v>5.81</v>
      </c>
      <c r="G31" s="255">
        <f t="shared" si="9"/>
        <v>0.33209678249089736</v>
      </c>
      <c r="H31" s="263">
        <v>5.81</v>
      </c>
      <c r="I31" s="263"/>
      <c r="J31" s="263"/>
      <c r="K31" s="263"/>
      <c r="L31" s="263"/>
      <c r="M31" s="263"/>
      <c r="N31" s="263"/>
      <c r="O31" s="263"/>
      <c r="P31" s="263"/>
      <c r="Q31" s="263"/>
      <c r="R31" s="263"/>
      <c r="S31" s="263"/>
      <c r="T31" s="263"/>
      <c r="U31" s="263"/>
      <c r="V31" s="264"/>
      <c r="W31" s="263"/>
      <c r="X31" s="264"/>
      <c r="Y31" s="264"/>
      <c r="Z31" s="264"/>
      <c r="AA31" s="264"/>
      <c r="AB31" s="264"/>
      <c r="AC31" s="264"/>
      <c r="AD31" s="264"/>
      <c r="AE31" s="258">
        <v>0</v>
      </c>
      <c r="AF31" s="258">
        <v>0</v>
      </c>
      <c r="AG31" s="258">
        <v>0</v>
      </c>
      <c r="AH31" s="258">
        <v>0</v>
      </c>
      <c r="AI31" s="258">
        <v>0</v>
      </c>
      <c r="AJ31" s="258">
        <v>0</v>
      </c>
      <c r="AK31" s="258">
        <v>0</v>
      </c>
      <c r="AL31" s="258">
        <v>0</v>
      </c>
      <c r="AM31" s="258">
        <v>0</v>
      </c>
      <c r="AN31" s="258">
        <v>0</v>
      </c>
      <c r="AO31" s="258">
        <v>0</v>
      </c>
    </row>
    <row r="32" spans="1:43" s="314" customFormat="1" ht="18" customHeight="1">
      <c r="A32" s="246" t="s">
        <v>62</v>
      </c>
      <c r="B32" s="315" t="s">
        <v>63</v>
      </c>
      <c r="C32" s="316" t="s">
        <v>64</v>
      </c>
      <c r="D32" s="311"/>
      <c r="E32" s="311"/>
      <c r="F32" s="317">
        <f>SUM(F34:F43)+SUM(F61:F74)</f>
        <v>304.32004000000001</v>
      </c>
      <c r="G32" s="312">
        <f t="shared" si="9"/>
        <v>17.394785909036347</v>
      </c>
      <c r="H32" s="317">
        <f>SUM(H34:H43)+SUM(H61:H74)</f>
        <v>304.32004000000001</v>
      </c>
      <c r="I32" s="317"/>
      <c r="J32" s="317"/>
      <c r="K32" s="317"/>
      <c r="L32" s="317"/>
      <c r="M32" s="317"/>
      <c r="N32" s="317"/>
      <c r="O32" s="317"/>
      <c r="P32" s="317"/>
      <c r="Q32" s="317"/>
      <c r="R32" s="317"/>
      <c r="S32" s="317"/>
      <c r="T32" s="317"/>
      <c r="U32" s="317"/>
      <c r="V32" s="317"/>
      <c r="W32" s="317"/>
      <c r="X32" s="317"/>
      <c r="Y32" s="317"/>
      <c r="Z32" s="317"/>
      <c r="AA32" s="317"/>
      <c r="AB32" s="556"/>
      <c r="AC32" s="317"/>
      <c r="AD32" s="317"/>
      <c r="AE32" s="319">
        <f t="shared" ref="AE32:AO32" si="10">SUM(AE34:AE43)+AE54+AE61+AE55+AE64+AE65+AE66+AE67+AE68+AE56+AE57+AE42+AE62+AE63+AE69+AE70+AE71+AE72+AE73+AE74</f>
        <v>0</v>
      </c>
      <c r="AF32" s="319">
        <f t="shared" si="10"/>
        <v>0</v>
      </c>
      <c r="AG32" s="319">
        <f t="shared" si="10"/>
        <v>0</v>
      </c>
      <c r="AH32" s="319">
        <f t="shared" si="10"/>
        <v>0</v>
      </c>
      <c r="AI32" s="319">
        <f t="shared" si="10"/>
        <v>0</v>
      </c>
      <c r="AJ32" s="319">
        <f t="shared" si="10"/>
        <v>0</v>
      </c>
      <c r="AK32" s="319">
        <f t="shared" si="10"/>
        <v>0</v>
      </c>
      <c r="AL32" s="319">
        <f t="shared" si="10"/>
        <v>0</v>
      </c>
      <c r="AM32" s="319">
        <f t="shared" si="10"/>
        <v>0</v>
      </c>
      <c r="AN32" s="319">
        <f t="shared" si="10"/>
        <v>0</v>
      </c>
      <c r="AO32" s="319">
        <f t="shared" si="10"/>
        <v>0</v>
      </c>
    </row>
    <row r="33" spans="1:44" s="227" customFormat="1" ht="18" customHeight="1">
      <c r="A33" s="244"/>
      <c r="B33" s="167" t="s">
        <v>65</v>
      </c>
      <c r="C33" s="230"/>
      <c r="D33" s="252"/>
      <c r="E33" s="308"/>
      <c r="F33" s="267"/>
      <c r="G33" s="255"/>
      <c r="H33" s="267"/>
      <c r="I33" s="267"/>
      <c r="J33" s="267"/>
      <c r="K33" s="267"/>
      <c r="L33" s="267"/>
      <c r="M33" s="267"/>
      <c r="N33" s="267"/>
      <c r="O33" s="267"/>
      <c r="P33" s="267"/>
      <c r="Q33" s="267"/>
      <c r="R33" s="267"/>
      <c r="S33" s="267"/>
      <c r="T33" s="267"/>
      <c r="U33" s="267"/>
      <c r="V33" s="268"/>
      <c r="W33" s="267"/>
      <c r="X33" s="268"/>
      <c r="Y33" s="268"/>
      <c r="Z33" s="268"/>
      <c r="AA33" s="268"/>
      <c r="AB33" s="268"/>
      <c r="AC33" s="268"/>
      <c r="AD33" s="268"/>
      <c r="AE33" s="269"/>
      <c r="AF33" s="269"/>
      <c r="AG33" s="269"/>
      <c r="AH33" s="269"/>
      <c r="AI33" s="269"/>
      <c r="AJ33" s="269"/>
      <c r="AK33" s="269"/>
      <c r="AL33" s="269"/>
      <c r="AM33" s="269"/>
      <c r="AN33" s="269"/>
      <c r="AO33" s="269"/>
    </row>
    <row r="34" spans="1:44" ht="18" customHeight="1">
      <c r="A34" s="252" t="s">
        <v>66</v>
      </c>
      <c r="B34" s="104" t="s">
        <v>67</v>
      </c>
      <c r="C34" s="103" t="s">
        <v>68</v>
      </c>
      <c r="D34" s="252"/>
      <c r="E34" s="308"/>
      <c r="F34" s="254">
        <f t="shared" ref="F34:F75" si="11">SUM(H34:AO34)</f>
        <v>23.25</v>
      </c>
      <c r="G34" s="255">
        <f t="shared" si="9"/>
        <v>1.3289587251141761</v>
      </c>
      <c r="H34" s="256">
        <v>23.25</v>
      </c>
      <c r="I34" s="256"/>
      <c r="J34" s="256"/>
      <c r="K34" s="256"/>
      <c r="L34" s="256"/>
      <c r="M34" s="256"/>
      <c r="N34" s="256"/>
      <c r="O34" s="256"/>
      <c r="P34" s="256"/>
      <c r="Q34" s="256"/>
      <c r="R34" s="256"/>
      <c r="S34" s="256"/>
      <c r="T34" s="256"/>
      <c r="U34" s="256"/>
      <c r="V34" s="257"/>
      <c r="W34" s="256"/>
      <c r="X34" s="257"/>
      <c r="Y34" s="257"/>
      <c r="Z34" s="257"/>
      <c r="AA34" s="257"/>
      <c r="AB34" s="553"/>
      <c r="AC34" s="257"/>
      <c r="AD34" s="257"/>
      <c r="AE34" s="258">
        <v>0</v>
      </c>
      <c r="AF34" s="258">
        <v>0</v>
      </c>
      <c r="AG34" s="258">
        <v>0</v>
      </c>
      <c r="AH34" s="258">
        <v>0</v>
      </c>
      <c r="AI34" s="258">
        <v>0</v>
      </c>
      <c r="AJ34" s="258">
        <v>0</v>
      </c>
      <c r="AK34" s="258">
        <v>0</v>
      </c>
      <c r="AL34" s="258">
        <v>0</v>
      </c>
      <c r="AM34" s="258">
        <v>0</v>
      </c>
      <c r="AN34" s="258">
        <v>0</v>
      </c>
      <c r="AO34" s="258">
        <v>0</v>
      </c>
    </row>
    <row r="35" spans="1:44" ht="18" customHeight="1">
      <c r="A35" s="252" t="s">
        <v>69</v>
      </c>
      <c r="B35" s="104" t="s">
        <v>70</v>
      </c>
      <c r="C35" s="103" t="s">
        <v>71</v>
      </c>
      <c r="D35" s="252"/>
      <c r="E35" s="308"/>
      <c r="F35" s="254">
        <f t="shared" si="11"/>
        <v>2.8200000000000003</v>
      </c>
      <c r="G35" s="255">
        <f t="shared" si="9"/>
        <v>0.16118983246546137</v>
      </c>
      <c r="H35" s="256">
        <v>2.8200000000000003</v>
      </c>
      <c r="I35" s="256"/>
      <c r="J35" s="256"/>
      <c r="K35" s="256"/>
      <c r="L35" s="256"/>
      <c r="M35" s="256"/>
      <c r="N35" s="256"/>
      <c r="O35" s="256"/>
      <c r="P35" s="256"/>
      <c r="Q35" s="256"/>
      <c r="R35" s="256"/>
      <c r="S35" s="256"/>
      <c r="T35" s="256"/>
      <c r="U35" s="256"/>
      <c r="V35" s="257"/>
      <c r="W35" s="256"/>
      <c r="X35" s="257"/>
      <c r="Y35" s="257"/>
      <c r="Z35" s="257"/>
      <c r="AA35" s="257"/>
      <c r="AB35" s="553"/>
      <c r="AC35" s="257"/>
      <c r="AD35" s="257"/>
      <c r="AE35" s="258">
        <v>0</v>
      </c>
      <c r="AF35" s="258">
        <v>0</v>
      </c>
      <c r="AG35" s="258">
        <v>0</v>
      </c>
      <c r="AH35" s="258">
        <v>0</v>
      </c>
      <c r="AI35" s="258">
        <v>0</v>
      </c>
      <c r="AJ35" s="258">
        <v>0</v>
      </c>
      <c r="AK35" s="258">
        <v>0</v>
      </c>
      <c r="AL35" s="258">
        <v>0</v>
      </c>
      <c r="AM35" s="258">
        <v>0</v>
      </c>
      <c r="AN35" s="258">
        <v>0</v>
      </c>
      <c r="AO35" s="258">
        <v>0</v>
      </c>
    </row>
    <row r="36" spans="1:44" ht="18" customHeight="1">
      <c r="A36" s="252" t="s">
        <v>72</v>
      </c>
      <c r="B36" s="104" t="s">
        <v>73</v>
      </c>
      <c r="C36" s="103" t="s">
        <v>74</v>
      </c>
      <c r="D36" s="252"/>
      <c r="E36" s="308"/>
      <c r="F36" s="254">
        <f t="shared" si="11"/>
        <v>0</v>
      </c>
      <c r="G36" s="255">
        <f t="shared" si="9"/>
        <v>0</v>
      </c>
      <c r="H36" s="256">
        <v>0</v>
      </c>
      <c r="I36" s="256"/>
      <c r="J36" s="256"/>
      <c r="K36" s="256"/>
      <c r="L36" s="256"/>
      <c r="M36" s="256"/>
      <c r="N36" s="256"/>
      <c r="O36" s="256"/>
      <c r="P36" s="256"/>
      <c r="Q36" s="256"/>
      <c r="R36" s="256"/>
      <c r="S36" s="256"/>
      <c r="T36" s="256"/>
      <c r="U36" s="256"/>
      <c r="V36" s="257"/>
      <c r="W36" s="256"/>
      <c r="X36" s="257"/>
      <c r="Y36" s="257"/>
      <c r="Z36" s="257"/>
      <c r="AA36" s="257"/>
      <c r="AB36" s="257"/>
      <c r="AC36" s="257"/>
      <c r="AD36" s="257"/>
      <c r="AE36" s="258">
        <v>0</v>
      </c>
      <c r="AF36" s="258">
        <v>0</v>
      </c>
      <c r="AG36" s="258">
        <v>0</v>
      </c>
      <c r="AH36" s="258">
        <v>0</v>
      </c>
      <c r="AI36" s="258">
        <v>0</v>
      </c>
      <c r="AJ36" s="258">
        <v>0</v>
      </c>
      <c r="AK36" s="258">
        <v>0</v>
      </c>
      <c r="AL36" s="258">
        <v>0</v>
      </c>
      <c r="AM36" s="258">
        <v>0</v>
      </c>
      <c r="AN36" s="258">
        <v>0</v>
      </c>
      <c r="AO36" s="258">
        <v>0</v>
      </c>
    </row>
    <row r="37" spans="1:44" ht="18" customHeight="1">
      <c r="A37" s="252" t="s">
        <v>75</v>
      </c>
      <c r="B37" s="270" t="s">
        <v>76</v>
      </c>
      <c r="C37" s="103" t="s">
        <v>77</v>
      </c>
      <c r="D37" s="252"/>
      <c r="E37" s="308"/>
      <c r="F37" s="254">
        <f t="shared" si="11"/>
        <v>0</v>
      </c>
      <c r="G37" s="255">
        <f t="shared" si="9"/>
        <v>0</v>
      </c>
      <c r="H37" s="256">
        <v>0</v>
      </c>
      <c r="I37" s="256"/>
      <c r="J37" s="256"/>
      <c r="K37" s="256"/>
      <c r="L37" s="256"/>
      <c r="M37" s="256"/>
      <c r="N37" s="256"/>
      <c r="O37" s="256"/>
      <c r="P37" s="256"/>
      <c r="Q37" s="256"/>
      <c r="R37" s="256"/>
      <c r="S37" s="256"/>
      <c r="T37" s="256"/>
      <c r="U37" s="256"/>
      <c r="V37" s="257"/>
      <c r="W37" s="256"/>
      <c r="X37" s="257"/>
      <c r="Y37" s="257"/>
      <c r="Z37" s="257"/>
      <c r="AA37" s="257"/>
      <c r="AB37" s="257"/>
      <c r="AC37" s="257"/>
      <c r="AD37" s="257"/>
      <c r="AE37" s="258">
        <v>0</v>
      </c>
      <c r="AF37" s="258">
        <v>0</v>
      </c>
      <c r="AG37" s="258">
        <v>0</v>
      </c>
      <c r="AH37" s="258">
        <v>0</v>
      </c>
      <c r="AI37" s="258">
        <v>0</v>
      </c>
      <c r="AJ37" s="258">
        <v>0</v>
      </c>
      <c r="AK37" s="258">
        <v>0</v>
      </c>
      <c r="AL37" s="258">
        <v>0</v>
      </c>
      <c r="AM37" s="258">
        <v>0</v>
      </c>
      <c r="AN37" s="258">
        <v>0</v>
      </c>
      <c r="AO37" s="258">
        <v>0</v>
      </c>
    </row>
    <row r="38" spans="1:44" ht="18" customHeight="1">
      <c r="A38" s="252" t="s">
        <v>80</v>
      </c>
      <c r="B38" s="104" t="s">
        <v>78</v>
      </c>
      <c r="C38" s="103" t="s">
        <v>79</v>
      </c>
      <c r="D38" s="252"/>
      <c r="E38" s="308"/>
      <c r="F38" s="254">
        <f>SUM(H38:AO38)</f>
        <v>0</v>
      </c>
      <c r="G38" s="255">
        <f t="shared" si="9"/>
        <v>0</v>
      </c>
      <c r="H38" s="256">
        <v>0</v>
      </c>
      <c r="I38" s="256"/>
      <c r="J38" s="256"/>
      <c r="K38" s="256"/>
      <c r="L38" s="256"/>
      <c r="M38" s="256"/>
      <c r="N38" s="256"/>
      <c r="O38" s="256"/>
      <c r="P38" s="256"/>
      <c r="Q38" s="256"/>
      <c r="R38" s="256"/>
      <c r="S38" s="256"/>
      <c r="T38" s="256"/>
      <c r="U38" s="256"/>
      <c r="V38" s="257"/>
      <c r="W38" s="256"/>
      <c r="X38" s="257"/>
      <c r="Y38" s="257"/>
      <c r="Z38" s="257"/>
      <c r="AA38" s="257"/>
      <c r="AB38" s="553"/>
      <c r="AC38" s="257"/>
      <c r="AD38" s="257"/>
      <c r="AE38" s="258">
        <v>0</v>
      </c>
      <c r="AF38" s="258">
        <v>0</v>
      </c>
      <c r="AG38" s="258">
        <v>0</v>
      </c>
      <c r="AH38" s="258">
        <v>0</v>
      </c>
      <c r="AI38" s="258">
        <v>0</v>
      </c>
      <c r="AJ38" s="258">
        <v>0</v>
      </c>
      <c r="AK38" s="258">
        <v>0</v>
      </c>
      <c r="AL38" s="258">
        <v>0</v>
      </c>
      <c r="AM38" s="258">
        <v>0</v>
      </c>
      <c r="AN38" s="258">
        <v>0</v>
      </c>
      <c r="AO38" s="258">
        <v>0</v>
      </c>
      <c r="AQ38" s="259">
        <f>F39+F40</f>
        <v>9.0500000000000007</v>
      </c>
    </row>
    <row r="39" spans="1:44" ht="18" customHeight="1">
      <c r="A39" s="252" t="s">
        <v>83</v>
      </c>
      <c r="B39" s="104" t="s">
        <v>81</v>
      </c>
      <c r="C39" s="103" t="s">
        <v>82</v>
      </c>
      <c r="D39" s="252"/>
      <c r="E39" s="308"/>
      <c r="F39" s="254">
        <f t="shared" si="11"/>
        <v>1.43</v>
      </c>
      <c r="G39" s="255">
        <f t="shared" si="9"/>
        <v>8.1738106533904162E-2</v>
      </c>
      <c r="H39" s="256">
        <v>1.43</v>
      </c>
      <c r="I39" s="256"/>
      <c r="J39" s="256"/>
      <c r="K39" s="256"/>
      <c r="L39" s="256"/>
      <c r="M39" s="256"/>
      <c r="N39" s="256"/>
      <c r="O39" s="256"/>
      <c r="P39" s="256"/>
      <c r="Q39" s="256"/>
      <c r="R39" s="256"/>
      <c r="S39" s="256"/>
      <c r="T39" s="256"/>
      <c r="U39" s="256"/>
      <c r="V39" s="257"/>
      <c r="W39" s="256"/>
      <c r="X39" s="257"/>
      <c r="Y39" s="257"/>
      <c r="Z39" s="257"/>
      <c r="AA39" s="257"/>
      <c r="AB39" s="257"/>
      <c r="AC39" s="257"/>
      <c r="AD39" s="257"/>
      <c r="AE39" s="258">
        <v>0</v>
      </c>
      <c r="AF39" s="258">
        <v>0</v>
      </c>
      <c r="AG39" s="258">
        <v>0</v>
      </c>
      <c r="AH39" s="258">
        <v>0</v>
      </c>
      <c r="AI39" s="258">
        <v>0</v>
      </c>
      <c r="AJ39" s="258">
        <v>0</v>
      </c>
      <c r="AK39" s="258">
        <v>0</v>
      </c>
      <c r="AL39" s="258">
        <v>0</v>
      </c>
      <c r="AM39" s="258">
        <v>0</v>
      </c>
      <c r="AN39" s="258">
        <v>0</v>
      </c>
      <c r="AO39" s="258">
        <v>0</v>
      </c>
    </row>
    <row r="40" spans="1:44" ht="18" customHeight="1">
      <c r="A40" s="252" t="s">
        <v>86</v>
      </c>
      <c r="B40" s="271" t="s">
        <v>84</v>
      </c>
      <c r="C40" s="103" t="s">
        <v>85</v>
      </c>
      <c r="D40" s="252"/>
      <c r="E40" s="308"/>
      <c r="F40" s="254">
        <f t="shared" si="11"/>
        <v>7.620000000000001</v>
      </c>
      <c r="G40" s="255">
        <f t="shared" si="9"/>
        <v>0.43555550474709781</v>
      </c>
      <c r="H40" s="256">
        <v>7.620000000000001</v>
      </c>
      <c r="I40" s="256"/>
      <c r="J40" s="256"/>
      <c r="K40" s="256"/>
      <c r="L40" s="256"/>
      <c r="M40" s="256"/>
      <c r="N40" s="256"/>
      <c r="O40" s="256"/>
      <c r="P40" s="256"/>
      <c r="Q40" s="256"/>
      <c r="R40" s="256"/>
      <c r="S40" s="256"/>
      <c r="T40" s="256"/>
      <c r="U40" s="256"/>
      <c r="V40" s="257"/>
      <c r="W40" s="256"/>
      <c r="X40" s="257"/>
      <c r="Y40" s="257"/>
      <c r="Z40" s="257"/>
      <c r="AA40" s="257"/>
      <c r="AB40" s="257"/>
      <c r="AC40" s="257"/>
      <c r="AD40" s="257"/>
      <c r="AE40" s="258">
        <v>0</v>
      </c>
      <c r="AF40" s="258">
        <v>0</v>
      </c>
      <c r="AG40" s="258">
        <v>0</v>
      </c>
      <c r="AH40" s="258">
        <v>0</v>
      </c>
      <c r="AI40" s="258">
        <v>0</v>
      </c>
      <c r="AJ40" s="258">
        <v>0</v>
      </c>
      <c r="AK40" s="258">
        <v>0</v>
      </c>
      <c r="AL40" s="258">
        <v>0</v>
      </c>
      <c r="AM40" s="258">
        <v>0</v>
      </c>
      <c r="AN40" s="258">
        <v>0</v>
      </c>
      <c r="AO40" s="258">
        <v>0</v>
      </c>
    </row>
    <row r="41" spans="1:44" ht="18" customHeight="1">
      <c r="A41" s="252" t="s">
        <v>89</v>
      </c>
      <c r="B41" s="104" t="s">
        <v>87</v>
      </c>
      <c r="C41" s="103" t="s">
        <v>88</v>
      </c>
      <c r="D41" s="252"/>
      <c r="E41" s="308"/>
      <c r="F41" s="254">
        <f t="shared" si="11"/>
        <v>12.510000000000002</v>
      </c>
      <c r="G41" s="255">
        <f t="shared" si="9"/>
        <v>0.71506553338401491</v>
      </c>
      <c r="H41" s="256">
        <v>12.510000000000002</v>
      </c>
      <c r="I41" s="256"/>
      <c r="J41" s="256"/>
      <c r="K41" s="256"/>
      <c r="L41" s="256"/>
      <c r="M41" s="256"/>
      <c r="N41" s="256"/>
      <c r="O41" s="256"/>
      <c r="P41" s="256"/>
      <c r="Q41" s="256"/>
      <c r="R41" s="256"/>
      <c r="S41" s="256"/>
      <c r="T41" s="256"/>
      <c r="U41" s="256"/>
      <c r="V41" s="257"/>
      <c r="W41" s="256"/>
      <c r="X41" s="257"/>
      <c r="Y41" s="257"/>
      <c r="Z41" s="257"/>
      <c r="AA41" s="257"/>
      <c r="AB41" s="257"/>
      <c r="AC41" s="257"/>
      <c r="AD41" s="257"/>
      <c r="AE41" s="258">
        <v>0</v>
      </c>
      <c r="AF41" s="258">
        <v>0</v>
      </c>
      <c r="AG41" s="258">
        <v>0</v>
      </c>
      <c r="AH41" s="258">
        <v>0</v>
      </c>
      <c r="AI41" s="258">
        <v>0</v>
      </c>
      <c r="AJ41" s="258">
        <v>0</v>
      </c>
      <c r="AK41" s="258">
        <v>0</v>
      </c>
      <c r="AL41" s="258">
        <v>0</v>
      </c>
      <c r="AM41" s="258">
        <v>0</v>
      </c>
      <c r="AN41" s="258">
        <v>0</v>
      </c>
      <c r="AO41" s="258">
        <v>0</v>
      </c>
    </row>
    <row r="42" spans="1:44" ht="24" customHeight="1">
      <c r="A42" s="252" t="s">
        <v>92</v>
      </c>
      <c r="B42" s="272" t="s">
        <v>90</v>
      </c>
      <c r="C42" s="103" t="s">
        <v>91</v>
      </c>
      <c r="D42" s="252"/>
      <c r="E42" s="308"/>
      <c r="F42" s="254">
        <f>SUM(H42:AO42)</f>
        <v>0.5900000000000003</v>
      </c>
      <c r="G42" s="255">
        <f>F42/F$8*100</f>
        <v>3.3724113884617823E-2</v>
      </c>
      <c r="H42" s="256">
        <v>0.5900000000000003</v>
      </c>
      <c r="I42" s="256"/>
      <c r="J42" s="256"/>
      <c r="K42" s="256"/>
      <c r="L42" s="256"/>
      <c r="M42" s="256"/>
      <c r="N42" s="256"/>
      <c r="O42" s="256"/>
      <c r="P42" s="256"/>
      <c r="Q42" s="256"/>
      <c r="R42" s="256"/>
      <c r="S42" s="256"/>
      <c r="T42" s="256"/>
      <c r="U42" s="256"/>
      <c r="V42" s="257"/>
      <c r="W42" s="256"/>
      <c r="X42" s="257"/>
      <c r="Y42" s="257"/>
      <c r="Z42" s="257"/>
      <c r="AA42" s="257"/>
      <c r="AB42" s="257"/>
      <c r="AC42" s="257"/>
      <c r="AD42" s="257"/>
      <c r="AE42" s="273">
        <v>0</v>
      </c>
      <c r="AF42" s="273">
        <v>0</v>
      </c>
      <c r="AG42" s="273">
        <v>0</v>
      </c>
      <c r="AH42" s="273">
        <v>0</v>
      </c>
      <c r="AI42" s="273">
        <v>0</v>
      </c>
      <c r="AJ42" s="273">
        <v>0</v>
      </c>
      <c r="AK42" s="273">
        <v>0</v>
      </c>
      <c r="AL42" s="273">
        <v>0</v>
      </c>
      <c r="AM42" s="273">
        <v>0</v>
      </c>
      <c r="AN42" s="273">
        <v>0</v>
      </c>
      <c r="AO42" s="273">
        <v>0</v>
      </c>
    </row>
    <row r="43" spans="1:44" ht="25.5">
      <c r="A43" s="252" t="s">
        <v>128</v>
      </c>
      <c r="B43" s="271" t="s">
        <v>93</v>
      </c>
      <c r="C43" s="103" t="s">
        <v>94</v>
      </c>
      <c r="D43" s="308"/>
      <c r="E43" s="308"/>
      <c r="F43" s="254">
        <f t="shared" si="11"/>
        <v>140.81980999999999</v>
      </c>
      <c r="G43" s="255">
        <f t="shared" si="9"/>
        <v>8.0491920502546446</v>
      </c>
      <c r="H43" s="256">
        <f>SUM(H45:H60)</f>
        <v>140.81980999999999</v>
      </c>
      <c r="I43" s="256"/>
      <c r="J43" s="256"/>
      <c r="K43" s="256"/>
      <c r="L43" s="256"/>
      <c r="M43" s="256"/>
      <c r="N43" s="256"/>
      <c r="O43" s="256"/>
      <c r="P43" s="256"/>
      <c r="Q43" s="256"/>
      <c r="R43" s="256"/>
      <c r="S43" s="256"/>
      <c r="T43" s="256"/>
      <c r="U43" s="256"/>
      <c r="V43" s="257"/>
      <c r="W43" s="256"/>
      <c r="X43" s="257"/>
      <c r="Y43" s="257"/>
      <c r="Z43" s="257"/>
      <c r="AA43" s="257"/>
      <c r="AB43" s="553"/>
      <c r="AC43" s="257"/>
      <c r="AD43" s="257"/>
      <c r="AE43" s="258">
        <f t="shared" ref="AE43:AO43" si="12">SUM(AE45:AE60)</f>
        <v>0</v>
      </c>
      <c r="AF43" s="258">
        <f t="shared" si="12"/>
        <v>0</v>
      </c>
      <c r="AG43" s="258">
        <f t="shared" si="12"/>
        <v>0</v>
      </c>
      <c r="AH43" s="258">
        <f t="shared" si="12"/>
        <v>0</v>
      </c>
      <c r="AI43" s="258">
        <f t="shared" si="12"/>
        <v>0</v>
      </c>
      <c r="AJ43" s="258">
        <f t="shared" si="12"/>
        <v>0</v>
      </c>
      <c r="AK43" s="258">
        <f t="shared" si="12"/>
        <v>0</v>
      </c>
      <c r="AL43" s="258">
        <f t="shared" si="12"/>
        <v>0</v>
      </c>
      <c r="AM43" s="258">
        <f t="shared" si="12"/>
        <v>0</v>
      </c>
      <c r="AN43" s="258">
        <f t="shared" si="12"/>
        <v>0</v>
      </c>
      <c r="AO43" s="258">
        <f t="shared" si="12"/>
        <v>0</v>
      </c>
    </row>
    <row r="44" spans="1:44">
      <c r="A44" s="252"/>
      <c r="B44" s="251" t="s">
        <v>65</v>
      </c>
      <c r="C44" s="103"/>
      <c r="D44" s="252"/>
      <c r="E44" s="308"/>
      <c r="F44" s="254"/>
      <c r="G44" s="255"/>
      <c r="H44" s="256"/>
      <c r="I44" s="256"/>
      <c r="J44" s="256"/>
      <c r="K44" s="256"/>
      <c r="L44" s="256"/>
      <c r="M44" s="256"/>
      <c r="N44" s="256"/>
      <c r="O44" s="256"/>
      <c r="P44" s="256"/>
      <c r="Q44" s="256"/>
      <c r="R44" s="256"/>
      <c r="S44" s="256"/>
      <c r="T44" s="256"/>
      <c r="U44" s="256"/>
      <c r="V44" s="257"/>
      <c r="W44" s="256"/>
      <c r="X44" s="257"/>
      <c r="Y44" s="257"/>
      <c r="Z44" s="257"/>
      <c r="AA44" s="257"/>
      <c r="AB44" s="257"/>
      <c r="AC44" s="257"/>
      <c r="AD44" s="257"/>
      <c r="AE44" s="258"/>
      <c r="AF44" s="258"/>
      <c r="AG44" s="258"/>
      <c r="AH44" s="258"/>
      <c r="AI44" s="258"/>
      <c r="AJ44" s="258"/>
      <c r="AK44" s="258"/>
      <c r="AL44" s="258"/>
      <c r="AM44" s="258"/>
      <c r="AN44" s="258"/>
      <c r="AO44" s="258"/>
    </row>
    <row r="45" spans="1:44" s="266" customFormat="1" ht="18" customHeight="1">
      <c r="A45" s="260" t="s">
        <v>331</v>
      </c>
      <c r="B45" s="251" t="s">
        <v>96</v>
      </c>
      <c r="C45" s="151" t="s">
        <v>97</v>
      </c>
      <c r="D45" s="252"/>
      <c r="E45" s="309"/>
      <c r="F45" s="262">
        <f t="shared" si="11"/>
        <v>74.650000000000006</v>
      </c>
      <c r="G45" s="274">
        <f t="shared" si="9"/>
        <v>4.2669577991300329</v>
      </c>
      <c r="H45" s="261">
        <v>74.650000000000006</v>
      </c>
      <c r="I45" s="261"/>
      <c r="J45" s="261"/>
      <c r="K45" s="261"/>
      <c r="L45" s="261"/>
      <c r="M45" s="261"/>
      <c r="N45" s="261"/>
      <c r="O45" s="261"/>
      <c r="P45" s="261"/>
      <c r="Q45" s="261"/>
      <c r="R45" s="261"/>
      <c r="S45" s="261"/>
      <c r="T45" s="261"/>
      <c r="U45" s="261"/>
      <c r="V45" s="275"/>
      <c r="W45" s="261"/>
      <c r="X45" s="275"/>
      <c r="Y45" s="275"/>
      <c r="Z45" s="275"/>
      <c r="AA45" s="275"/>
      <c r="AB45" s="554"/>
      <c r="AC45" s="275"/>
      <c r="AD45" s="275"/>
      <c r="AE45" s="276">
        <v>0</v>
      </c>
      <c r="AF45" s="276">
        <v>0</v>
      </c>
      <c r="AG45" s="276">
        <v>0</v>
      </c>
      <c r="AH45" s="276">
        <v>0</v>
      </c>
      <c r="AI45" s="276">
        <v>0</v>
      </c>
      <c r="AJ45" s="276">
        <v>0</v>
      </c>
      <c r="AK45" s="276">
        <v>0</v>
      </c>
      <c r="AL45" s="276">
        <v>0</v>
      </c>
      <c r="AM45" s="276">
        <v>0</v>
      </c>
      <c r="AN45" s="276">
        <v>0</v>
      </c>
      <c r="AO45" s="276">
        <v>0</v>
      </c>
      <c r="AQ45" s="266">
        <v>1479.1586620000003</v>
      </c>
      <c r="AR45" s="266">
        <f>F45-AQ45</f>
        <v>-1404.5086620000002</v>
      </c>
    </row>
    <row r="46" spans="1:44" s="266" customFormat="1" ht="16.5" customHeight="1">
      <c r="A46" s="260" t="s">
        <v>331</v>
      </c>
      <c r="B46" s="251" t="s">
        <v>98</v>
      </c>
      <c r="C46" s="151" t="s">
        <v>99</v>
      </c>
      <c r="D46" s="252"/>
      <c r="E46" s="309"/>
      <c r="F46" s="262">
        <f t="shared" si="11"/>
        <v>7.6101400000000003</v>
      </c>
      <c r="G46" s="274">
        <f t="shared" si="9"/>
        <v>0.43499191192861919</v>
      </c>
      <c r="H46" s="261">
        <v>7.6101400000000003</v>
      </c>
      <c r="I46" s="261"/>
      <c r="J46" s="261"/>
      <c r="K46" s="261"/>
      <c r="L46" s="261"/>
      <c r="M46" s="261"/>
      <c r="N46" s="261"/>
      <c r="O46" s="261"/>
      <c r="P46" s="261"/>
      <c r="Q46" s="261"/>
      <c r="R46" s="261"/>
      <c r="S46" s="261"/>
      <c r="T46" s="261"/>
      <c r="U46" s="261"/>
      <c r="V46" s="275"/>
      <c r="W46" s="261"/>
      <c r="X46" s="275"/>
      <c r="Y46" s="275"/>
      <c r="Z46" s="275"/>
      <c r="AA46" s="275"/>
      <c r="AB46" s="275"/>
      <c r="AC46" s="275"/>
      <c r="AD46" s="275"/>
      <c r="AE46" s="276">
        <v>0</v>
      </c>
      <c r="AF46" s="276">
        <v>0</v>
      </c>
      <c r="AG46" s="276">
        <v>0</v>
      </c>
      <c r="AH46" s="276">
        <v>0</v>
      </c>
      <c r="AI46" s="276">
        <v>0</v>
      </c>
      <c r="AJ46" s="276">
        <v>0</v>
      </c>
      <c r="AK46" s="276">
        <v>0</v>
      </c>
      <c r="AL46" s="276">
        <v>0</v>
      </c>
      <c r="AM46" s="276">
        <v>0</v>
      </c>
      <c r="AN46" s="276">
        <v>0</v>
      </c>
      <c r="AO46" s="276">
        <v>0</v>
      </c>
      <c r="AQ46" s="266">
        <v>725.28760599999998</v>
      </c>
      <c r="AR46" s="266">
        <f t="shared" ref="AR46:AR52" si="13">F46-AQ46</f>
        <v>-717.67746599999998</v>
      </c>
    </row>
    <row r="47" spans="1:44" s="266" customFormat="1" ht="18" customHeight="1">
      <c r="A47" s="260" t="s">
        <v>331</v>
      </c>
      <c r="B47" s="251" t="s">
        <v>100</v>
      </c>
      <c r="C47" s="151" t="s">
        <v>101</v>
      </c>
      <c r="D47" s="252"/>
      <c r="E47" s="309"/>
      <c r="F47" s="262">
        <f>SUM(H47:AO47)</f>
        <v>4.92</v>
      </c>
      <c r="G47" s="274">
        <f>F47/F$8*100</f>
        <v>0.28122481408867728</v>
      </c>
      <c r="H47" s="261">
        <v>4.92</v>
      </c>
      <c r="I47" s="261"/>
      <c r="J47" s="261"/>
      <c r="K47" s="261"/>
      <c r="L47" s="261"/>
      <c r="M47" s="261"/>
      <c r="N47" s="261"/>
      <c r="O47" s="261"/>
      <c r="P47" s="261"/>
      <c r="Q47" s="261"/>
      <c r="R47" s="261"/>
      <c r="S47" s="261"/>
      <c r="T47" s="261"/>
      <c r="U47" s="261"/>
      <c r="V47" s="275"/>
      <c r="W47" s="261"/>
      <c r="X47" s="275"/>
      <c r="Y47" s="275"/>
      <c r="Z47" s="275"/>
      <c r="AA47" s="275"/>
      <c r="AB47" s="554"/>
      <c r="AC47" s="275"/>
      <c r="AD47" s="275"/>
      <c r="AE47" s="276">
        <v>0</v>
      </c>
      <c r="AF47" s="276">
        <v>0</v>
      </c>
      <c r="AG47" s="276">
        <v>0</v>
      </c>
      <c r="AH47" s="276">
        <v>0</v>
      </c>
      <c r="AI47" s="276">
        <v>0</v>
      </c>
      <c r="AJ47" s="276">
        <v>0</v>
      </c>
      <c r="AK47" s="276">
        <v>0</v>
      </c>
      <c r="AL47" s="276">
        <v>0</v>
      </c>
      <c r="AM47" s="276">
        <v>0</v>
      </c>
      <c r="AN47" s="276">
        <v>0</v>
      </c>
      <c r="AO47" s="276">
        <v>0</v>
      </c>
      <c r="AQ47" s="266">
        <v>22.030211000000001</v>
      </c>
      <c r="AR47" s="266">
        <f t="shared" si="13"/>
        <v>-17.110211</v>
      </c>
    </row>
    <row r="48" spans="1:44" s="266" customFormat="1" ht="18" customHeight="1">
      <c r="A48" s="260" t="s">
        <v>331</v>
      </c>
      <c r="B48" s="251" t="s">
        <v>102</v>
      </c>
      <c r="C48" s="151" t="s">
        <v>103</v>
      </c>
      <c r="D48" s="252"/>
      <c r="E48" s="309"/>
      <c r="F48" s="262">
        <f>SUM(H48:AO48)</f>
        <v>3.1</v>
      </c>
      <c r="G48" s="274">
        <f>F48/F$8*100</f>
        <v>0.17719449668189016</v>
      </c>
      <c r="H48" s="261">
        <v>3.1</v>
      </c>
      <c r="I48" s="261"/>
      <c r="J48" s="261"/>
      <c r="K48" s="261"/>
      <c r="L48" s="261"/>
      <c r="M48" s="261"/>
      <c r="N48" s="261"/>
      <c r="O48" s="261"/>
      <c r="P48" s="261"/>
      <c r="Q48" s="261"/>
      <c r="R48" s="261"/>
      <c r="S48" s="261"/>
      <c r="T48" s="261"/>
      <c r="U48" s="261"/>
      <c r="V48" s="275"/>
      <c r="W48" s="261"/>
      <c r="X48" s="275"/>
      <c r="Y48" s="275"/>
      <c r="Z48" s="275"/>
      <c r="AA48" s="275"/>
      <c r="AB48" s="554"/>
      <c r="AC48" s="275"/>
      <c r="AD48" s="275"/>
      <c r="AE48" s="276">
        <v>0</v>
      </c>
      <c r="AF48" s="276">
        <v>0</v>
      </c>
      <c r="AG48" s="276">
        <v>0</v>
      </c>
      <c r="AH48" s="276">
        <v>0</v>
      </c>
      <c r="AI48" s="276">
        <v>0</v>
      </c>
      <c r="AJ48" s="276">
        <v>0</v>
      </c>
      <c r="AK48" s="276">
        <v>0</v>
      </c>
      <c r="AL48" s="276">
        <v>0</v>
      </c>
      <c r="AM48" s="276">
        <v>0</v>
      </c>
      <c r="AN48" s="276">
        <v>0</v>
      </c>
      <c r="AO48" s="276">
        <v>0</v>
      </c>
      <c r="AQ48" s="266">
        <v>8.9931250000000009</v>
      </c>
      <c r="AR48" s="266">
        <f t="shared" si="13"/>
        <v>-5.8931250000000013</v>
      </c>
    </row>
    <row r="49" spans="1:44" s="266" customFormat="1" ht="28.5" customHeight="1">
      <c r="A49" s="260" t="s">
        <v>331</v>
      </c>
      <c r="B49" s="251" t="s">
        <v>332</v>
      </c>
      <c r="C49" s="151" t="s">
        <v>105</v>
      </c>
      <c r="D49" s="252"/>
      <c r="E49" s="309"/>
      <c r="F49" s="262">
        <f>SUM(H49:AO49)</f>
        <v>9.9996700000000001</v>
      </c>
      <c r="G49" s="274">
        <f>F49/F$8*100</f>
        <v>0.57157628794677307</v>
      </c>
      <c r="H49" s="261">
        <v>9.9996700000000001</v>
      </c>
      <c r="I49" s="261"/>
      <c r="J49" s="261"/>
      <c r="K49" s="261"/>
      <c r="L49" s="261"/>
      <c r="M49" s="261"/>
      <c r="N49" s="261"/>
      <c r="O49" s="261"/>
      <c r="P49" s="261"/>
      <c r="Q49" s="261"/>
      <c r="R49" s="261"/>
      <c r="S49" s="261"/>
      <c r="T49" s="261"/>
      <c r="U49" s="261"/>
      <c r="V49" s="275"/>
      <c r="W49" s="261"/>
      <c r="X49" s="275"/>
      <c r="Y49" s="275"/>
      <c r="Z49" s="275"/>
      <c r="AA49" s="275"/>
      <c r="AB49" s="554"/>
      <c r="AC49" s="275"/>
      <c r="AD49" s="275"/>
      <c r="AE49" s="276">
        <v>0</v>
      </c>
      <c r="AF49" s="276">
        <v>0</v>
      </c>
      <c r="AG49" s="276">
        <v>0</v>
      </c>
      <c r="AH49" s="276">
        <v>0</v>
      </c>
      <c r="AI49" s="276">
        <v>0</v>
      </c>
      <c r="AJ49" s="276">
        <v>0</v>
      </c>
      <c r="AK49" s="276">
        <v>0</v>
      </c>
      <c r="AL49" s="276">
        <v>0</v>
      </c>
      <c r="AM49" s="276">
        <v>0</v>
      </c>
      <c r="AN49" s="276">
        <v>0</v>
      </c>
      <c r="AO49" s="276">
        <v>0</v>
      </c>
      <c r="AQ49" s="266">
        <v>81.403137000000001</v>
      </c>
      <c r="AR49" s="266">
        <f t="shared" si="13"/>
        <v>-71.403467000000006</v>
      </c>
    </row>
    <row r="50" spans="1:44" s="266" customFormat="1" ht="18" customHeight="1">
      <c r="A50" s="260" t="s">
        <v>331</v>
      </c>
      <c r="B50" s="251" t="s">
        <v>333</v>
      </c>
      <c r="C50" s="151" t="s">
        <v>107</v>
      </c>
      <c r="D50" s="252"/>
      <c r="E50" s="309"/>
      <c r="F50" s="262">
        <f>SUM(H50:AO50)</f>
        <v>5.3500000000000005</v>
      </c>
      <c r="G50" s="274">
        <f>F50/F$8*100</f>
        <v>0.30580340556390723</v>
      </c>
      <c r="H50" s="261">
        <v>5.3500000000000005</v>
      </c>
      <c r="I50" s="261"/>
      <c r="J50" s="261"/>
      <c r="K50" s="261"/>
      <c r="L50" s="261"/>
      <c r="M50" s="261"/>
      <c r="N50" s="261"/>
      <c r="O50" s="261"/>
      <c r="P50" s="261"/>
      <c r="Q50" s="261"/>
      <c r="R50" s="261"/>
      <c r="S50" s="261"/>
      <c r="T50" s="261"/>
      <c r="U50" s="261"/>
      <c r="V50" s="275"/>
      <c r="W50" s="261"/>
      <c r="X50" s="275"/>
      <c r="Y50" s="275"/>
      <c r="Z50" s="275"/>
      <c r="AA50" s="275"/>
      <c r="AB50" s="554"/>
      <c r="AC50" s="275"/>
      <c r="AD50" s="275"/>
      <c r="AE50" s="276">
        <v>0</v>
      </c>
      <c r="AF50" s="276">
        <v>0</v>
      </c>
      <c r="AG50" s="276">
        <v>0</v>
      </c>
      <c r="AH50" s="276">
        <v>0</v>
      </c>
      <c r="AI50" s="276">
        <v>0</v>
      </c>
      <c r="AJ50" s="276">
        <v>0</v>
      </c>
      <c r="AK50" s="276">
        <v>0</v>
      </c>
      <c r="AL50" s="276">
        <v>0</v>
      </c>
      <c r="AM50" s="276">
        <v>0</v>
      </c>
      <c r="AN50" s="276">
        <v>0</v>
      </c>
      <c r="AO50" s="276">
        <v>0</v>
      </c>
      <c r="AQ50" s="266">
        <v>54.761764000000007</v>
      </c>
      <c r="AR50" s="266">
        <f t="shared" si="13"/>
        <v>-49.411764000000005</v>
      </c>
    </row>
    <row r="51" spans="1:44" s="266" customFormat="1" ht="18" customHeight="1">
      <c r="A51" s="260" t="s">
        <v>331</v>
      </c>
      <c r="B51" s="251" t="s">
        <v>108</v>
      </c>
      <c r="C51" s="151" t="s">
        <v>109</v>
      </c>
      <c r="D51" s="252"/>
      <c r="E51" s="309"/>
      <c r="F51" s="262">
        <f t="shared" si="11"/>
        <v>26.099999999999998</v>
      </c>
      <c r="G51" s="274">
        <f t="shared" si="9"/>
        <v>1.4918633430313977</v>
      </c>
      <c r="H51" s="261">
        <v>26.099999999999998</v>
      </c>
      <c r="I51" s="261"/>
      <c r="J51" s="261"/>
      <c r="K51" s="261"/>
      <c r="L51" s="261"/>
      <c r="M51" s="261"/>
      <c r="N51" s="261"/>
      <c r="O51" s="261"/>
      <c r="P51" s="261"/>
      <c r="Q51" s="261"/>
      <c r="R51" s="261"/>
      <c r="S51" s="261"/>
      <c r="T51" s="261"/>
      <c r="U51" s="261"/>
      <c r="V51" s="275"/>
      <c r="W51" s="261"/>
      <c r="X51" s="275"/>
      <c r="Y51" s="275"/>
      <c r="Z51" s="275"/>
      <c r="AA51" s="275"/>
      <c r="AB51" s="554"/>
      <c r="AC51" s="275"/>
      <c r="AD51" s="275"/>
      <c r="AE51" s="276">
        <v>0</v>
      </c>
      <c r="AF51" s="276">
        <v>0</v>
      </c>
      <c r="AG51" s="276">
        <v>0</v>
      </c>
      <c r="AH51" s="276">
        <v>0</v>
      </c>
      <c r="AI51" s="276">
        <v>0</v>
      </c>
      <c r="AJ51" s="276">
        <v>0</v>
      </c>
      <c r="AK51" s="276">
        <v>0</v>
      </c>
      <c r="AL51" s="276">
        <v>0</v>
      </c>
      <c r="AM51" s="276">
        <v>0</v>
      </c>
      <c r="AN51" s="276">
        <v>0</v>
      </c>
      <c r="AO51" s="276">
        <v>0</v>
      </c>
      <c r="AQ51" s="266">
        <v>312.69354199999998</v>
      </c>
      <c r="AR51" s="266">
        <f t="shared" si="13"/>
        <v>-286.59354199999996</v>
      </c>
    </row>
    <row r="52" spans="1:44" s="266" customFormat="1" ht="18" customHeight="1">
      <c r="A52" s="260" t="s">
        <v>331</v>
      </c>
      <c r="B52" s="251" t="s">
        <v>110</v>
      </c>
      <c r="C52" s="151" t="s">
        <v>111</v>
      </c>
      <c r="D52" s="252"/>
      <c r="E52" s="309"/>
      <c r="F52" s="262">
        <f t="shared" si="11"/>
        <v>0.26</v>
      </c>
      <c r="G52" s="274">
        <f t="shared" si="9"/>
        <v>1.4861473915255304E-2</v>
      </c>
      <c r="H52" s="261">
        <v>0.26</v>
      </c>
      <c r="I52" s="261"/>
      <c r="J52" s="261"/>
      <c r="K52" s="261"/>
      <c r="L52" s="261"/>
      <c r="M52" s="261"/>
      <c r="N52" s="261"/>
      <c r="O52" s="261"/>
      <c r="P52" s="261"/>
      <c r="Q52" s="261"/>
      <c r="R52" s="261"/>
      <c r="S52" s="261"/>
      <c r="T52" s="261"/>
      <c r="U52" s="261"/>
      <c r="V52" s="275"/>
      <c r="W52" s="261"/>
      <c r="X52" s="275"/>
      <c r="Y52" s="275"/>
      <c r="Z52" s="275"/>
      <c r="AA52" s="275"/>
      <c r="AB52" s="554"/>
      <c r="AC52" s="275"/>
      <c r="AD52" s="275"/>
      <c r="AE52" s="276">
        <v>0</v>
      </c>
      <c r="AF52" s="276">
        <v>0</v>
      </c>
      <c r="AG52" s="276">
        <v>0</v>
      </c>
      <c r="AH52" s="276">
        <v>0</v>
      </c>
      <c r="AI52" s="276">
        <v>0</v>
      </c>
      <c r="AJ52" s="276">
        <v>0</v>
      </c>
      <c r="AK52" s="276">
        <v>0</v>
      </c>
      <c r="AL52" s="276">
        <v>0</v>
      </c>
      <c r="AM52" s="276">
        <v>0</v>
      </c>
      <c r="AN52" s="276">
        <v>0</v>
      </c>
      <c r="AO52" s="276">
        <v>0</v>
      </c>
      <c r="AQ52" s="266">
        <v>2.0732490000000001</v>
      </c>
      <c r="AR52" s="266">
        <f t="shared" si="13"/>
        <v>-1.8132490000000001</v>
      </c>
    </row>
    <row r="53" spans="1:44" s="266" customFormat="1" ht="18" customHeight="1">
      <c r="A53" s="260" t="s">
        <v>331</v>
      </c>
      <c r="B53" s="251" t="s">
        <v>112</v>
      </c>
      <c r="C53" s="151" t="s">
        <v>113</v>
      </c>
      <c r="D53" s="252"/>
      <c r="E53" s="309"/>
      <c r="F53" s="262"/>
      <c r="G53" s="274"/>
      <c r="H53" s="261">
        <v>0</v>
      </c>
      <c r="I53" s="261"/>
      <c r="J53" s="261"/>
      <c r="K53" s="261"/>
      <c r="L53" s="261"/>
      <c r="M53" s="261"/>
      <c r="N53" s="261"/>
      <c r="O53" s="261"/>
      <c r="P53" s="261"/>
      <c r="Q53" s="261"/>
      <c r="R53" s="261"/>
      <c r="S53" s="261"/>
      <c r="T53" s="261"/>
      <c r="U53" s="261"/>
      <c r="V53" s="275"/>
      <c r="W53" s="261"/>
      <c r="X53" s="275"/>
      <c r="Y53" s="275"/>
      <c r="Z53" s="275"/>
      <c r="AA53" s="275"/>
      <c r="AB53" s="275"/>
      <c r="AC53" s="275"/>
      <c r="AD53" s="275"/>
      <c r="AE53" s="276"/>
      <c r="AF53" s="276"/>
      <c r="AG53" s="276"/>
      <c r="AH53" s="276"/>
      <c r="AI53" s="276"/>
      <c r="AJ53" s="276"/>
      <c r="AK53" s="276"/>
      <c r="AL53" s="276"/>
      <c r="AM53" s="276"/>
      <c r="AN53" s="276"/>
      <c r="AO53" s="276"/>
    </row>
    <row r="54" spans="1:44" s="266" customFormat="1" ht="18" customHeight="1">
      <c r="A54" s="260" t="s">
        <v>331</v>
      </c>
      <c r="B54" s="167" t="s">
        <v>114</v>
      </c>
      <c r="C54" s="151" t="s">
        <v>115</v>
      </c>
      <c r="D54" s="252"/>
      <c r="E54" s="309"/>
      <c r="F54" s="262">
        <f>SUM(H54:AO54)</f>
        <v>0</v>
      </c>
      <c r="G54" s="274">
        <f>F54/F$8*100</f>
        <v>0</v>
      </c>
      <c r="H54" s="261">
        <v>0</v>
      </c>
      <c r="I54" s="261"/>
      <c r="J54" s="261"/>
      <c r="K54" s="261"/>
      <c r="L54" s="261"/>
      <c r="M54" s="261"/>
      <c r="N54" s="261"/>
      <c r="O54" s="261"/>
      <c r="P54" s="261"/>
      <c r="Q54" s="261"/>
      <c r="R54" s="261"/>
      <c r="S54" s="261"/>
      <c r="T54" s="261"/>
      <c r="U54" s="261"/>
      <c r="V54" s="275"/>
      <c r="W54" s="261"/>
      <c r="X54" s="275"/>
      <c r="Y54" s="275"/>
      <c r="Z54" s="275"/>
      <c r="AA54" s="275"/>
      <c r="AB54" s="275"/>
      <c r="AC54" s="275"/>
      <c r="AD54" s="275"/>
      <c r="AE54" s="276">
        <v>0</v>
      </c>
      <c r="AF54" s="276">
        <v>0</v>
      </c>
      <c r="AG54" s="276">
        <v>0</v>
      </c>
      <c r="AH54" s="276">
        <v>0</v>
      </c>
      <c r="AI54" s="276">
        <v>0</v>
      </c>
      <c r="AJ54" s="276">
        <v>0</v>
      </c>
      <c r="AK54" s="276">
        <v>0</v>
      </c>
      <c r="AL54" s="276">
        <v>0</v>
      </c>
      <c r="AM54" s="276">
        <v>0</v>
      </c>
      <c r="AN54" s="276">
        <v>0</v>
      </c>
      <c r="AO54" s="276">
        <v>0</v>
      </c>
    </row>
    <row r="55" spans="1:44" s="266" customFormat="1" ht="18" customHeight="1">
      <c r="A55" s="260" t="s">
        <v>331</v>
      </c>
      <c r="B55" s="261" t="s">
        <v>116</v>
      </c>
      <c r="C55" s="151" t="s">
        <v>117</v>
      </c>
      <c r="D55" s="252"/>
      <c r="E55" s="309"/>
      <c r="F55" s="262">
        <f>SUM(H55:AO55)</f>
        <v>0.87000000000000011</v>
      </c>
      <c r="G55" s="274">
        <f>F55/F$8*100</f>
        <v>4.9728778101046596E-2</v>
      </c>
      <c r="H55" s="261">
        <v>0.87000000000000011</v>
      </c>
      <c r="I55" s="261"/>
      <c r="J55" s="261"/>
      <c r="K55" s="261"/>
      <c r="L55" s="261"/>
      <c r="M55" s="261"/>
      <c r="N55" s="261"/>
      <c r="O55" s="261"/>
      <c r="P55" s="261"/>
      <c r="Q55" s="261"/>
      <c r="R55" s="261"/>
      <c r="S55" s="261"/>
      <c r="T55" s="261"/>
      <c r="U55" s="261"/>
      <c r="V55" s="275"/>
      <c r="W55" s="261"/>
      <c r="X55" s="275"/>
      <c r="Y55" s="275"/>
      <c r="Z55" s="275"/>
      <c r="AA55" s="275"/>
      <c r="AB55" s="275"/>
      <c r="AC55" s="275"/>
      <c r="AD55" s="275"/>
      <c r="AE55" s="276">
        <v>0</v>
      </c>
      <c r="AF55" s="276">
        <v>0</v>
      </c>
      <c r="AG55" s="276">
        <v>0</v>
      </c>
      <c r="AH55" s="276">
        <v>0</v>
      </c>
      <c r="AI55" s="276">
        <v>0</v>
      </c>
      <c r="AJ55" s="276">
        <v>0</v>
      </c>
      <c r="AK55" s="276">
        <v>0</v>
      </c>
      <c r="AL55" s="276">
        <v>0</v>
      </c>
      <c r="AM55" s="276">
        <v>0</v>
      </c>
      <c r="AN55" s="276">
        <v>0</v>
      </c>
      <c r="AO55" s="276">
        <v>0</v>
      </c>
    </row>
    <row r="56" spans="1:44" s="266" customFormat="1" ht="18" customHeight="1">
      <c r="A56" s="260" t="s">
        <v>331</v>
      </c>
      <c r="B56" s="277" t="s">
        <v>118</v>
      </c>
      <c r="C56" s="151" t="s">
        <v>119</v>
      </c>
      <c r="D56" s="252"/>
      <c r="E56" s="309"/>
      <c r="F56" s="262">
        <f>SUM(H56:AO56)</f>
        <v>0</v>
      </c>
      <c r="G56" s="274">
        <f>F56/F$8*100</f>
        <v>0</v>
      </c>
      <c r="H56" s="261">
        <v>0</v>
      </c>
      <c r="I56" s="261"/>
      <c r="J56" s="261"/>
      <c r="K56" s="261"/>
      <c r="L56" s="261"/>
      <c r="M56" s="261"/>
      <c r="N56" s="261"/>
      <c r="O56" s="261"/>
      <c r="P56" s="261"/>
      <c r="Q56" s="261"/>
      <c r="R56" s="261"/>
      <c r="S56" s="261"/>
      <c r="T56" s="261"/>
      <c r="U56" s="261"/>
      <c r="V56" s="275"/>
      <c r="W56" s="261"/>
      <c r="X56" s="275"/>
      <c r="Y56" s="275"/>
      <c r="Z56" s="275"/>
      <c r="AA56" s="275"/>
      <c r="AB56" s="275"/>
      <c r="AC56" s="275"/>
      <c r="AD56" s="275"/>
      <c r="AE56" s="276">
        <v>0</v>
      </c>
      <c r="AF56" s="276">
        <v>0</v>
      </c>
      <c r="AG56" s="276">
        <v>0</v>
      </c>
      <c r="AH56" s="276">
        <v>0</v>
      </c>
      <c r="AI56" s="276">
        <v>0</v>
      </c>
      <c r="AJ56" s="276">
        <v>0</v>
      </c>
      <c r="AK56" s="276">
        <v>0</v>
      </c>
      <c r="AL56" s="276">
        <v>0</v>
      </c>
      <c r="AM56" s="276">
        <v>0</v>
      </c>
      <c r="AN56" s="276">
        <v>0</v>
      </c>
      <c r="AO56" s="276">
        <v>0</v>
      </c>
    </row>
    <row r="57" spans="1:44" s="266" customFormat="1" ht="22.5" customHeight="1">
      <c r="A57" s="260" t="s">
        <v>331</v>
      </c>
      <c r="B57" s="277" t="s">
        <v>120</v>
      </c>
      <c r="C57" s="151" t="s">
        <v>121</v>
      </c>
      <c r="D57" s="252"/>
      <c r="E57" s="309"/>
      <c r="F57" s="262">
        <f>SUM(H57:AO57)</f>
        <v>6.11</v>
      </c>
      <c r="G57" s="274">
        <f>F57/F$8*100</f>
        <v>0.34924463700849961</v>
      </c>
      <c r="H57" s="261">
        <v>6.11</v>
      </c>
      <c r="I57" s="261"/>
      <c r="J57" s="261"/>
      <c r="K57" s="261"/>
      <c r="L57" s="261"/>
      <c r="M57" s="261"/>
      <c r="N57" s="261"/>
      <c r="O57" s="261"/>
      <c r="P57" s="261"/>
      <c r="Q57" s="261"/>
      <c r="R57" s="261"/>
      <c r="S57" s="261"/>
      <c r="T57" s="261"/>
      <c r="U57" s="261"/>
      <c r="V57" s="275"/>
      <c r="W57" s="261"/>
      <c r="X57" s="275"/>
      <c r="Y57" s="275"/>
      <c r="Z57" s="275"/>
      <c r="AA57" s="275"/>
      <c r="AB57" s="275"/>
      <c r="AC57" s="275"/>
      <c r="AD57" s="275"/>
      <c r="AE57" s="276">
        <v>0</v>
      </c>
      <c r="AF57" s="276">
        <v>0</v>
      </c>
      <c r="AG57" s="276">
        <v>0</v>
      </c>
      <c r="AH57" s="276">
        <v>0</v>
      </c>
      <c r="AI57" s="276">
        <v>0</v>
      </c>
      <c r="AJ57" s="276">
        <v>0</v>
      </c>
      <c r="AK57" s="276">
        <v>0</v>
      </c>
      <c r="AL57" s="276">
        <v>0</v>
      </c>
      <c r="AM57" s="276">
        <v>0</v>
      </c>
      <c r="AN57" s="276">
        <v>0</v>
      </c>
      <c r="AO57" s="276">
        <v>0</v>
      </c>
    </row>
    <row r="58" spans="1:44" s="266" customFormat="1" ht="25.5">
      <c r="A58" s="260" t="s">
        <v>331</v>
      </c>
      <c r="B58" s="251" t="s">
        <v>284</v>
      </c>
      <c r="C58" s="151" t="s">
        <v>123</v>
      </c>
      <c r="D58" s="252"/>
      <c r="E58" s="309"/>
      <c r="F58" s="262">
        <f>SUM(H58:AO58)</f>
        <v>0</v>
      </c>
      <c r="G58" s="274">
        <f>F58/F$8*100</f>
        <v>0</v>
      </c>
      <c r="H58" s="261">
        <v>0</v>
      </c>
      <c r="I58" s="261"/>
      <c r="J58" s="261"/>
      <c r="K58" s="261"/>
      <c r="L58" s="261"/>
      <c r="M58" s="261"/>
      <c r="N58" s="261"/>
      <c r="O58" s="261"/>
      <c r="P58" s="261"/>
      <c r="Q58" s="261"/>
      <c r="R58" s="261"/>
      <c r="S58" s="261"/>
      <c r="T58" s="261"/>
      <c r="U58" s="261"/>
      <c r="V58" s="275"/>
      <c r="W58" s="261"/>
      <c r="X58" s="275"/>
      <c r="Y58" s="275"/>
      <c r="Z58" s="275"/>
      <c r="AA58" s="275"/>
      <c r="AB58" s="275"/>
      <c r="AC58" s="275"/>
      <c r="AD58" s="275"/>
      <c r="AE58" s="276">
        <v>0</v>
      </c>
      <c r="AF58" s="276">
        <v>0</v>
      </c>
      <c r="AG58" s="276">
        <v>0</v>
      </c>
      <c r="AH58" s="276">
        <v>0</v>
      </c>
      <c r="AI58" s="276">
        <v>0</v>
      </c>
      <c r="AJ58" s="276">
        <v>0</v>
      </c>
      <c r="AK58" s="276">
        <v>0</v>
      </c>
      <c r="AL58" s="276">
        <v>0</v>
      </c>
      <c r="AM58" s="276">
        <v>0</v>
      </c>
      <c r="AN58" s="276">
        <v>0</v>
      </c>
      <c r="AO58" s="276">
        <v>0</v>
      </c>
    </row>
    <row r="59" spans="1:44" s="266" customFormat="1" ht="18" customHeight="1">
      <c r="A59" s="260" t="s">
        <v>331</v>
      </c>
      <c r="B59" s="251" t="s">
        <v>124</v>
      </c>
      <c r="C59" s="151" t="s">
        <v>125</v>
      </c>
      <c r="D59" s="252"/>
      <c r="E59" s="309"/>
      <c r="F59" s="262">
        <f t="shared" si="11"/>
        <v>0</v>
      </c>
      <c r="G59" s="274">
        <f t="shared" si="9"/>
        <v>0</v>
      </c>
      <c r="H59" s="261">
        <v>0</v>
      </c>
      <c r="I59" s="261"/>
      <c r="J59" s="261"/>
      <c r="K59" s="261"/>
      <c r="L59" s="261"/>
      <c r="M59" s="261"/>
      <c r="N59" s="261"/>
      <c r="O59" s="261"/>
      <c r="P59" s="261"/>
      <c r="Q59" s="261"/>
      <c r="R59" s="261"/>
      <c r="S59" s="261"/>
      <c r="T59" s="261"/>
      <c r="U59" s="261"/>
      <c r="V59" s="275"/>
      <c r="W59" s="261"/>
      <c r="X59" s="275"/>
      <c r="Y59" s="275"/>
      <c r="Z59" s="275"/>
      <c r="AA59" s="275"/>
      <c r="AB59" s="275"/>
      <c r="AC59" s="275"/>
      <c r="AD59" s="275"/>
      <c r="AE59" s="276">
        <v>0</v>
      </c>
      <c r="AF59" s="276">
        <v>0</v>
      </c>
      <c r="AG59" s="276">
        <v>0</v>
      </c>
      <c r="AH59" s="276">
        <v>0</v>
      </c>
      <c r="AI59" s="276">
        <v>0</v>
      </c>
      <c r="AJ59" s="276">
        <v>0</v>
      </c>
      <c r="AK59" s="276">
        <v>0</v>
      </c>
      <c r="AL59" s="276">
        <v>0</v>
      </c>
      <c r="AM59" s="276">
        <v>0</v>
      </c>
      <c r="AN59" s="276">
        <v>0</v>
      </c>
      <c r="AO59" s="276">
        <v>0</v>
      </c>
    </row>
    <row r="60" spans="1:44" s="266" customFormat="1" ht="13.5" customHeight="1">
      <c r="A60" s="260" t="s">
        <v>331</v>
      </c>
      <c r="B60" s="251" t="s">
        <v>126</v>
      </c>
      <c r="C60" s="151" t="s">
        <v>127</v>
      </c>
      <c r="D60" s="252"/>
      <c r="E60" s="309"/>
      <c r="F60" s="262">
        <f>SUM(H60:AO60)</f>
        <v>1.85</v>
      </c>
      <c r="G60" s="274">
        <f t="shared" si="9"/>
        <v>0.10574510285854735</v>
      </c>
      <c r="H60" s="261">
        <v>1.85</v>
      </c>
      <c r="I60" s="261"/>
      <c r="J60" s="261"/>
      <c r="K60" s="261"/>
      <c r="L60" s="261"/>
      <c r="M60" s="261"/>
      <c r="N60" s="261"/>
      <c r="O60" s="261"/>
      <c r="P60" s="261"/>
      <c r="Q60" s="261"/>
      <c r="R60" s="261"/>
      <c r="S60" s="261"/>
      <c r="T60" s="261"/>
      <c r="U60" s="261"/>
      <c r="V60" s="275"/>
      <c r="W60" s="261"/>
      <c r="X60" s="275"/>
      <c r="Y60" s="275"/>
      <c r="Z60" s="275"/>
      <c r="AA60" s="275"/>
      <c r="AB60" s="275"/>
      <c r="AC60" s="275"/>
      <c r="AD60" s="275"/>
      <c r="AE60" s="276">
        <v>0</v>
      </c>
      <c r="AF60" s="276">
        <v>0</v>
      </c>
      <c r="AG60" s="276">
        <v>0</v>
      </c>
      <c r="AH60" s="276">
        <v>0</v>
      </c>
      <c r="AI60" s="276">
        <v>0</v>
      </c>
      <c r="AJ60" s="276">
        <v>0</v>
      </c>
      <c r="AK60" s="276">
        <v>0</v>
      </c>
      <c r="AL60" s="276">
        <v>0</v>
      </c>
      <c r="AM60" s="276">
        <v>0</v>
      </c>
      <c r="AN60" s="276">
        <v>0</v>
      </c>
      <c r="AO60" s="276">
        <v>0</v>
      </c>
    </row>
    <row r="61" spans="1:44" ht="18" customHeight="1">
      <c r="A61" s="252" t="s">
        <v>131</v>
      </c>
      <c r="B61" s="104" t="s">
        <v>129</v>
      </c>
      <c r="C61" s="103" t="s">
        <v>130</v>
      </c>
      <c r="D61" s="252"/>
      <c r="E61" s="308"/>
      <c r="F61" s="254">
        <f t="shared" si="11"/>
        <v>37.270000000000003</v>
      </c>
      <c r="G61" s="255">
        <f t="shared" si="9"/>
        <v>2.1303351262367891</v>
      </c>
      <c r="H61" s="261">
        <v>37.270000000000003</v>
      </c>
      <c r="I61" s="261"/>
      <c r="J61" s="261"/>
      <c r="K61" s="261"/>
      <c r="L61" s="261"/>
      <c r="M61" s="261"/>
      <c r="N61" s="261"/>
      <c r="O61" s="261"/>
      <c r="P61" s="261"/>
      <c r="Q61" s="261"/>
      <c r="R61" s="261"/>
      <c r="S61" s="261"/>
      <c r="T61" s="261"/>
      <c r="U61" s="261"/>
      <c r="V61" s="275"/>
      <c r="W61" s="261"/>
      <c r="X61" s="275"/>
      <c r="Y61" s="275"/>
      <c r="Z61" s="275"/>
      <c r="AA61" s="275"/>
      <c r="AB61" s="275"/>
      <c r="AC61" s="275"/>
      <c r="AD61" s="275"/>
      <c r="AE61" s="273">
        <v>0</v>
      </c>
      <c r="AF61" s="273">
        <v>0</v>
      </c>
      <c r="AG61" s="273">
        <v>0</v>
      </c>
      <c r="AH61" s="273">
        <v>0</v>
      </c>
      <c r="AI61" s="273">
        <v>0</v>
      </c>
      <c r="AJ61" s="273">
        <v>0</v>
      </c>
      <c r="AK61" s="273">
        <v>0</v>
      </c>
      <c r="AL61" s="273">
        <v>0</v>
      </c>
      <c r="AM61" s="273">
        <v>0</v>
      </c>
      <c r="AN61" s="273">
        <v>0</v>
      </c>
      <c r="AO61" s="273">
        <v>0</v>
      </c>
    </row>
    <row r="62" spans="1:44" ht="18" customHeight="1">
      <c r="A62" s="252" t="s">
        <v>134</v>
      </c>
      <c r="B62" s="272" t="s">
        <v>132</v>
      </c>
      <c r="C62" s="103" t="s">
        <v>133</v>
      </c>
      <c r="D62" s="252"/>
      <c r="E62" s="308"/>
      <c r="F62" s="254">
        <f>SUM(H62:AO62)</f>
        <v>0</v>
      </c>
      <c r="G62" s="255">
        <f>F62/F$8*100</f>
        <v>0</v>
      </c>
      <c r="H62" s="261">
        <v>0</v>
      </c>
      <c r="I62" s="261"/>
      <c r="J62" s="261"/>
      <c r="K62" s="261"/>
      <c r="L62" s="261"/>
      <c r="M62" s="261"/>
      <c r="N62" s="261"/>
      <c r="O62" s="261"/>
      <c r="P62" s="261"/>
      <c r="Q62" s="261"/>
      <c r="R62" s="261"/>
      <c r="S62" s="261"/>
      <c r="T62" s="261"/>
      <c r="U62" s="261"/>
      <c r="V62" s="275"/>
      <c r="W62" s="261"/>
      <c r="X62" s="275"/>
      <c r="Y62" s="275"/>
      <c r="Z62" s="275"/>
      <c r="AA62" s="275"/>
      <c r="AB62" s="275"/>
      <c r="AC62" s="275"/>
      <c r="AD62" s="275"/>
      <c r="AE62" s="273">
        <v>0</v>
      </c>
      <c r="AF62" s="273">
        <v>0</v>
      </c>
      <c r="AG62" s="273">
        <v>0</v>
      </c>
      <c r="AH62" s="273">
        <v>0</v>
      </c>
      <c r="AI62" s="273">
        <v>0</v>
      </c>
      <c r="AJ62" s="273">
        <v>0</v>
      </c>
      <c r="AK62" s="273">
        <v>0</v>
      </c>
      <c r="AL62" s="273">
        <v>0</v>
      </c>
      <c r="AM62" s="273">
        <v>0</v>
      </c>
      <c r="AN62" s="273">
        <v>0</v>
      </c>
      <c r="AO62" s="273">
        <v>0</v>
      </c>
    </row>
    <row r="63" spans="1:44" ht="18" customHeight="1">
      <c r="A63" s="252" t="s">
        <v>137</v>
      </c>
      <c r="B63" s="272" t="s">
        <v>135</v>
      </c>
      <c r="C63" s="103" t="s">
        <v>136</v>
      </c>
      <c r="D63" s="252"/>
      <c r="E63" s="308"/>
      <c r="F63" s="254">
        <f>SUM(H63:AO63)</f>
        <v>1.4200000000000002</v>
      </c>
      <c r="G63" s="255">
        <f>F63/F$8*100</f>
        <v>8.1166511383317444E-2</v>
      </c>
      <c r="H63" s="261">
        <v>1.4200000000000002</v>
      </c>
      <c r="I63" s="261"/>
      <c r="J63" s="261"/>
      <c r="K63" s="261"/>
      <c r="L63" s="261"/>
      <c r="M63" s="261"/>
      <c r="N63" s="261"/>
      <c r="O63" s="261"/>
      <c r="P63" s="261"/>
      <c r="Q63" s="261"/>
      <c r="R63" s="261"/>
      <c r="S63" s="261"/>
      <c r="T63" s="261"/>
      <c r="U63" s="261"/>
      <c r="V63" s="275"/>
      <c r="W63" s="261"/>
      <c r="X63" s="275"/>
      <c r="Y63" s="275"/>
      <c r="Z63" s="275"/>
      <c r="AA63" s="275"/>
      <c r="AB63" s="275"/>
      <c r="AC63" s="275"/>
      <c r="AD63" s="275"/>
      <c r="AE63" s="273">
        <v>0</v>
      </c>
      <c r="AF63" s="273">
        <v>0</v>
      </c>
      <c r="AG63" s="273">
        <v>0</v>
      </c>
      <c r="AH63" s="273">
        <v>0</v>
      </c>
      <c r="AI63" s="273">
        <v>0</v>
      </c>
      <c r="AJ63" s="273">
        <v>0</v>
      </c>
      <c r="AK63" s="273">
        <v>0</v>
      </c>
      <c r="AL63" s="273">
        <v>0</v>
      </c>
      <c r="AM63" s="273">
        <v>0</v>
      </c>
      <c r="AN63" s="273">
        <v>0</v>
      </c>
      <c r="AO63" s="273">
        <v>0</v>
      </c>
    </row>
    <row r="64" spans="1:44" ht="18" customHeight="1">
      <c r="A64" s="252" t="s">
        <v>140</v>
      </c>
      <c r="B64" s="278" t="s">
        <v>138</v>
      </c>
      <c r="C64" s="103" t="s">
        <v>139</v>
      </c>
      <c r="D64" s="252"/>
      <c r="E64" s="308"/>
      <c r="F64" s="254">
        <f t="shared" si="11"/>
        <v>0</v>
      </c>
      <c r="G64" s="255">
        <f t="shared" si="9"/>
        <v>0</v>
      </c>
      <c r="H64" s="261">
        <v>0</v>
      </c>
      <c r="I64" s="261"/>
      <c r="J64" s="261"/>
      <c r="K64" s="261"/>
      <c r="L64" s="261"/>
      <c r="M64" s="261"/>
      <c r="N64" s="261"/>
      <c r="O64" s="261"/>
      <c r="P64" s="261"/>
      <c r="Q64" s="261"/>
      <c r="R64" s="261"/>
      <c r="S64" s="261"/>
      <c r="T64" s="261"/>
      <c r="U64" s="261"/>
      <c r="V64" s="275"/>
      <c r="W64" s="261"/>
      <c r="X64" s="275"/>
      <c r="Y64" s="275"/>
      <c r="Z64" s="275"/>
      <c r="AA64" s="275"/>
      <c r="AB64" s="554"/>
      <c r="AC64" s="275"/>
      <c r="AD64" s="275"/>
      <c r="AE64" s="273">
        <v>0</v>
      </c>
      <c r="AF64" s="273">
        <v>0</v>
      </c>
      <c r="AG64" s="273">
        <v>0</v>
      </c>
      <c r="AH64" s="273">
        <v>0</v>
      </c>
      <c r="AI64" s="273">
        <v>0</v>
      </c>
      <c r="AJ64" s="273">
        <v>0</v>
      </c>
      <c r="AK64" s="273">
        <v>0</v>
      </c>
      <c r="AL64" s="273">
        <v>0</v>
      </c>
      <c r="AM64" s="273">
        <v>0</v>
      </c>
      <c r="AN64" s="273">
        <v>0</v>
      </c>
      <c r="AO64" s="273">
        <v>0</v>
      </c>
    </row>
    <row r="65" spans="1:44" ht="18" customHeight="1">
      <c r="A65" s="252" t="s">
        <v>143</v>
      </c>
      <c r="B65" s="272" t="s">
        <v>141</v>
      </c>
      <c r="C65" s="103" t="s">
        <v>142</v>
      </c>
      <c r="D65" s="252"/>
      <c r="E65" s="308"/>
      <c r="F65" s="254">
        <f t="shared" si="11"/>
        <v>51.999899999999997</v>
      </c>
      <c r="G65" s="255">
        <f t="shared" si="9"/>
        <v>2.9722890670995548</v>
      </c>
      <c r="H65" s="261">
        <v>51.999899999999997</v>
      </c>
      <c r="I65" s="261"/>
      <c r="J65" s="261"/>
      <c r="K65" s="261"/>
      <c r="L65" s="261"/>
      <c r="M65" s="261"/>
      <c r="N65" s="261"/>
      <c r="O65" s="261"/>
      <c r="P65" s="261"/>
      <c r="Q65" s="261"/>
      <c r="R65" s="261"/>
      <c r="S65" s="261"/>
      <c r="T65" s="261"/>
      <c r="U65" s="261"/>
      <c r="V65" s="275"/>
      <c r="W65" s="261"/>
      <c r="X65" s="275"/>
      <c r="Y65" s="275"/>
      <c r="Z65" s="275"/>
      <c r="AA65" s="275"/>
      <c r="AB65" s="554"/>
      <c r="AC65" s="275"/>
      <c r="AD65" s="275"/>
      <c r="AE65" s="273">
        <v>0</v>
      </c>
      <c r="AF65" s="273">
        <v>0</v>
      </c>
      <c r="AG65" s="273">
        <v>0</v>
      </c>
      <c r="AH65" s="273">
        <v>0</v>
      </c>
      <c r="AI65" s="273">
        <v>0</v>
      </c>
      <c r="AJ65" s="273">
        <v>0</v>
      </c>
      <c r="AK65" s="273">
        <v>0</v>
      </c>
      <c r="AL65" s="273">
        <v>0</v>
      </c>
      <c r="AM65" s="273">
        <v>0</v>
      </c>
      <c r="AN65" s="273">
        <v>0</v>
      </c>
      <c r="AO65" s="273">
        <v>0</v>
      </c>
    </row>
    <row r="66" spans="1:44" ht="18" customHeight="1">
      <c r="A66" s="252" t="s">
        <v>146</v>
      </c>
      <c r="B66" s="272" t="s">
        <v>144</v>
      </c>
      <c r="C66" s="103" t="s">
        <v>145</v>
      </c>
      <c r="D66" s="252"/>
      <c r="E66" s="308"/>
      <c r="F66" s="254">
        <f t="shared" si="11"/>
        <v>3.52033</v>
      </c>
      <c r="G66" s="255">
        <f t="shared" si="9"/>
        <v>0.2012203556465027</v>
      </c>
      <c r="H66" s="261">
        <v>3.52033</v>
      </c>
      <c r="I66" s="261"/>
      <c r="J66" s="261"/>
      <c r="K66" s="261"/>
      <c r="L66" s="261"/>
      <c r="M66" s="261"/>
      <c r="N66" s="261"/>
      <c r="O66" s="261"/>
      <c r="P66" s="261"/>
      <c r="Q66" s="261"/>
      <c r="R66" s="261"/>
      <c r="S66" s="261"/>
      <c r="T66" s="261"/>
      <c r="U66" s="261"/>
      <c r="V66" s="275"/>
      <c r="W66" s="261"/>
      <c r="X66" s="275"/>
      <c r="Y66" s="275"/>
      <c r="Z66" s="275"/>
      <c r="AA66" s="275"/>
      <c r="AB66" s="275"/>
      <c r="AC66" s="275"/>
      <c r="AD66" s="275"/>
      <c r="AE66" s="273">
        <v>0</v>
      </c>
      <c r="AF66" s="273">
        <v>0</v>
      </c>
      <c r="AG66" s="273">
        <v>0</v>
      </c>
      <c r="AH66" s="273">
        <v>0</v>
      </c>
      <c r="AI66" s="273">
        <v>0</v>
      </c>
      <c r="AJ66" s="273">
        <v>0</v>
      </c>
      <c r="AK66" s="273">
        <v>0</v>
      </c>
      <c r="AL66" s="273">
        <v>0</v>
      </c>
      <c r="AM66" s="273">
        <v>0</v>
      </c>
      <c r="AN66" s="273">
        <v>0</v>
      </c>
      <c r="AO66" s="273">
        <v>0</v>
      </c>
    </row>
    <row r="67" spans="1:44" ht="22.5" customHeight="1">
      <c r="A67" s="252" t="s">
        <v>149</v>
      </c>
      <c r="B67" s="272" t="s">
        <v>147</v>
      </c>
      <c r="C67" s="103" t="s">
        <v>148</v>
      </c>
      <c r="D67" s="252"/>
      <c r="E67" s="308"/>
      <c r="F67" s="254">
        <f t="shared" si="11"/>
        <v>0.36</v>
      </c>
      <c r="G67" s="255">
        <f t="shared" si="9"/>
        <v>2.0577425421122727E-2</v>
      </c>
      <c r="H67" s="261">
        <v>0.36</v>
      </c>
      <c r="I67" s="261"/>
      <c r="J67" s="261"/>
      <c r="K67" s="261"/>
      <c r="L67" s="261"/>
      <c r="M67" s="261"/>
      <c r="N67" s="261"/>
      <c r="O67" s="261"/>
      <c r="P67" s="261"/>
      <c r="Q67" s="261"/>
      <c r="R67" s="261"/>
      <c r="S67" s="261"/>
      <c r="T67" s="261"/>
      <c r="U67" s="261"/>
      <c r="V67" s="275"/>
      <c r="W67" s="261"/>
      <c r="X67" s="275"/>
      <c r="Y67" s="275"/>
      <c r="Z67" s="275"/>
      <c r="AA67" s="275"/>
      <c r="AB67" s="275"/>
      <c r="AC67" s="275"/>
      <c r="AD67" s="275"/>
      <c r="AE67" s="279">
        <v>0</v>
      </c>
      <c r="AF67" s="279">
        <v>0</v>
      </c>
      <c r="AG67" s="279">
        <v>0</v>
      </c>
      <c r="AH67" s="279">
        <v>0</v>
      </c>
      <c r="AI67" s="279">
        <v>0</v>
      </c>
      <c r="AJ67" s="279">
        <v>0</v>
      </c>
      <c r="AK67" s="279">
        <v>0</v>
      </c>
      <c r="AL67" s="279">
        <v>0</v>
      </c>
      <c r="AM67" s="279">
        <v>0</v>
      </c>
      <c r="AN67" s="279">
        <v>0</v>
      </c>
      <c r="AO67" s="279">
        <v>0</v>
      </c>
    </row>
    <row r="68" spans="1:44" ht="18" customHeight="1">
      <c r="A68" s="252" t="s">
        <v>151</v>
      </c>
      <c r="B68" s="272" t="s">
        <v>150</v>
      </c>
      <c r="C68" s="103" t="s">
        <v>171</v>
      </c>
      <c r="D68" s="252"/>
      <c r="E68" s="308"/>
      <c r="F68" s="254">
        <f t="shared" si="11"/>
        <v>0</v>
      </c>
      <c r="G68" s="255">
        <f t="shared" si="9"/>
        <v>0</v>
      </c>
      <c r="H68" s="261">
        <v>0</v>
      </c>
      <c r="I68" s="261"/>
      <c r="J68" s="261"/>
      <c r="K68" s="261"/>
      <c r="L68" s="261"/>
      <c r="M68" s="261"/>
      <c r="N68" s="261"/>
      <c r="O68" s="261"/>
      <c r="P68" s="261"/>
      <c r="Q68" s="261"/>
      <c r="R68" s="261"/>
      <c r="S68" s="261"/>
      <c r="T68" s="261"/>
      <c r="U68" s="261"/>
      <c r="V68" s="275"/>
      <c r="W68" s="261"/>
      <c r="X68" s="275"/>
      <c r="Y68" s="275"/>
      <c r="Z68" s="275"/>
      <c r="AA68" s="275"/>
      <c r="AB68" s="275"/>
      <c r="AC68" s="275"/>
      <c r="AD68" s="275"/>
      <c r="AE68" s="273">
        <v>0</v>
      </c>
      <c r="AF68" s="273">
        <v>0</v>
      </c>
      <c r="AG68" s="273">
        <v>0</v>
      </c>
      <c r="AH68" s="273">
        <v>0</v>
      </c>
      <c r="AI68" s="273">
        <v>0</v>
      </c>
      <c r="AJ68" s="273">
        <v>0</v>
      </c>
      <c r="AK68" s="273">
        <v>0</v>
      </c>
      <c r="AL68" s="273">
        <v>0</v>
      </c>
      <c r="AM68" s="273">
        <v>0</v>
      </c>
      <c r="AN68" s="273">
        <v>0</v>
      </c>
      <c r="AO68" s="273">
        <v>0</v>
      </c>
    </row>
    <row r="69" spans="1:44" ht="18" customHeight="1">
      <c r="A69" s="252" t="s">
        <v>154</v>
      </c>
      <c r="B69" s="272" t="s">
        <v>291</v>
      </c>
      <c r="C69" s="103" t="s">
        <v>153</v>
      </c>
      <c r="D69" s="252"/>
      <c r="E69" s="308"/>
      <c r="F69" s="254">
        <f t="shared" si="11"/>
        <v>0</v>
      </c>
      <c r="G69" s="255">
        <f t="shared" si="9"/>
        <v>0</v>
      </c>
      <c r="H69" s="261">
        <v>0</v>
      </c>
      <c r="I69" s="261"/>
      <c r="J69" s="261"/>
      <c r="K69" s="261"/>
      <c r="L69" s="261"/>
      <c r="M69" s="261"/>
      <c r="N69" s="261"/>
      <c r="O69" s="261"/>
      <c r="P69" s="261"/>
      <c r="Q69" s="261"/>
      <c r="R69" s="261"/>
      <c r="S69" s="261"/>
      <c r="T69" s="261"/>
      <c r="U69" s="261"/>
      <c r="V69" s="275"/>
      <c r="W69" s="261"/>
      <c r="X69" s="275"/>
      <c r="Y69" s="275"/>
      <c r="Z69" s="275"/>
      <c r="AA69" s="275"/>
      <c r="AB69" s="275"/>
      <c r="AC69" s="275"/>
      <c r="AD69" s="275"/>
      <c r="AE69" s="273">
        <v>0</v>
      </c>
      <c r="AF69" s="273">
        <v>0</v>
      </c>
      <c r="AG69" s="273">
        <v>0</v>
      </c>
      <c r="AH69" s="273">
        <v>0</v>
      </c>
      <c r="AI69" s="273">
        <v>0</v>
      </c>
      <c r="AJ69" s="273">
        <v>0</v>
      </c>
      <c r="AK69" s="273">
        <v>0</v>
      </c>
      <c r="AL69" s="273">
        <v>0</v>
      </c>
      <c r="AM69" s="273">
        <v>0</v>
      </c>
      <c r="AN69" s="273">
        <v>0</v>
      </c>
      <c r="AO69" s="273">
        <v>0</v>
      </c>
    </row>
    <row r="70" spans="1:44" ht="18" customHeight="1">
      <c r="A70" s="252" t="s">
        <v>157</v>
      </c>
      <c r="B70" s="272" t="s">
        <v>155</v>
      </c>
      <c r="C70" s="103" t="s">
        <v>156</v>
      </c>
      <c r="D70" s="252"/>
      <c r="E70" s="308"/>
      <c r="F70" s="254">
        <f t="shared" si="11"/>
        <v>17.920000000000002</v>
      </c>
      <c r="G70" s="255">
        <f t="shared" si="9"/>
        <v>1.0242985098514426</v>
      </c>
      <c r="H70" s="261">
        <v>17.920000000000002</v>
      </c>
      <c r="I70" s="261"/>
      <c r="J70" s="261"/>
      <c r="K70" s="261"/>
      <c r="L70" s="261"/>
      <c r="M70" s="261"/>
      <c r="N70" s="261"/>
      <c r="O70" s="261"/>
      <c r="P70" s="261"/>
      <c r="Q70" s="261"/>
      <c r="R70" s="261"/>
      <c r="S70" s="261"/>
      <c r="T70" s="261"/>
      <c r="U70" s="261"/>
      <c r="V70" s="275"/>
      <c r="W70" s="261"/>
      <c r="X70" s="275"/>
      <c r="Y70" s="275"/>
      <c r="Z70" s="275"/>
      <c r="AA70" s="275"/>
      <c r="AB70" s="275"/>
      <c r="AC70" s="275"/>
      <c r="AD70" s="275"/>
      <c r="AE70" s="273">
        <v>0</v>
      </c>
      <c r="AF70" s="273">
        <v>0</v>
      </c>
      <c r="AG70" s="273">
        <v>0</v>
      </c>
      <c r="AH70" s="273">
        <v>0</v>
      </c>
      <c r="AI70" s="273">
        <v>0</v>
      </c>
      <c r="AJ70" s="273">
        <v>0</v>
      </c>
      <c r="AK70" s="273">
        <v>0</v>
      </c>
      <c r="AL70" s="273">
        <v>0</v>
      </c>
      <c r="AM70" s="273">
        <v>0</v>
      </c>
      <c r="AN70" s="273">
        <v>0</v>
      </c>
      <c r="AO70" s="273">
        <v>0</v>
      </c>
    </row>
    <row r="71" spans="1:44" ht="18" customHeight="1">
      <c r="A71" s="252" t="s">
        <v>160</v>
      </c>
      <c r="B71" s="272" t="s">
        <v>158</v>
      </c>
      <c r="C71" s="103" t="s">
        <v>159</v>
      </c>
      <c r="D71" s="252"/>
      <c r="E71" s="308"/>
      <c r="F71" s="254">
        <f t="shared" si="11"/>
        <v>0.28999999999999998</v>
      </c>
      <c r="G71" s="255">
        <f t="shared" si="9"/>
        <v>1.6576259367015529E-2</v>
      </c>
      <c r="H71" s="261">
        <v>0.28999999999999998</v>
      </c>
      <c r="I71" s="261"/>
      <c r="J71" s="261"/>
      <c r="K71" s="261"/>
      <c r="L71" s="261"/>
      <c r="M71" s="261"/>
      <c r="N71" s="261"/>
      <c r="O71" s="261"/>
      <c r="P71" s="261"/>
      <c r="Q71" s="261"/>
      <c r="R71" s="261"/>
      <c r="S71" s="261"/>
      <c r="T71" s="261"/>
      <c r="U71" s="261"/>
      <c r="V71" s="275"/>
      <c r="W71" s="261"/>
      <c r="X71" s="275"/>
      <c r="Y71" s="275"/>
      <c r="Z71" s="275"/>
      <c r="AA71" s="275"/>
      <c r="AB71" s="275"/>
      <c r="AC71" s="275"/>
      <c r="AD71" s="275"/>
      <c r="AE71" s="273">
        <v>0</v>
      </c>
      <c r="AF71" s="273">
        <v>0</v>
      </c>
      <c r="AG71" s="273">
        <v>0</v>
      </c>
      <c r="AH71" s="273">
        <v>0</v>
      </c>
      <c r="AI71" s="273">
        <v>0</v>
      </c>
      <c r="AJ71" s="273">
        <v>0</v>
      </c>
      <c r="AK71" s="273">
        <v>0</v>
      </c>
      <c r="AL71" s="273">
        <v>0</v>
      </c>
      <c r="AM71" s="273">
        <v>0</v>
      </c>
      <c r="AN71" s="273">
        <v>0</v>
      </c>
      <c r="AO71" s="273">
        <v>0</v>
      </c>
    </row>
    <row r="72" spans="1:44" ht="18" customHeight="1">
      <c r="A72" s="252" t="s">
        <v>163</v>
      </c>
      <c r="B72" s="272" t="s">
        <v>161</v>
      </c>
      <c r="C72" s="103" t="s">
        <v>162</v>
      </c>
      <c r="D72" s="252"/>
      <c r="E72" s="308"/>
      <c r="F72" s="254">
        <f t="shared" si="11"/>
        <v>2.5</v>
      </c>
      <c r="G72" s="255">
        <f t="shared" si="9"/>
        <v>0.14289878764668559</v>
      </c>
      <c r="H72" s="261">
        <v>2.5</v>
      </c>
      <c r="I72" s="261"/>
      <c r="J72" s="261"/>
      <c r="K72" s="261"/>
      <c r="L72" s="261"/>
      <c r="M72" s="261"/>
      <c r="N72" s="261"/>
      <c r="O72" s="261"/>
      <c r="P72" s="261"/>
      <c r="Q72" s="261"/>
      <c r="R72" s="261"/>
      <c r="S72" s="261"/>
      <c r="T72" s="261"/>
      <c r="U72" s="261"/>
      <c r="V72" s="275"/>
      <c r="W72" s="261"/>
      <c r="X72" s="275"/>
      <c r="Y72" s="275"/>
      <c r="Z72" s="275"/>
      <c r="AA72" s="275"/>
      <c r="AB72" s="275"/>
      <c r="AC72" s="275"/>
      <c r="AD72" s="275"/>
      <c r="AE72" s="273">
        <v>0</v>
      </c>
      <c r="AF72" s="273">
        <v>0</v>
      </c>
      <c r="AG72" s="273">
        <v>0</v>
      </c>
      <c r="AH72" s="273">
        <v>0</v>
      </c>
      <c r="AI72" s="273">
        <v>0</v>
      </c>
      <c r="AJ72" s="273">
        <v>0</v>
      </c>
      <c r="AK72" s="273">
        <v>0</v>
      </c>
      <c r="AL72" s="273">
        <v>0</v>
      </c>
      <c r="AM72" s="273">
        <v>0</v>
      </c>
      <c r="AN72" s="273">
        <v>0</v>
      </c>
      <c r="AO72" s="273">
        <v>0</v>
      </c>
    </row>
    <row r="73" spans="1:44" ht="24" customHeight="1">
      <c r="A73" s="252" t="s">
        <v>166</v>
      </c>
      <c r="B73" s="272" t="s">
        <v>164</v>
      </c>
      <c r="C73" s="103" t="s">
        <v>165</v>
      </c>
      <c r="D73" s="252"/>
      <c r="E73" s="308"/>
      <c r="F73" s="254">
        <f t="shared" si="11"/>
        <v>0</v>
      </c>
      <c r="G73" s="255">
        <f t="shared" si="9"/>
        <v>0</v>
      </c>
      <c r="H73" s="261">
        <v>0</v>
      </c>
      <c r="I73" s="261"/>
      <c r="J73" s="261"/>
      <c r="K73" s="261"/>
      <c r="L73" s="261"/>
      <c r="M73" s="261"/>
      <c r="N73" s="261"/>
      <c r="O73" s="261"/>
      <c r="P73" s="261"/>
      <c r="Q73" s="261"/>
      <c r="R73" s="261"/>
      <c r="S73" s="261"/>
      <c r="T73" s="261"/>
      <c r="U73" s="261"/>
      <c r="V73" s="275"/>
      <c r="W73" s="261"/>
      <c r="X73" s="275"/>
      <c r="Y73" s="275"/>
      <c r="Z73" s="275"/>
      <c r="AA73" s="275"/>
      <c r="AB73" s="275"/>
      <c r="AC73" s="275"/>
      <c r="AD73" s="275"/>
      <c r="AE73" s="273">
        <v>0</v>
      </c>
      <c r="AF73" s="273">
        <v>0</v>
      </c>
      <c r="AG73" s="273">
        <v>0</v>
      </c>
      <c r="AH73" s="273">
        <v>0</v>
      </c>
      <c r="AI73" s="273">
        <v>0</v>
      </c>
      <c r="AJ73" s="273">
        <v>0</v>
      </c>
      <c r="AK73" s="273">
        <v>0</v>
      </c>
      <c r="AL73" s="273">
        <v>0</v>
      </c>
      <c r="AM73" s="273">
        <v>0</v>
      </c>
      <c r="AN73" s="273">
        <v>0</v>
      </c>
      <c r="AO73" s="273">
        <v>0</v>
      </c>
      <c r="AR73" s="259">
        <f>F88-F64</f>
        <v>0</v>
      </c>
    </row>
    <row r="74" spans="1:44" ht="18" customHeight="1">
      <c r="A74" s="252" t="s">
        <v>285</v>
      </c>
      <c r="B74" s="272" t="s">
        <v>167</v>
      </c>
      <c r="C74" s="103" t="s">
        <v>168</v>
      </c>
      <c r="D74" s="252"/>
      <c r="E74" s="308"/>
      <c r="F74" s="254">
        <f t="shared" si="11"/>
        <v>0</v>
      </c>
      <c r="G74" s="255">
        <f t="shared" si="9"/>
        <v>0</v>
      </c>
      <c r="H74" s="261">
        <v>0</v>
      </c>
      <c r="I74" s="261"/>
      <c r="J74" s="261"/>
      <c r="K74" s="261"/>
      <c r="L74" s="261"/>
      <c r="M74" s="261"/>
      <c r="N74" s="261"/>
      <c r="O74" s="261"/>
      <c r="P74" s="261"/>
      <c r="Q74" s="261"/>
      <c r="R74" s="261"/>
      <c r="S74" s="261"/>
      <c r="T74" s="261"/>
      <c r="U74" s="261"/>
      <c r="V74" s="275"/>
      <c r="W74" s="261"/>
      <c r="X74" s="275"/>
      <c r="Y74" s="275"/>
      <c r="Z74" s="275"/>
      <c r="AA74" s="275"/>
      <c r="AB74" s="275"/>
      <c r="AC74" s="275"/>
      <c r="AD74" s="275"/>
      <c r="AE74" s="273">
        <v>0</v>
      </c>
      <c r="AF74" s="273">
        <v>0</v>
      </c>
      <c r="AG74" s="273">
        <v>0</v>
      </c>
      <c r="AH74" s="273">
        <v>0</v>
      </c>
      <c r="AI74" s="273">
        <v>0</v>
      </c>
      <c r="AJ74" s="273">
        <v>0</v>
      </c>
      <c r="AK74" s="273">
        <v>0</v>
      </c>
      <c r="AL74" s="273">
        <v>0</v>
      </c>
      <c r="AM74" s="273">
        <v>0</v>
      </c>
      <c r="AN74" s="273">
        <v>0</v>
      </c>
      <c r="AO74" s="273">
        <v>0</v>
      </c>
    </row>
    <row r="75" spans="1:44" s="227" customFormat="1" ht="18" customHeight="1">
      <c r="A75" s="280">
        <v>3</v>
      </c>
      <c r="B75" s="281" t="s">
        <v>169</v>
      </c>
      <c r="C75" s="230" t="s">
        <v>170</v>
      </c>
      <c r="D75" s="244"/>
      <c r="E75" s="308"/>
      <c r="F75" s="267">
        <f t="shared" si="11"/>
        <v>4.3130000000000006</v>
      </c>
      <c r="G75" s="248">
        <f t="shared" si="9"/>
        <v>0.24652898844806206</v>
      </c>
      <c r="H75" s="282">
        <v>4.3130000000000006</v>
      </c>
      <c r="I75" s="282"/>
      <c r="J75" s="282"/>
      <c r="K75" s="282"/>
      <c r="L75" s="282"/>
      <c r="M75" s="282"/>
      <c r="N75" s="282"/>
      <c r="O75" s="282"/>
      <c r="P75" s="282"/>
      <c r="Q75" s="282"/>
      <c r="R75" s="282"/>
      <c r="S75" s="282"/>
      <c r="T75" s="282"/>
      <c r="U75" s="282"/>
      <c r="V75" s="283"/>
      <c r="W75" s="282"/>
      <c r="X75" s="283"/>
      <c r="Y75" s="283"/>
      <c r="Z75" s="283"/>
      <c r="AA75" s="283"/>
      <c r="AB75" s="283"/>
      <c r="AC75" s="283"/>
      <c r="AD75" s="283"/>
      <c r="AE75" s="284">
        <v>0</v>
      </c>
      <c r="AF75" s="284">
        <v>0</v>
      </c>
      <c r="AG75" s="284">
        <v>0</v>
      </c>
      <c r="AH75" s="284">
        <v>0</v>
      </c>
      <c r="AI75" s="284">
        <v>0</v>
      </c>
      <c r="AJ75" s="284">
        <v>0</v>
      </c>
      <c r="AK75" s="284">
        <v>0</v>
      </c>
      <c r="AL75" s="284">
        <v>0</v>
      </c>
      <c r="AM75" s="284">
        <v>0</v>
      </c>
      <c r="AN75" s="284">
        <v>0</v>
      </c>
      <c r="AO75" s="284">
        <v>0</v>
      </c>
    </row>
    <row r="76" spans="1:44" s="291" customFormat="1" ht="18" customHeight="1">
      <c r="A76" s="285" t="s">
        <v>196</v>
      </c>
      <c r="B76" s="286" t="s">
        <v>197</v>
      </c>
      <c r="C76" s="287"/>
      <c r="D76" s="287"/>
      <c r="E76" s="230"/>
      <c r="F76" s="288"/>
      <c r="G76" s="248">
        <f>F76/F$8*100</f>
        <v>0</v>
      </c>
      <c r="H76" s="288"/>
      <c r="I76" s="288"/>
      <c r="J76" s="288"/>
      <c r="K76" s="288"/>
      <c r="L76" s="288"/>
      <c r="M76" s="288"/>
      <c r="N76" s="288"/>
      <c r="O76" s="288"/>
      <c r="P76" s="288"/>
      <c r="Q76" s="288"/>
      <c r="R76" s="288"/>
      <c r="S76" s="288"/>
      <c r="T76" s="288"/>
      <c r="U76" s="288"/>
      <c r="V76" s="289"/>
      <c r="W76" s="288"/>
      <c r="X76" s="289"/>
      <c r="Y76" s="289"/>
      <c r="Z76" s="289"/>
      <c r="AA76" s="289"/>
      <c r="AB76" s="289"/>
      <c r="AC76" s="289"/>
      <c r="AD76" s="289"/>
      <c r="AE76" s="290"/>
      <c r="AF76" s="290"/>
      <c r="AG76" s="290"/>
      <c r="AH76" s="290"/>
      <c r="AI76" s="290"/>
      <c r="AJ76" s="290"/>
      <c r="AK76" s="290"/>
      <c r="AL76" s="290"/>
      <c r="AM76" s="290"/>
      <c r="AN76" s="290"/>
      <c r="AO76" s="290"/>
    </row>
    <row r="77" spans="1:44" s="296" customFormat="1" ht="18" customHeight="1">
      <c r="A77" s="292">
        <v>1</v>
      </c>
      <c r="B77" s="293" t="s">
        <v>288</v>
      </c>
      <c r="C77" s="238" t="s">
        <v>198</v>
      </c>
      <c r="D77" s="230"/>
      <c r="E77" s="307"/>
      <c r="F77" s="249"/>
      <c r="G77" s="248"/>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v>0</v>
      </c>
      <c r="AF77" s="295">
        <v>0</v>
      </c>
      <c r="AG77" s="295">
        <v>0</v>
      </c>
      <c r="AH77" s="295">
        <v>0</v>
      </c>
      <c r="AI77" s="295">
        <v>0</v>
      </c>
      <c r="AJ77" s="295">
        <v>0</v>
      </c>
      <c r="AK77" s="295">
        <v>0</v>
      </c>
      <c r="AL77" s="295">
        <v>0</v>
      </c>
      <c r="AM77" s="295">
        <v>0</v>
      </c>
      <c r="AN77" s="295">
        <v>0</v>
      </c>
      <c r="AO77" s="295">
        <v>0</v>
      </c>
    </row>
    <row r="78" spans="1:44" s="296" customFormat="1" ht="18" customHeight="1">
      <c r="A78" s="292">
        <v>2</v>
      </c>
      <c r="B78" s="293" t="s">
        <v>199</v>
      </c>
      <c r="C78" s="238" t="s">
        <v>200</v>
      </c>
      <c r="D78" s="230"/>
      <c r="E78" s="307"/>
      <c r="F78" s="249"/>
      <c r="G78" s="248"/>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5">
        <v>0</v>
      </c>
      <c r="AF78" s="295">
        <v>0</v>
      </c>
      <c r="AG78" s="295">
        <v>0</v>
      </c>
      <c r="AH78" s="295">
        <v>0</v>
      </c>
      <c r="AI78" s="295">
        <v>0</v>
      </c>
      <c r="AJ78" s="295">
        <v>0</v>
      </c>
      <c r="AK78" s="295">
        <v>0</v>
      </c>
      <c r="AL78" s="295">
        <v>0</v>
      </c>
      <c r="AM78" s="295">
        <v>0</v>
      </c>
      <c r="AN78" s="295">
        <v>0</v>
      </c>
      <c r="AO78" s="295">
        <v>0</v>
      </c>
    </row>
    <row r="79" spans="1:44" s="296" customFormat="1" ht="18" customHeight="1">
      <c r="A79" s="292">
        <v>3</v>
      </c>
      <c r="B79" s="293" t="s">
        <v>201</v>
      </c>
      <c r="C79" s="238" t="s">
        <v>202</v>
      </c>
      <c r="D79" s="230"/>
      <c r="E79" s="307"/>
      <c r="F79" s="249">
        <f>SUM(H79:AO79)</f>
        <v>1749.49</v>
      </c>
      <c r="G79" s="248">
        <f>F79/F$8*100</f>
        <v>100</v>
      </c>
      <c r="H79" s="294">
        <f>H8</f>
        <v>1749.49</v>
      </c>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5">
        <v>0</v>
      </c>
      <c r="AF79" s="295">
        <v>0</v>
      </c>
      <c r="AG79" s="295">
        <v>0</v>
      </c>
      <c r="AH79" s="295">
        <v>0</v>
      </c>
      <c r="AI79" s="295">
        <v>0</v>
      </c>
      <c r="AJ79" s="295">
        <v>0</v>
      </c>
      <c r="AK79" s="295">
        <v>0</v>
      </c>
      <c r="AL79" s="295">
        <v>0</v>
      </c>
      <c r="AM79" s="295">
        <v>0</v>
      </c>
      <c r="AN79" s="295">
        <v>0</v>
      </c>
      <c r="AO79" s="295">
        <v>0</v>
      </c>
    </row>
    <row r="80" spans="1:44" s="300" customFormat="1" ht="51">
      <c r="A80" s="292">
        <v>4</v>
      </c>
      <c r="B80" s="297" t="s">
        <v>334</v>
      </c>
      <c r="C80" s="298" t="s">
        <v>204</v>
      </c>
      <c r="D80" s="287"/>
      <c r="E80" s="230"/>
      <c r="F80" s="289">
        <f>SUM(H80:AO80)</f>
        <v>185.26680000000002</v>
      </c>
      <c r="G80" s="248">
        <f t="shared" ref="G80:G89" si="14">F80/F$8*100</f>
        <v>10.58976044447239</v>
      </c>
      <c r="H80" s="289">
        <f>H12+H15</f>
        <v>185.26680000000002</v>
      </c>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9">
        <f t="shared" ref="AE80:AO80" si="15">AE12</f>
        <v>0</v>
      </c>
      <c r="AF80" s="299">
        <f t="shared" si="15"/>
        <v>0</v>
      </c>
      <c r="AG80" s="299">
        <f t="shared" si="15"/>
        <v>0</v>
      </c>
      <c r="AH80" s="299">
        <f t="shared" si="15"/>
        <v>0</v>
      </c>
      <c r="AI80" s="299">
        <f t="shared" si="15"/>
        <v>0</v>
      </c>
      <c r="AJ80" s="299">
        <f t="shared" si="15"/>
        <v>0</v>
      </c>
      <c r="AK80" s="299">
        <f t="shared" si="15"/>
        <v>0</v>
      </c>
      <c r="AL80" s="299">
        <f t="shared" si="15"/>
        <v>0</v>
      </c>
      <c r="AM80" s="299">
        <f t="shared" si="15"/>
        <v>0</v>
      </c>
      <c r="AN80" s="299">
        <f t="shared" si="15"/>
        <v>0</v>
      </c>
      <c r="AO80" s="299">
        <f t="shared" si="15"/>
        <v>0</v>
      </c>
    </row>
    <row r="81" spans="1:41" s="300" customFormat="1" ht="39.75" customHeight="1">
      <c r="A81" s="292">
        <v>5</v>
      </c>
      <c r="B81" s="301" t="s">
        <v>335</v>
      </c>
      <c r="C81" s="298" t="s">
        <v>206</v>
      </c>
      <c r="D81" s="230"/>
      <c r="E81" s="230"/>
      <c r="F81" s="289">
        <f t="shared" ref="F81:F85" si="16">SUM(H81:AO81)</f>
        <v>1131.3158599999999</v>
      </c>
      <c r="G81" s="248">
        <f t="shared" si="14"/>
        <v>64.665465935786997</v>
      </c>
      <c r="H81" s="289">
        <f>H17+H21+H25</f>
        <v>1131.3158599999999</v>
      </c>
      <c r="I81" s="289"/>
      <c r="J81" s="289"/>
      <c r="K81" s="289"/>
      <c r="L81" s="289"/>
      <c r="M81" s="289"/>
      <c r="N81" s="289"/>
      <c r="O81" s="289"/>
      <c r="P81" s="289"/>
      <c r="Q81" s="289"/>
      <c r="R81" s="289"/>
      <c r="S81" s="289"/>
      <c r="T81" s="289"/>
      <c r="U81" s="289"/>
      <c r="V81" s="289"/>
      <c r="W81" s="289"/>
      <c r="X81" s="289"/>
      <c r="Y81" s="289"/>
      <c r="Z81" s="289"/>
      <c r="AA81" s="289"/>
      <c r="AB81" s="289"/>
      <c r="AC81" s="289"/>
      <c r="AD81" s="289"/>
      <c r="AE81" s="299">
        <f t="shared" ref="AE81:AO81" si="17">AE16</f>
        <v>0</v>
      </c>
      <c r="AF81" s="299">
        <f t="shared" si="17"/>
        <v>0</v>
      </c>
      <c r="AG81" s="299">
        <f t="shared" si="17"/>
        <v>0</v>
      </c>
      <c r="AH81" s="299">
        <f t="shared" si="17"/>
        <v>0</v>
      </c>
      <c r="AI81" s="299">
        <f t="shared" si="17"/>
        <v>0</v>
      </c>
      <c r="AJ81" s="299">
        <f t="shared" si="17"/>
        <v>0</v>
      </c>
      <c r="AK81" s="299">
        <f t="shared" si="17"/>
        <v>0</v>
      </c>
      <c r="AL81" s="299">
        <f t="shared" si="17"/>
        <v>0</v>
      </c>
      <c r="AM81" s="299">
        <f t="shared" si="17"/>
        <v>0</v>
      </c>
      <c r="AN81" s="299">
        <f t="shared" si="17"/>
        <v>0</v>
      </c>
      <c r="AO81" s="299">
        <f t="shared" si="17"/>
        <v>0</v>
      </c>
    </row>
    <row r="82" spans="1:41" s="300" customFormat="1" ht="18" customHeight="1">
      <c r="A82" s="292">
        <v>6</v>
      </c>
      <c r="B82" s="301" t="s">
        <v>207</v>
      </c>
      <c r="C82" s="298" t="s">
        <v>208</v>
      </c>
      <c r="D82" s="288"/>
      <c r="E82" s="288"/>
      <c r="F82" s="289"/>
      <c r="G82" s="24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9"/>
      <c r="AF82" s="299"/>
      <c r="AG82" s="299"/>
      <c r="AH82" s="299"/>
      <c r="AI82" s="299"/>
      <c r="AJ82" s="299"/>
      <c r="AK82" s="299"/>
      <c r="AL82" s="299"/>
      <c r="AM82" s="299"/>
      <c r="AN82" s="299"/>
      <c r="AO82" s="299"/>
    </row>
    <row r="83" spans="1:41" s="300" customFormat="1" ht="25.5">
      <c r="A83" s="292">
        <v>7</v>
      </c>
      <c r="B83" s="301" t="s">
        <v>209</v>
      </c>
      <c r="C83" s="298" t="s">
        <v>210</v>
      </c>
      <c r="D83" s="288"/>
      <c r="E83" s="288"/>
      <c r="F83" s="289">
        <f>SUM(H83:AD83)</f>
        <v>0</v>
      </c>
      <c r="G83" s="248">
        <f>F83/F$8*100</f>
        <v>0</v>
      </c>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9"/>
      <c r="AF83" s="299"/>
      <c r="AG83" s="299"/>
      <c r="AH83" s="299"/>
      <c r="AI83" s="299"/>
      <c r="AJ83" s="299"/>
      <c r="AK83" s="299"/>
      <c r="AL83" s="299"/>
      <c r="AM83" s="299"/>
      <c r="AN83" s="299"/>
      <c r="AO83" s="299"/>
    </row>
    <row r="84" spans="1:41" s="300" customFormat="1" ht="31.5" customHeight="1">
      <c r="A84" s="292">
        <v>8</v>
      </c>
      <c r="B84" s="301" t="s">
        <v>292</v>
      </c>
      <c r="C84" s="298" t="s">
        <v>212</v>
      </c>
      <c r="D84" s="288"/>
      <c r="E84" s="288"/>
      <c r="F84" s="289">
        <f>SUM(H84:AD84)</f>
        <v>0</v>
      </c>
      <c r="G84" s="248">
        <f>F84/F$8*100</f>
        <v>0</v>
      </c>
      <c r="H84" s="289">
        <f>H36+H38</f>
        <v>0</v>
      </c>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9"/>
      <c r="AF84" s="299"/>
      <c r="AG84" s="299"/>
      <c r="AH84" s="299"/>
      <c r="AI84" s="299"/>
      <c r="AJ84" s="299"/>
      <c r="AK84" s="299"/>
      <c r="AL84" s="299"/>
      <c r="AM84" s="299"/>
      <c r="AN84" s="299"/>
      <c r="AO84" s="299"/>
    </row>
    <row r="85" spans="1:41" s="300" customFormat="1" ht="25.5">
      <c r="A85" s="292">
        <v>9</v>
      </c>
      <c r="B85" s="301" t="s">
        <v>213</v>
      </c>
      <c r="C85" s="298" t="s">
        <v>214</v>
      </c>
      <c r="D85" s="288"/>
      <c r="E85" s="288"/>
      <c r="F85" s="289">
        <f t="shared" si="16"/>
        <v>0</v>
      </c>
      <c r="G85" s="248">
        <f t="shared" si="14"/>
        <v>0</v>
      </c>
      <c r="H85" s="289">
        <v>0</v>
      </c>
      <c r="I85" s="289"/>
      <c r="J85" s="289"/>
      <c r="K85" s="289"/>
      <c r="L85" s="289"/>
      <c r="M85" s="289"/>
      <c r="N85" s="289"/>
      <c r="O85" s="289"/>
      <c r="P85" s="289"/>
      <c r="Q85" s="289"/>
      <c r="R85" s="289"/>
      <c r="S85" s="289"/>
      <c r="T85" s="289"/>
      <c r="U85" s="289"/>
      <c r="V85" s="289"/>
      <c r="W85" s="289"/>
      <c r="X85" s="289"/>
      <c r="Y85" s="289"/>
      <c r="Z85" s="289"/>
      <c r="AA85" s="289"/>
      <c r="AB85" s="289"/>
      <c r="AC85" s="289"/>
      <c r="AD85" s="289"/>
      <c r="AE85" s="302">
        <v>0</v>
      </c>
      <c r="AF85" s="302">
        <v>0</v>
      </c>
      <c r="AG85" s="302">
        <v>0</v>
      </c>
      <c r="AH85" s="302">
        <v>0</v>
      </c>
      <c r="AI85" s="302">
        <v>0</v>
      </c>
      <c r="AJ85" s="302">
        <v>0</v>
      </c>
      <c r="AK85" s="302">
        <v>0</v>
      </c>
      <c r="AL85" s="302">
        <v>0</v>
      </c>
      <c r="AM85" s="302">
        <v>0</v>
      </c>
      <c r="AN85" s="302">
        <v>0</v>
      </c>
      <c r="AO85" s="302">
        <v>0</v>
      </c>
    </row>
    <row r="86" spans="1:41" s="300" customFormat="1" ht="18" customHeight="1">
      <c r="A86" s="292">
        <v>10</v>
      </c>
      <c r="B86" s="301" t="s">
        <v>215</v>
      </c>
      <c r="C86" s="298" t="s">
        <v>216</v>
      </c>
      <c r="D86" s="288"/>
      <c r="E86" s="288"/>
      <c r="F86" s="289">
        <f>SUM(H86:AD86)</f>
        <v>1.43</v>
      </c>
      <c r="G86" s="248">
        <f t="shared" si="14"/>
        <v>8.1738106533904162E-2</v>
      </c>
      <c r="H86" s="289">
        <f>H39</f>
        <v>1.43</v>
      </c>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9" t="e">
        <f>AE39+#REF!</f>
        <v>#REF!</v>
      </c>
      <c r="AF86" s="299" t="e">
        <f>AF39+#REF!</f>
        <v>#REF!</v>
      </c>
      <c r="AG86" s="299" t="e">
        <f>AG39+#REF!</f>
        <v>#REF!</v>
      </c>
      <c r="AH86" s="299" t="e">
        <f>AH39+#REF!</f>
        <v>#REF!</v>
      </c>
      <c r="AI86" s="299" t="e">
        <f>AI39+#REF!</f>
        <v>#REF!</v>
      </c>
      <c r="AJ86" s="299" t="e">
        <f>AJ39+#REF!</f>
        <v>#REF!</v>
      </c>
      <c r="AK86" s="299" t="e">
        <f>AK39+#REF!</f>
        <v>#REF!</v>
      </c>
      <c r="AL86" s="299" t="e">
        <f>AL39+#REF!</f>
        <v>#REF!</v>
      </c>
      <c r="AM86" s="299" t="e">
        <f>AM39+#REF!</f>
        <v>#REF!</v>
      </c>
      <c r="AN86" s="299" t="e">
        <f>AN39+#REF!</f>
        <v>#REF!</v>
      </c>
      <c r="AO86" s="299" t="e">
        <f>AO39+#REF!</f>
        <v>#REF!</v>
      </c>
    </row>
    <row r="87" spans="1:41" s="300" customFormat="1" ht="18" customHeight="1">
      <c r="A87" s="292">
        <v>11</v>
      </c>
      <c r="B87" s="301" t="s">
        <v>217</v>
      </c>
      <c r="C87" s="298" t="s">
        <v>218</v>
      </c>
      <c r="D87" s="288"/>
      <c r="E87" s="288"/>
      <c r="F87" s="289">
        <f t="shared" ref="F87:F88" si="18">SUM(H87:AO87)</f>
        <v>0</v>
      </c>
      <c r="G87" s="248">
        <f t="shared" si="14"/>
        <v>0</v>
      </c>
      <c r="H87" s="289">
        <v>0</v>
      </c>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9"/>
      <c r="AF87" s="299"/>
      <c r="AG87" s="299"/>
      <c r="AH87" s="299"/>
      <c r="AI87" s="299"/>
      <c r="AJ87" s="299"/>
      <c r="AK87" s="299"/>
      <c r="AL87" s="299"/>
      <c r="AM87" s="299"/>
      <c r="AN87" s="299"/>
      <c r="AO87" s="299"/>
    </row>
    <row r="88" spans="1:41" s="300" customFormat="1" ht="18" customHeight="1">
      <c r="A88" s="292">
        <v>12</v>
      </c>
      <c r="B88" s="301" t="s">
        <v>219</v>
      </c>
      <c r="C88" s="298" t="s">
        <v>220</v>
      </c>
      <c r="D88" s="288"/>
      <c r="E88" s="288"/>
      <c r="F88" s="289">
        <f t="shared" si="18"/>
        <v>0</v>
      </c>
      <c r="G88" s="248">
        <f t="shared" si="14"/>
        <v>0</v>
      </c>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9"/>
      <c r="AF88" s="299"/>
      <c r="AG88" s="299"/>
      <c r="AH88" s="299"/>
      <c r="AI88" s="299"/>
      <c r="AJ88" s="299"/>
      <c r="AK88" s="299"/>
      <c r="AL88" s="299"/>
      <c r="AM88" s="299"/>
      <c r="AN88" s="299"/>
      <c r="AO88" s="299"/>
    </row>
    <row r="89" spans="1:41" s="300" customFormat="1" ht="27" customHeight="1">
      <c r="A89" s="292">
        <v>13</v>
      </c>
      <c r="B89" s="301" t="s">
        <v>221</v>
      </c>
      <c r="C89" s="298" t="s">
        <v>222</v>
      </c>
      <c r="D89" s="288"/>
      <c r="E89" s="288"/>
      <c r="F89" s="289">
        <f>SUM(H89:AD89)</f>
        <v>146.76013999999998</v>
      </c>
      <c r="G89" s="248">
        <f t="shared" si="14"/>
        <v>8.3887384323431391</v>
      </c>
      <c r="H89" s="289">
        <f>H40+H45+H46+H47+H48+H49+H50+H51+H52+H56+H59+H60+H63+H64+H66+H69+H67</f>
        <v>146.76013999999998</v>
      </c>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9" t="e">
        <f>AE64+AE40+#REF!</f>
        <v>#REF!</v>
      </c>
      <c r="AF89" s="299" t="e">
        <f>AF64+AF40+#REF!</f>
        <v>#REF!</v>
      </c>
      <c r="AG89" s="299" t="e">
        <f>AG64+AG40+#REF!</f>
        <v>#REF!</v>
      </c>
      <c r="AH89" s="299" t="e">
        <f>AH64+AH40+#REF!</f>
        <v>#REF!</v>
      </c>
      <c r="AI89" s="299" t="e">
        <f>AI64+AI40+#REF!</f>
        <v>#REF!</v>
      </c>
      <c r="AJ89" s="299" t="e">
        <f>AJ64+AJ40+#REF!</f>
        <v>#REF!</v>
      </c>
      <c r="AK89" s="299" t="e">
        <f>AK64+AK40+#REF!</f>
        <v>#REF!</v>
      </c>
      <c r="AL89" s="299" t="e">
        <f>AL64+AL40+#REF!</f>
        <v>#REF!</v>
      </c>
      <c r="AM89" s="299" t="e">
        <f>AM64+AM40+#REF!</f>
        <v>#REF!</v>
      </c>
      <c r="AN89" s="299" t="e">
        <f>AN64+AN40+#REF!</f>
        <v>#REF!</v>
      </c>
      <c r="AO89" s="299" t="e">
        <f>AO64+AO40+#REF!</f>
        <v>#REF!</v>
      </c>
    </row>
    <row r="90" spans="1:41" ht="18" customHeight="1">
      <c r="B90" s="304" t="s">
        <v>223</v>
      </c>
    </row>
    <row r="95" spans="1:41">
      <c r="B95" s="259" t="s">
        <v>297</v>
      </c>
      <c r="F95" s="259">
        <f>E17+E25+E21</f>
        <v>0</v>
      </c>
    </row>
  </sheetData>
  <mergeCells count="11">
    <mergeCell ref="A1:B1"/>
    <mergeCell ref="A4:A5"/>
    <mergeCell ref="B4:B5"/>
    <mergeCell ref="C4:C5"/>
    <mergeCell ref="D4:D5"/>
    <mergeCell ref="E4:E5"/>
    <mergeCell ref="A2:AO2"/>
    <mergeCell ref="H3:AO3"/>
    <mergeCell ref="F4:F5"/>
    <mergeCell ref="G4:G5"/>
    <mergeCell ref="H4:AO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95"/>
  <sheetViews>
    <sheetView showZeros="0" zoomScale="70" zoomScaleNormal="70" workbookViewId="0">
      <selection activeCell="AA21" sqref="AA21"/>
    </sheetView>
  </sheetViews>
  <sheetFormatPr defaultColWidth="6.85546875" defaultRowHeight="12.75"/>
  <cols>
    <col min="1" max="1" width="4.85546875" style="303" customWidth="1"/>
    <col min="2" max="2" width="29.5703125" style="259" customWidth="1"/>
    <col min="3" max="3" width="6" style="259" customWidth="1"/>
    <col min="4" max="4" width="9.85546875" style="259" customWidth="1"/>
    <col min="5" max="5" width="8.85546875" style="259" customWidth="1"/>
    <col min="6" max="6" width="9.7109375" style="259" customWidth="1"/>
    <col min="7" max="7" width="6.140625" style="305" customWidth="1"/>
    <col min="8" max="11" width="7.85546875" style="259" customWidth="1"/>
    <col min="12" max="12" width="7.85546875" style="306" customWidth="1"/>
    <col min="13" max="16" width="7.85546875" style="259" customWidth="1"/>
    <col min="17" max="17" width="8" style="259" customWidth="1"/>
    <col min="18" max="21" width="7.85546875" style="259" customWidth="1"/>
    <col min="22" max="22" width="8.42578125" style="306" customWidth="1"/>
    <col min="23" max="23" width="7.85546875" style="259" customWidth="1"/>
    <col min="24" max="30" width="7.85546875" style="306" customWidth="1"/>
    <col min="31" max="41" width="7.28515625" style="259" hidden="1" customWidth="1"/>
    <col min="42" max="42" width="10.140625" style="259" customWidth="1"/>
    <col min="43" max="43" width="8.42578125" style="259" bestFit="1" customWidth="1"/>
    <col min="44" max="44" width="9.28515625" style="259" customWidth="1"/>
    <col min="45" max="252" width="6.85546875" style="259"/>
    <col min="253" max="253" width="4.85546875" style="259" customWidth="1"/>
    <col min="254" max="254" width="37.5703125" style="259" bestFit="1" customWidth="1"/>
    <col min="255" max="255" width="5.28515625" style="259" customWidth="1"/>
    <col min="256" max="256" width="9.85546875" style="259" customWidth="1"/>
    <col min="257" max="257" width="12.42578125" style="259" customWidth="1"/>
    <col min="258" max="258" width="7.7109375" style="259" customWidth="1"/>
    <col min="259" max="259" width="6.42578125" style="259" customWidth="1"/>
    <col min="260" max="260" width="8.42578125" style="259" customWidth="1"/>
    <col min="261" max="271" width="7.28515625" style="259" customWidth="1"/>
    <col min="272" max="272" width="8.7109375" style="259" customWidth="1"/>
    <col min="273" max="293" width="7.28515625" style="259" customWidth="1"/>
    <col min="294" max="294" width="6.85546875" style="259"/>
    <col min="295" max="295" width="9" style="259" bestFit="1" customWidth="1"/>
    <col min="296" max="296" width="7.85546875" style="259" bestFit="1" customWidth="1"/>
    <col min="297" max="508" width="6.85546875" style="259"/>
    <col min="509" max="509" width="4.85546875" style="259" customWidth="1"/>
    <col min="510" max="510" width="37.5703125" style="259" bestFit="1" customWidth="1"/>
    <col min="511" max="511" width="5.28515625" style="259" customWidth="1"/>
    <col min="512" max="512" width="9.85546875" style="259" customWidth="1"/>
    <col min="513" max="513" width="12.42578125" style="259" customWidth="1"/>
    <col min="514" max="514" width="7.7109375" style="259" customWidth="1"/>
    <col min="515" max="515" width="6.42578125" style="259" customWidth="1"/>
    <col min="516" max="516" width="8.42578125" style="259" customWidth="1"/>
    <col min="517" max="527" width="7.28515625" style="259" customWidth="1"/>
    <col min="528" max="528" width="8.7109375" style="259" customWidth="1"/>
    <col min="529" max="549" width="7.28515625" style="259" customWidth="1"/>
    <col min="550" max="550" width="6.85546875" style="259"/>
    <col min="551" max="551" width="9" style="259" bestFit="1" customWidth="1"/>
    <col min="552" max="552" width="7.85546875" style="259" bestFit="1" customWidth="1"/>
    <col min="553" max="764" width="6.85546875" style="259"/>
    <col min="765" max="765" width="4.85546875" style="259" customWidth="1"/>
    <col min="766" max="766" width="37.5703125" style="259" bestFit="1" customWidth="1"/>
    <col min="767" max="767" width="5.28515625" style="259" customWidth="1"/>
    <col min="768" max="768" width="9.85546875" style="259" customWidth="1"/>
    <col min="769" max="769" width="12.42578125" style="259" customWidth="1"/>
    <col min="770" max="770" width="7.7109375" style="259" customWidth="1"/>
    <col min="771" max="771" width="6.42578125" style="259" customWidth="1"/>
    <col min="772" max="772" width="8.42578125" style="259" customWidth="1"/>
    <col min="773" max="783" width="7.28515625" style="259" customWidth="1"/>
    <col min="784" max="784" width="8.7109375" style="259" customWidth="1"/>
    <col min="785" max="805" width="7.28515625" style="259" customWidth="1"/>
    <col min="806" max="806" width="6.85546875" style="259"/>
    <col min="807" max="807" width="9" style="259" bestFit="1" customWidth="1"/>
    <col min="808" max="808" width="7.85546875" style="259" bestFit="1" customWidth="1"/>
    <col min="809" max="1020" width="6.85546875" style="259"/>
    <col min="1021" max="1021" width="4.85546875" style="259" customWidth="1"/>
    <col min="1022" max="1022" width="37.5703125" style="259" bestFit="1" customWidth="1"/>
    <col min="1023" max="1023" width="5.28515625" style="259" customWidth="1"/>
    <col min="1024" max="1024" width="9.85546875" style="259" customWidth="1"/>
    <col min="1025" max="1025" width="12.42578125" style="259" customWidth="1"/>
    <col min="1026" max="1026" width="7.7109375" style="259" customWidth="1"/>
    <col min="1027" max="1027" width="6.42578125" style="259" customWidth="1"/>
    <col min="1028" max="1028" width="8.42578125" style="259" customWidth="1"/>
    <col min="1029" max="1039" width="7.28515625" style="259" customWidth="1"/>
    <col min="1040" max="1040" width="8.7109375" style="259" customWidth="1"/>
    <col min="1041" max="1061" width="7.28515625" style="259" customWidth="1"/>
    <col min="1062" max="1062" width="6.85546875" style="259"/>
    <col min="1063" max="1063" width="9" style="259" bestFit="1" customWidth="1"/>
    <col min="1064" max="1064" width="7.85546875" style="259" bestFit="1" customWidth="1"/>
    <col min="1065" max="1276" width="6.85546875" style="259"/>
    <col min="1277" max="1277" width="4.85546875" style="259" customWidth="1"/>
    <col min="1278" max="1278" width="37.5703125" style="259" bestFit="1" customWidth="1"/>
    <col min="1279" max="1279" width="5.28515625" style="259" customWidth="1"/>
    <col min="1280" max="1280" width="9.85546875" style="259" customWidth="1"/>
    <col min="1281" max="1281" width="12.42578125" style="259" customWidth="1"/>
    <col min="1282" max="1282" width="7.7109375" style="259" customWidth="1"/>
    <col min="1283" max="1283" width="6.42578125" style="259" customWidth="1"/>
    <col min="1284" max="1284" width="8.42578125" style="259" customWidth="1"/>
    <col min="1285" max="1295" width="7.28515625" style="259" customWidth="1"/>
    <col min="1296" max="1296" width="8.7109375" style="259" customWidth="1"/>
    <col min="1297" max="1317" width="7.28515625" style="259" customWidth="1"/>
    <col min="1318" max="1318" width="6.85546875" style="259"/>
    <col min="1319" max="1319" width="9" style="259" bestFit="1" customWidth="1"/>
    <col min="1320" max="1320" width="7.85546875" style="259" bestFit="1" customWidth="1"/>
    <col min="1321" max="1532" width="6.85546875" style="259"/>
    <col min="1533" max="1533" width="4.85546875" style="259" customWidth="1"/>
    <col min="1534" max="1534" width="37.5703125" style="259" bestFit="1" customWidth="1"/>
    <col min="1535" max="1535" width="5.28515625" style="259" customWidth="1"/>
    <col min="1536" max="1536" width="9.85546875" style="259" customWidth="1"/>
    <col min="1537" max="1537" width="12.42578125" style="259" customWidth="1"/>
    <col min="1538" max="1538" width="7.7109375" style="259" customWidth="1"/>
    <col min="1539" max="1539" width="6.42578125" style="259" customWidth="1"/>
    <col min="1540" max="1540" width="8.42578125" style="259" customWidth="1"/>
    <col min="1541" max="1551" width="7.28515625" style="259" customWidth="1"/>
    <col min="1552" max="1552" width="8.7109375" style="259" customWidth="1"/>
    <col min="1553" max="1573" width="7.28515625" style="259" customWidth="1"/>
    <col min="1574" max="1574" width="6.85546875" style="259"/>
    <col min="1575" max="1575" width="9" style="259" bestFit="1" customWidth="1"/>
    <col min="1576" max="1576" width="7.85546875" style="259" bestFit="1" customWidth="1"/>
    <col min="1577" max="1788" width="6.85546875" style="259"/>
    <col min="1789" max="1789" width="4.85546875" style="259" customWidth="1"/>
    <col min="1790" max="1790" width="37.5703125" style="259" bestFit="1" customWidth="1"/>
    <col min="1791" max="1791" width="5.28515625" style="259" customWidth="1"/>
    <col min="1792" max="1792" width="9.85546875" style="259" customWidth="1"/>
    <col min="1793" max="1793" width="12.42578125" style="259" customWidth="1"/>
    <col min="1794" max="1794" width="7.7109375" style="259" customWidth="1"/>
    <col min="1795" max="1795" width="6.42578125" style="259" customWidth="1"/>
    <col min="1796" max="1796" width="8.42578125" style="259" customWidth="1"/>
    <col min="1797" max="1807" width="7.28515625" style="259" customWidth="1"/>
    <col min="1808" max="1808" width="8.7109375" style="259" customWidth="1"/>
    <col min="1809" max="1829" width="7.28515625" style="259" customWidth="1"/>
    <col min="1830" max="1830" width="6.85546875" style="259"/>
    <col min="1831" max="1831" width="9" style="259" bestFit="1" customWidth="1"/>
    <col min="1832" max="1832" width="7.85546875" style="259" bestFit="1" customWidth="1"/>
    <col min="1833" max="2044" width="6.85546875" style="259"/>
    <col min="2045" max="2045" width="4.85546875" style="259" customWidth="1"/>
    <col min="2046" max="2046" width="37.5703125" style="259" bestFit="1" customWidth="1"/>
    <col min="2047" max="2047" width="5.28515625" style="259" customWidth="1"/>
    <col min="2048" max="2048" width="9.85546875" style="259" customWidth="1"/>
    <col min="2049" max="2049" width="12.42578125" style="259" customWidth="1"/>
    <col min="2050" max="2050" width="7.7109375" style="259" customWidth="1"/>
    <col min="2051" max="2051" width="6.42578125" style="259" customWidth="1"/>
    <col min="2052" max="2052" width="8.42578125" style="259" customWidth="1"/>
    <col min="2053" max="2063" width="7.28515625" style="259" customWidth="1"/>
    <col min="2064" max="2064" width="8.7109375" style="259" customWidth="1"/>
    <col min="2065" max="2085" width="7.28515625" style="259" customWidth="1"/>
    <col min="2086" max="2086" width="6.85546875" style="259"/>
    <col min="2087" max="2087" width="9" style="259" bestFit="1" customWidth="1"/>
    <col min="2088" max="2088" width="7.85546875" style="259" bestFit="1" customWidth="1"/>
    <col min="2089" max="2300" width="6.85546875" style="259"/>
    <col min="2301" max="2301" width="4.85546875" style="259" customWidth="1"/>
    <col min="2302" max="2302" width="37.5703125" style="259" bestFit="1" customWidth="1"/>
    <col min="2303" max="2303" width="5.28515625" style="259" customWidth="1"/>
    <col min="2304" max="2304" width="9.85546875" style="259" customWidth="1"/>
    <col min="2305" max="2305" width="12.42578125" style="259" customWidth="1"/>
    <col min="2306" max="2306" width="7.7109375" style="259" customWidth="1"/>
    <col min="2307" max="2307" width="6.42578125" style="259" customWidth="1"/>
    <col min="2308" max="2308" width="8.42578125" style="259" customWidth="1"/>
    <col min="2309" max="2319" width="7.28515625" style="259" customWidth="1"/>
    <col min="2320" max="2320" width="8.7109375" style="259" customWidth="1"/>
    <col min="2321" max="2341" width="7.28515625" style="259" customWidth="1"/>
    <col min="2342" max="2342" width="6.85546875" style="259"/>
    <col min="2343" max="2343" width="9" style="259" bestFit="1" customWidth="1"/>
    <col min="2344" max="2344" width="7.85546875" style="259" bestFit="1" customWidth="1"/>
    <col min="2345" max="2556" width="6.85546875" style="259"/>
    <col min="2557" max="2557" width="4.85546875" style="259" customWidth="1"/>
    <col min="2558" max="2558" width="37.5703125" style="259" bestFit="1" customWidth="1"/>
    <col min="2559" max="2559" width="5.28515625" style="259" customWidth="1"/>
    <col min="2560" max="2560" width="9.85546875" style="259" customWidth="1"/>
    <col min="2561" max="2561" width="12.42578125" style="259" customWidth="1"/>
    <col min="2562" max="2562" width="7.7109375" style="259" customWidth="1"/>
    <col min="2563" max="2563" width="6.42578125" style="259" customWidth="1"/>
    <col min="2564" max="2564" width="8.42578125" style="259" customWidth="1"/>
    <col min="2565" max="2575" width="7.28515625" style="259" customWidth="1"/>
    <col min="2576" max="2576" width="8.7109375" style="259" customWidth="1"/>
    <col min="2577" max="2597" width="7.28515625" style="259" customWidth="1"/>
    <col min="2598" max="2598" width="6.85546875" style="259"/>
    <col min="2599" max="2599" width="9" style="259" bestFit="1" customWidth="1"/>
    <col min="2600" max="2600" width="7.85546875" style="259" bestFit="1" customWidth="1"/>
    <col min="2601" max="2812" width="6.85546875" style="259"/>
    <col min="2813" max="2813" width="4.85546875" style="259" customWidth="1"/>
    <col min="2814" max="2814" width="37.5703125" style="259" bestFit="1" customWidth="1"/>
    <col min="2815" max="2815" width="5.28515625" style="259" customWidth="1"/>
    <col min="2816" max="2816" width="9.85546875" style="259" customWidth="1"/>
    <col min="2817" max="2817" width="12.42578125" style="259" customWidth="1"/>
    <col min="2818" max="2818" width="7.7109375" style="259" customWidth="1"/>
    <col min="2819" max="2819" width="6.42578125" style="259" customWidth="1"/>
    <col min="2820" max="2820" width="8.42578125" style="259" customWidth="1"/>
    <col min="2821" max="2831" width="7.28515625" style="259" customWidth="1"/>
    <col min="2832" max="2832" width="8.7109375" style="259" customWidth="1"/>
    <col min="2833" max="2853" width="7.28515625" style="259" customWidth="1"/>
    <col min="2854" max="2854" width="6.85546875" style="259"/>
    <col min="2855" max="2855" width="9" style="259" bestFit="1" customWidth="1"/>
    <col min="2856" max="2856" width="7.85546875" style="259" bestFit="1" customWidth="1"/>
    <col min="2857" max="3068" width="6.85546875" style="259"/>
    <col min="3069" max="3069" width="4.85546875" style="259" customWidth="1"/>
    <col min="3070" max="3070" width="37.5703125" style="259" bestFit="1" customWidth="1"/>
    <col min="3071" max="3071" width="5.28515625" style="259" customWidth="1"/>
    <col min="3072" max="3072" width="9.85546875" style="259" customWidth="1"/>
    <col min="3073" max="3073" width="12.42578125" style="259" customWidth="1"/>
    <col min="3074" max="3074" width="7.7109375" style="259" customWidth="1"/>
    <col min="3075" max="3075" width="6.42578125" style="259" customWidth="1"/>
    <col min="3076" max="3076" width="8.42578125" style="259" customWidth="1"/>
    <col min="3077" max="3087" width="7.28515625" style="259" customWidth="1"/>
    <col min="3088" max="3088" width="8.7109375" style="259" customWidth="1"/>
    <col min="3089" max="3109" width="7.28515625" style="259" customWidth="1"/>
    <col min="3110" max="3110" width="6.85546875" style="259"/>
    <col min="3111" max="3111" width="9" style="259" bestFit="1" customWidth="1"/>
    <col min="3112" max="3112" width="7.85546875" style="259" bestFit="1" customWidth="1"/>
    <col min="3113" max="3324" width="6.85546875" style="259"/>
    <col min="3325" max="3325" width="4.85546875" style="259" customWidth="1"/>
    <col min="3326" max="3326" width="37.5703125" style="259" bestFit="1" customWidth="1"/>
    <col min="3327" max="3327" width="5.28515625" style="259" customWidth="1"/>
    <col min="3328" max="3328" width="9.85546875" style="259" customWidth="1"/>
    <col min="3329" max="3329" width="12.42578125" style="259" customWidth="1"/>
    <col min="3330" max="3330" width="7.7109375" style="259" customWidth="1"/>
    <col min="3331" max="3331" width="6.42578125" style="259" customWidth="1"/>
    <col min="3332" max="3332" width="8.42578125" style="259" customWidth="1"/>
    <col min="3333" max="3343" width="7.28515625" style="259" customWidth="1"/>
    <col min="3344" max="3344" width="8.7109375" style="259" customWidth="1"/>
    <col min="3345" max="3365" width="7.28515625" style="259" customWidth="1"/>
    <col min="3366" max="3366" width="6.85546875" style="259"/>
    <col min="3367" max="3367" width="9" style="259" bestFit="1" customWidth="1"/>
    <col min="3368" max="3368" width="7.85546875" style="259" bestFit="1" customWidth="1"/>
    <col min="3369" max="3580" width="6.85546875" style="259"/>
    <col min="3581" max="3581" width="4.85546875" style="259" customWidth="1"/>
    <col min="3582" max="3582" width="37.5703125" style="259" bestFit="1" customWidth="1"/>
    <col min="3583" max="3583" width="5.28515625" style="259" customWidth="1"/>
    <col min="3584" max="3584" width="9.85546875" style="259" customWidth="1"/>
    <col min="3585" max="3585" width="12.42578125" style="259" customWidth="1"/>
    <col min="3586" max="3586" width="7.7109375" style="259" customWidth="1"/>
    <col min="3587" max="3587" width="6.42578125" style="259" customWidth="1"/>
    <col min="3588" max="3588" width="8.42578125" style="259" customWidth="1"/>
    <col min="3589" max="3599" width="7.28515625" style="259" customWidth="1"/>
    <col min="3600" max="3600" width="8.7109375" style="259" customWidth="1"/>
    <col min="3601" max="3621" width="7.28515625" style="259" customWidth="1"/>
    <col min="3622" max="3622" width="6.85546875" style="259"/>
    <col min="3623" max="3623" width="9" style="259" bestFit="1" customWidth="1"/>
    <col min="3624" max="3624" width="7.85546875" style="259" bestFit="1" customWidth="1"/>
    <col min="3625" max="3836" width="6.85546875" style="259"/>
    <col min="3837" max="3837" width="4.85546875" style="259" customWidth="1"/>
    <col min="3838" max="3838" width="37.5703125" style="259" bestFit="1" customWidth="1"/>
    <col min="3839" max="3839" width="5.28515625" style="259" customWidth="1"/>
    <col min="3840" max="3840" width="9.85546875" style="259" customWidth="1"/>
    <col min="3841" max="3841" width="12.42578125" style="259" customWidth="1"/>
    <col min="3842" max="3842" width="7.7109375" style="259" customWidth="1"/>
    <col min="3843" max="3843" width="6.42578125" style="259" customWidth="1"/>
    <col min="3844" max="3844" width="8.42578125" style="259" customWidth="1"/>
    <col min="3845" max="3855" width="7.28515625" style="259" customWidth="1"/>
    <col min="3856" max="3856" width="8.7109375" style="259" customWidth="1"/>
    <col min="3857" max="3877" width="7.28515625" style="259" customWidth="1"/>
    <col min="3878" max="3878" width="6.85546875" style="259"/>
    <col min="3879" max="3879" width="9" style="259" bestFit="1" customWidth="1"/>
    <col min="3880" max="3880" width="7.85546875" style="259" bestFit="1" customWidth="1"/>
    <col min="3881" max="4092" width="6.85546875" style="259"/>
    <col min="4093" max="4093" width="4.85546875" style="259" customWidth="1"/>
    <col min="4094" max="4094" width="37.5703125" style="259" bestFit="1" customWidth="1"/>
    <col min="4095" max="4095" width="5.28515625" style="259" customWidth="1"/>
    <col min="4096" max="4096" width="9.85546875" style="259" customWidth="1"/>
    <col min="4097" max="4097" width="12.42578125" style="259" customWidth="1"/>
    <col min="4098" max="4098" width="7.7109375" style="259" customWidth="1"/>
    <col min="4099" max="4099" width="6.42578125" style="259" customWidth="1"/>
    <col min="4100" max="4100" width="8.42578125" style="259" customWidth="1"/>
    <col min="4101" max="4111" width="7.28515625" style="259" customWidth="1"/>
    <col min="4112" max="4112" width="8.7109375" style="259" customWidth="1"/>
    <col min="4113" max="4133" width="7.28515625" style="259" customWidth="1"/>
    <col min="4134" max="4134" width="6.85546875" style="259"/>
    <col min="4135" max="4135" width="9" style="259" bestFit="1" customWidth="1"/>
    <col min="4136" max="4136" width="7.85546875" style="259" bestFit="1" customWidth="1"/>
    <col min="4137" max="4348" width="6.85546875" style="259"/>
    <col min="4349" max="4349" width="4.85546875" style="259" customWidth="1"/>
    <col min="4350" max="4350" width="37.5703125" style="259" bestFit="1" customWidth="1"/>
    <col min="4351" max="4351" width="5.28515625" style="259" customWidth="1"/>
    <col min="4352" max="4352" width="9.85546875" style="259" customWidth="1"/>
    <col min="4353" max="4353" width="12.42578125" style="259" customWidth="1"/>
    <col min="4354" max="4354" width="7.7109375" style="259" customWidth="1"/>
    <col min="4355" max="4355" width="6.42578125" style="259" customWidth="1"/>
    <col min="4356" max="4356" width="8.42578125" style="259" customWidth="1"/>
    <col min="4357" max="4367" width="7.28515625" style="259" customWidth="1"/>
    <col min="4368" max="4368" width="8.7109375" style="259" customWidth="1"/>
    <col min="4369" max="4389" width="7.28515625" style="259" customWidth="1"/>
    <col min="4390" max="4390" width="6.85546875" style="259"/>
    <col min="4391" max="4391" width="9" style="259" bestFit="1" customWidth="1"/>
    <col min="4392" max="4392" width="7.85546875" style="259" bestFit="1" customWidth="1"/>
    <col min="4393" max="4604" width="6.85546875" style="259"/>
    <col min="4605" max="4605" width="4.85546875" style="259" customWidth="1"/>
    <col min="4606" max="4606" width="37.5703125" style="259" bestFit="1" customWidth="1"/>
    <col min="4607" max="4607" width="5.28515625" style="259" customWidth="1"/>
    <col min="4608" max="4608" width="9.85546875" style="259" customWidth="1"/>
    <col min="4609" max="4609" width="12.42578125" style="259" customWidth="1"/>
    <col min="4610" max="4610" width="7.7109375" style="259" customWidth="1"/>
    <col min="4611" max="4611" width="6.42578125" style="259" customWidth="1"/>
    <col min="4612" max="4612" width="8.42578125" style="259" customWidth="1"/>
    <col min="4613" max="4623" width="7.28515625" style="259" customWidth="1"/>
    <col min="4624" max="4624" width="8.7109375" style="259" customWidth="1"/>
    <col min="4625" max="4645" width="7.28515625" style="259" customWidth="1"/>
    <col min="4646" max="4646" width="6.85546875" style="259"/>
    <col min="4647" max="4647" width="9" style="259" bestFit="1" customWidth="1"/>
    <col min="4648" max="4648" width="7.85546875" style="259" bestFit="1" customWidth="1"/>
    <col min="4649" max="4860" width="6.85546875" style="259"/>
    <col min="4861" max="4861" width="4.85546875" style="259" customWidth="1"/>
    <col min="4862" max="4862" width="37.5703125" style="259" bestFit="1" customWidth="1"/>
    <col min="4863" max="4863" width="5.28515625" style="259" customWidth="1"/>
    <col min="4864" max="4864" width="9.85546875" style="259" customWidth="1"/>
    <col min="4865" max="4865" width="12.42578125" style="259" customWidth="1"/>
    <col min="4866" max="4866" width="7.7109375" style="259" customWidth="1"/>
    <col min="4867" max="4867" width="6.42578125" style="259" customWidth="1"/>
    <col min="4868" max="4868" width="8.42578125" style="259" customWidth="1"/>
    <col min="4869" max="4879" width="7.28515625" style="259" customWidth="1"/>
    <col min="4880" max="4880" width="8.7109375" style="259" customWidth="1"/>
    <col min="4881" max="4901" width="7.28515625" style="259" customWidth="1"/>
    <col min="4902" max="4902" width="6.85546875" style="259"/>
    <col min="4903" max="4903" width="9" style="259" bestFit="1" customWidth="1"/>
    <col min="4904" max="4904" width="7.85546875" style="259" bestFit="1" customWidth="1"/>
    <col min="4905" max="5116" width="6.85546875" style="259"/>
    <col min="5117" max="5117" width="4.85546875" style="259" customWidth="1"/>
    <col min="5118" max="5118" width="37.5703125" style="259" bestFit="1" customWidth="1"/>
    <col min="5119" max="5119" width="5.28515625" style="259" customWidth="1"/>
    <col min="5120" max="5120" width="9.85546875" style="259" customWidth="1"/>
    <col min="5121" max="5121" width="12.42578125" style="259" customWidth="1"/>
    <col min="5122" max="5122" width="7.7109375" style="259" customWidth="1"/>
    <col min="5123" max="5123" width="6.42578125" style="259" customWidth="1"/>
    <col min="5124" max="5124" width="8.42578125" style="259" customWidth="1"/>
    <col min="5125" max="5135" width="7.28515625" style="259" customWidth="1"/>
    <col min="5136" max="5136" width="8.7109375" style="259" customWidth="1"/>
    <col min="5137" max="5157" width="7.28515625" style="259" customWidth="1"/>
    <col min="5158" max="5158" width="6.85546875" style="259"/>
    <col min="5159" max="5159" width="9" style="259" bestFit="1" customWidth="1"/>
    <col min="5160" max="5160" width="7.85546875" style="259" bestFit="1" customWidth="1"/>
    <col min="5161" max="5372" width="6.85546875" style="259"/>
    <col min="5373" max="5373" width="4.85546875" style="259" customWidth="1"/>
    <col min="5374" max="5374" width="37.5703125" style="259" bestFit="1" customWidth="1"/>
    <col min="5375" max="5375" width="5.28515625" style="259" customWidth="1"/>
    <col min="5376" max="5376" width="9.85546875" style="259" customWidth="1"/>
    <col min="5377" max="5377" width="12.42578125" style="259" customWidth="1"/>
    <col min="5378" max="5378" width="7.7109375" style="259" customWidth="1"/>
    <col min="5379" max="5379" width="6.42578125" style="259" customWidth="1"/>
    <col min="5380" max="5380" width="8.42578125" style="259" customWidth="1"/>
    <col min="5381" max="5391" width="7.28515625" style="259" customWidth="1"/>
    <col min="5392" max="5392" width="8.7109375" style="259" customWidth="1"/>
    <col min="5393" max="5413" width="7.28515625" style="259" customWidth="1"/>
    <col min="5414" max="5414" width="6.85546875" style="259"/>
    <col min="5415" max="5415" width="9" style="259" bestFit="1" customWidth="1"/>
    <col min="5416" max="5416" width="7.85546875" style="259" bestFit="1" customWidth="1"/>
    <col min="5417" max="5628" width="6.85546875" style="259"/>
    <col min="5629" max="5629" width="4.85546875" style="259" customWidth="1"/>
    <col min="5630" max="5630" width="37.5703125" style="259" bestFit="1" customWidth="1"/>
    <col min="5631" max="5631" width="5.28515625" style="259" customWidth="1"/>
    <col min="5632" max="5632" width="9.85546875" style="259" customWidth="1"/>
    <col min="5633" max="5633" width="12.42578125" style="259" customWidth="1"/>
    <col min="5634" max="5634" width="7.7109375" style="259" customWidth="1"/>
    <col min="5635" max="5635" width="6.42578125" style="259" customWidth="1"/>
    <col min="5636" max="5636" width="8.42578125" style="259" customWidth="1"/>
    <col min="5637" max="5647" width="7.28515625" style="259" customWidth="1"/>
    <col min="5648" max="5648" width="8.7109375" style="259" customWidth="1"/>
    <col min="5649" max="5669" width="7.28515625" style="259" customWidth="1"/>
    <col min="5670" max="5670" width="6.85546875" style="259"/>
    <col min="5671" max="5671" width="9" style="259" bestFit="1" customWidth="1"/>
    <col min="5672" max="5672" width="7.85546875" style="259" bestFit="1" customWidth="1"/>
    <col min="5673" max="5884" width="6.85546875" style="259"/>
    <col min="5885" max="5885" width="4.85546875" style="259" customWidth="1"/>
    <col min="5886" max="5886" width="37.5703125" style="259" bestFit="1" customWidth="1"/>
    <col min="5887" max="5887" width="5.28515625" style="259" customWidth="1"/>
    <col min="5888" max="5888" width="9.85546875" style="259" customWidth="1"/>
    <col min="5889" max="5889" width="12.42578125" style="259" customWidth="1"/>
    <col min="5890" max="5890" width="7.7109375" style="259" customWidth="1"/>
    <col min="5891" max="5891" width="6.42578125" style="259" customWidth="1"/>
    <col min="5892" max="5892" width="8.42578125" style="259" customWidth="1"/>
    <col min="5893" max="5903" width="7.28515625" style="259" customWidth="1"/>
    <col min="5904" max="5904" width="8.7109375" style="259" customWidth="1"/>
    <col min="5905" max="5925" width="7.28515625" style="259" customWidth="1"/>
    <col min="5926" max="5926" width="6.85546875" style="259"/>
    <col min="5927" max="5927" width="9" style="259" bestFit="1" customWidth="1"/>
    <col min="5928" max="5928" width="7.85546875" style="259" bestFit="1" customWidth="1"/>
    <col min="5929" max="6140" width="6.85546875" style="259"/>
    <col min="6141" max="6141" width="4.85546875" style="259" customWidth="1"/>
    <col min="6142" max="6142" width="37.5703125" style="259" bestFit="1" customWidth="1"/>
    <col min="6143" max="6143" width="5.28515625" style="259" customWidth="1"/>
    <col min="6144" max="6144" width="9.85546875" style="259" customWidth="1"/>
    <col min="6145" max="6145" width="12.42578125" style="259" customWidth="1"/>
    <col min="6146" max="6146" width="7.7109375" style="259" customWidth="1"/>
    <col min="6147" max="6147" width="6.42578125" style="259" customWidth="1"/>
    <col min="6148" max="6148" width="8.42578125" style="259" customWidth="1"/>
    <col min="6149" max="6159" width="7.28515625" style="259" customWidth="1"/>
    <col min="6160" max="6160" width="8.7109375" style="259" customWidth="1"/>
    <col min="6161" max="6181" width="7.28515625" style="259" customWidth="1"/>
    <col min="6182" max="6182" width="6.85546875" style="259"/>
    <col min="6183" max="6183" width="9" style="259" bestFit="1" customWidth="1"/>
    <col min="6184" max="6184" width="7.85546875" style="259" bestFit="1" customWidth="1"/>
    <col min="6185" max="6396" width="6.85546875" style="259"/>
    <col min="6397" max="6397" width="4.85546875" style="259" customWidth="1"/>
    <col min="6398" max="6398" width="37.5703125" style="259" bestFit="1" customWidth="1"/>
    <col min="6399" max="6399" width="5.28515625" style="259" customWidth="1"/>
    <col min="6400" max="6400" width="9.85546875" style="259" customWidth="1"/>
    <col min="6401" max="6401" width="12.42578125" style="259" customWidth="1"/>
    <col min="6402" max="6402" width="7.7109375" style="259" customWidth="1"/>
    <col min="6403" max="6403" width="6.42578125" style="259" customWidth="1"/>
    <col min="6404" max="6404" width="8.42578125" style="259" customWidth="1"/>
    <col min="6405" max="6415" width="7.28515625" style="259" customWidth="1"/>
    <col min="6416" max="6416" width="8.7109375" style="259" customWidth="1"/>
    <col min="6417" max="6437" width="7.28515625" style="259" customWidth="1"/>
    <col min="6438" max="6438" width="6.85546875" style="259"/>
    <col min="6439" max="6439" width="9" style="259" bestFit="1" customWidth="1"/>
    <col min="6440" max="6440" width="7.85546875" style="259" bestFit="1" customWidth="1"/>
    <col min="6441" max="6652" width="6.85546875" style="259"/>
    <col min="6653" max="6653" width="4.85546875" style="259" customWidth="1"/>
    <col min="6654" max="6654" width="37.5703125" style="259" bestFit="1" customWidth="1"/>
    <col min="6655" max="6655" width="5.28515625" style="259" customWidth="1"/>
    <col min="6656" max="6656" width="9.85546875" style="259" customWidth="1"/>
    <col min="6657" max="6657" width="12.42578125" style="259" customWidth="1"/>
    <col min="6658" max="6658" width="7.7109375" style="259" customWidth="1"/>
    <col min="6659" max="6659" width="6.42578125" style="259" customWidth="1"/>
    <col min="6660" max="6660" width="8.42578125" style="259" customWidth="1"/>
    <col min="6661" max="6671" width="7.28515625" style="259" customWidth="1"/>
    <col min="6672" max="6672" width="8.7109375" style="259" customWidth="1"/>
    <col min="6673" max="6693" width="7.28515625" style="259" customWidth="1"/>
    <col min="6694" max="6694" width="6.85546875" style="259"/>
    <col min="6695" max="6695" width="9" style="259" bestFit="1" customWidth="1"/>
    <col min="6696" max="6696" width="7.85546875" style="259" bestFit="1" customWidth="1"/>
    <col min="6697" max="6908" width="6.85546875" style="259"/>
    <col min="6909" max="6909" width="4.85546875" style="259" customWidth="1"/>
    <col min="6910" max="6910" width="37.5703125" style="259" bestFit="1" customWidth="1"/>
    <col min="6911" max="6911" width="5.28515625" style="259" customWidth="1"/>
    <col min="6912" max="6912" width="9.85546875" style="259" customWidth="1"/>
    <col min="6913" max="6913" width="12.42578125" style="259" customWidth="1"/>
    <col min="6914" max="6914" width="7.7109375" style="259" customWidth="1"/>
    <col min="6915" max="6915" width="6.42578125" style="259" customWidth="1"/>
    <col min="6916" max="6916" width="8.42578125" style="259" customWidth="1"/>
    <col min="6917" max="6927" width="7.28515625" style="259" customWidth="1"/>
    <col min="6928" max="6928" width="8.7109375" style="259" customWidth="1"/>
    <col min="6929" max="6949" width="7.28515625" style="259" customWidth="1"/>
    <col min="6950" max="6950" width="6.85546875" style="259"/>
    <col min="6951" max="6951" width="9" style="259" bestFit="1" customWidth="1"/>
    <col min="6952" max="6952" width="7.85546875" style="259" bestFit="1" customWidth="1"/>
    <col min="6953" max="7164" width="6.85546875" style="259"/>
    <col min="7165" max="7165" width="4.85546875" style="259" customWidth="1"/>
    <col min="7166" max="7166" width="37.5703125" style="259" bestFit="1" customWidth="1"/>
    <col min="7167" max="7167" width="5.28515625" style="259" customWidth="1"/>
    <col min="7168" max="7168" width="9.85546875" style="259" customWidth="1"/>
    <col min="7169" max="7169" width="12.42578125" style="259" customWidth="1"/>
    <col min="7170" max="7170" width="7.7109375" style="259" customWidth="1"/>
    <col min="7171" max="7171" width="6.42578125" style="259" customWidth="1"/>
    <col min="7172" max="7172" width="8.42578125" style="259" customWidth="1"/>
    <col min="7173" max="7183" width="7.28515625" style="259" customWidth="1"/>
    <col min="7184" max="7184" width="8.7109375" style="259" customWidth="1"/>
    <col min="7185" max="7205" width="7.28515625" style="259" customWidth="1"/>
    <col min="7206" max="7206" width="6.85546875" style="259"/>
    <col min="7207" max="7207" width="9" style="259" bestFit="1" customWidth="1"/>
    <col min="7208" max="7208" width="7.85546875" style="259" bestFit="1" customWidth="1"/>
    <col min="7209" max="7420" width="6.85546875" style="259"/>
    <col min="7421" max="7421" width="4.85546875" style="259" customWidth="1"/>
    <col min="7422" max="7422" width="37.5703125" style="259" bestFit="1" customWidth="1"/>
    <col min="7423" max="7423" width="5.28515625" style="259" customWidth="1"/>
    <col min="7424" max="7424" width="9.85546875" style="259" customWidth="1"/>
    <col min="7425" max="7425" width="12.42578125" style="259" customWidth="1"/>
    <col min="7426" max="7426" width="7.7109375" style="259" customWidth="1"/>
    <col min="7427" max="7427" width="6.42578125" style="259" customWidth="1"/>
    <col min="7428" max="7428" width="8.42578125" style="259" customWidth="1"/>
    <col min="7429" max="7439" width="7.28515625" style="259" customWidth="1"/>
    <col min="7440" max="7440" width="8.7109375" style="259" customWidth="1"/>
    <col min="7441" max="7461" width="7.28515625" style="259" customWidth="1"/>
    <col min="7462" max="7462" width="6.85546875" style="259"/>
    <col min="7463" max="7463" width="9" style="259" bestFit="1" customWidth="1"/>
    <col min="7464" max="7464" width="7.85546875" style="259" bestFit="1" customWidth="1"/>
    <col min="7465" max="7676" width="6.85546875" style="259"/>
    <col min="7677" max="7677" width="4.85546875" style="259" customWidth="1"/>
    <col min="7678" max="7678" width="37.5703125" style="259" bestFit="1" customWidth="1"/>
    <col min="7679" max="7679" width="5.28515625" style="259" customWidth="1"/>
    <col min="7680" max="7680" width="9.85546875" style="259" customWidth="1"/>
    <col min="7681" max="7681" width="12.42578125" style="259" customWidth="1"/>
    <col min="7682" max="7682" width="7.7109375" style="259" customWidth="1"/>
    <col min="7683" max="7683" width="6.42578125" style="259" customWidth="1"/>
    <col min="7684" max="7684" width="8.42578125" style="259" customWidth="1"/>
    <col min="7685" max="7695" width="7.28515625" style="259" customWidth="1"/>
    <col min="7696" max="7696" width="8.7109375" style="259" customWidth="1"/>
    <col min="7697" max="7717" width="7.28515625" style="259" customWidth="1"/>
    <col min="7718" max="7718" width="6.85546875" style="259"/>
    <col min="7719" max="7719" width="9" style="259" bestFit="1" customWidth="1"/>
    <col min="7720" max="7720" width="7.85546875" style="259" bestFit="1" customWidth="1"/>
    <col min="7721" max="7932" width="6.85546875" style="259"/>
    <col min="7933" max="7933" width="4.85546875" style="259" customWidth="1"/>
    <col min="7934" max="7934" width="37.5703125" style="259" bestFit="1" customWidth="1"/>
    <col min="7935" max="7935" width="5.28515625" style="259" customWidth="1"/>
    <col min="7936" max="7936" width="9.85546875" style="259" customWidth="1"/>
    <col min="7937" max="7937" width="12.42578125" style="259" customWidth="1"/>
    <col min="7938" max="7938" width="7.7109375" style="259" customWidth="1"/>
    <col min="7939" max="7939" width="6.42578125" style="259" customWidth="1"/>
    <col min="7940" max="7940" width="8.42578125" style="259" customWidth="1"/>
    <col min="7941" max="7951" width="7.28515625" style="259" customWidth="1"/>
    <col min="7952" max="7952" width="8.7109375" style="259" customWidth="1"/>
    <col min="7953" max="7973" width="7.28515625" style="259" customWidth="1"/>
    <col min="7974" max="7974" width="6.85546875" style="259"/>
    <col min="7975" max="7975" width="9" style="259" bestFit="1" customWidth="1"/>
    <col min="7976" max="7976" width="7.85546875" style="259" bestFit="1" customWidth="1"/>
    <col min="7977" max="8188" width="6.85546875" style="259"/>
    <col min="8189" max="8189" width="4.85546875" style="259" customWidth="1"/>
    <col min="8190" max="8190" width="37.5703125" style="259" bestFit="1" customWidth="1"/>
    <col min="8191" max="8191" width="5.28515625" style="259" customWidth="1"/>
    <col min="8192" max="8192" width="9.85546875" style="259" customWidth="1"/>
    <col min="8193" max="8193" width="12.42578125" style="259" customWidth="1"/>
    <col min="8194" max="8194" width="7.7109375" style="259" customWidth="1"/>
    <col min="8195" max="8195" width="6.42578125" style="259" customWidth="1"/>
    <col min="8196" max="8196" width="8.42578125" style="259" customWidth="1"/>
    <col min="8197" max="8207" width="7.28515625" style="259" customWidth="1"/>
    <col min="8208" max="8208" width="8.7109375" style="259" customWidth="1"/>
    <col min="8209" max="8229" width="7.28515625" style="259" customWidth="1"/>
    <col min="8230" max="8230" width="6.85546875" style="259"/>
    <col min="8231" max="8231" width="9" style="259" bestFit="1" customWidth="1"/>
    <col min="8232" max="8232" width="7.85546875" style="259" bestFit="1" customWidth="1"/>
    <col min="8233" max="8444" width="6.85546875" style="259"/>
    <col min="8445" max="8445" width="4.85546875" style="259" customWidth="1"/>
    <col min="8446" max="8446" width="37.5703125" style="259" bestFit="1" customWidth="1"/>
    <col min="8447" max="8447" width="5.28515625" style="259" customWidth="1"/>
    <col min="8448" max="8448" width="9.85546875" style="259" customWidth="1"/>
    <col min="8449" max="8449" width="12.42578125" style="259" customWidth="1"/>
    <col min="8450" max="8450" width="7.7109375" style="259" customWidth="1"/>
    <col min="8451" max="8451" width="6.42578125" style="259" customWidth="1"/>
    <col min="8452" max="8452" width="8.42578125" style="259" customWidth="1"/>
    <col min="8453" max="8463" width="7.28515625" style="259" customWidth="1"/>
    <col min="8464" max="8464" width="8.7109375" style="259" customWidth="1"/>
    <col min="8465" max="8485" width="7.28515625" style="259" customWidth="1"/>
    <col min="8486" max="8486" width="6.85546875" style="259"/>
    <col min="8487" max="8487" width="9" style="259" bestFit="1" customWidth="1"/>
    <col min="8488" max="8488" width="7.85546875" style="259" bestFit="1" customWidth="1"/>
    <col min="8489" max="8700" width="6.85546875" style="259"/>
    <col min="8701" max="8701" width="4.85546875" style="259" customWidth="1"/>
    <col min="8702" max="8702" width="37.5703125" style="259" bestFit="1" customWidth="1"/>
    <col min="8703" max="8703" width="5.28515625" style="259" customWidth="1"/>
    <col min="8704" max="8704" width="9.85546875" style="259" customWidth="1"/>
    <col min="8705" max="8705" width="12.42578125" style="259" customWidth="1"/>
    <col min="8706" max="8706" width="7.7109375" style="259" customWidth="1"/>
    <col min="8707" max="8707" width="6.42578125" style="259" customWidth="1"/>
    <col min="8708" max="8708" width="8.42578125" style="259" customWidth="1"/>
    <col min="8709" max="8719" width="7.28515625" style="259" customWidth="1"/>
    <col min="8720" max="8720" width="8.7109375" style="259" customWidth="1"/>
    <col min="8721" max="8741" width="7.28515625" style="259" customWidth="1"/>
    <col min="8742" max="8742" width="6.85546875" style="259"/>
    <col min="8743" max="8743" width="9" style="259" bestFit="1" customWidth="1"/>
    <col min="8744" max="8744" width="7.85546875" style="259" bestFit="1" customWidth="1"/>
    <col min="8745" max="8956" width="6.85546875" style="259"/>
    <col min="8957" max="8957" width="4.85546875" style="259" customWidth="1"/>
    <col min="8958" max="8958" width="37.5703125" style="259" bestFit="1" customWidth="1"/>
    <col min="8959" max="8959" width="5.28515625" style="259" customWidth="1"/>
    <col min="8960" max="8960" width="9.85546875" style="259" customWidth="1"/>
    <col min="8961" max="8961" width="12.42578125" style="259" customWidth="1"/>
    <col min="8962" max="8962" width="7.7109375" style="259" customWidth="1"/>
    <col min="8963" max="8963" width="6.42578125" style="259" customWidth="1"/>
    <col min="8964" max="8964" width="8.42578125" style="259" customWidth="1"/>
    <col min="8965" max="8975" width="7.28515625" style="259" customWidth="1"/>
    <col min="8976" max="8976" width="8.7109375" style="259" customWidth="1"/>
    <col min="8977" max="8997" width="7.28515625" style="259" customWidth="1"/>
    <col min="8998" max="8998" width="6.85546875" style="259"/>
    <col min="8999" max="8999" width="9" style="259" bestFit="1" customWidth="1"/>
    <col min="9000" max="9000" width="7.85546875" style="259" bestFit="1" customWidth="1"/>
    <col min="9001" max="9212" width="6.85546875" style="259"/>
    <col min="9213" max="9213" width="4.85546875" style="259" customWidth="1"/>
    <col min="9214" max="9214" width="37.5703125" style="259" bestFit="1" customWidth="1"/>
    <col min="9215" max="9215" width="5.28515625" style="259" customWidth="1"/>
    <col min="9216" max="9216" width="9.85546875" style="259" customWidth="1"/>
    <col min="9217" max="9217" width="12.42578125" style="259" customWidth="1"/>
    <col min="9218" max="9218" width="7.7109375" style="259" customWidth="1"/>
    <col min="9219" max="9219" width="6.42578125" style="259" customWidth="1"/>
    <col min="9220" max="9220" width="8.42578125" style="259" customWidth="1"/>
    <col min="9221" max="9231" width="7.28515625" style="259" customWidth="1"/>
    <col min="9232" max="9232" width="8.7109375" style="259" customWidth="1"/>
    <col min="9233" max="9253" width="7.28515625" style="259" customWidth="1"/>
    <col min="9254" max="9254" width="6.85546875" style="259"/>
    <col min="9255" max="9255" width="9" style="259" bestFit="1" customWidth="1"/>
    <col min="9256" max="9256" width="7.85546875" style="259" bestFit="1" customWidth="1"/>
    <col min="9257" max="9468" width="6.85546875" style="259"/>
    <col min="9469" max="9469" width="4.85546875" style="259" customWidth="1"/>
    <col min="9470" max="9470" width="37.5703125" style="259" bestFit="1" customWidth="1"/>
    <col min="9471" max="9471" width="5.28515625" style="259" customWidth="1"/>
    <col min="9472" max="9472" width="9.85546875" style="259" customWidth="1"/>
    <col min="9473" max="9473" width="12.42578125" style="259" customWidth="1"/>
    <col min="9474" max="9474" width="7.7109375" style="259" customWidth="1"/>
    <col min="9475" max="9475" width="6.42578125" style="259" customWidth="1"/>
    <col min="9476" max="9476" width="8.42578125" style="259" customWidth="1"/>
    <col min="9477" max="9487" width="7.28515625" style="259" customWidth="1"/>
    <col min="9488" max="9488" width="8.7109375" style="259" customWidth="1"/>
    <col min="9489" max="9509" width="7.28515625" style="259" customWidth="1"/>
    <col min="9510" max="9510" width="6.85546875" style="259"/>
    <col min="9511" max="9511" width="9" style="259" bestFit="1" customWidth="1"/>
    <col min="9512" max="9512" width="7.85546875" style="259" bestFit="1" customWidth="1"/>
    <col min="9513" max="9724" width="6.85546875" style="259"/>
    <col min="9725" max="9725" width="4.85546875" style="259" customWidth="1"/>
    <col min="9726" max="9726" width="37.5703125" style="259" bestFit="1" customWidth="1"/>
    <col min="9727" max="9727" width="5.28515625" style="259" customWidth="1"/>
    <col min="9728" max="9728" width="9.85546875" style="259" customWidth="1"/>
    <col min="9729" max="9729" width="12.42578125" style="259" customWidth="1"/>
    <col min="9730" max="9730" width="7.7109375" style="259" customWidth="1"/>
    <col min="9731" max="9731" width="6.42578125" style="259" customWidth="1"/>
    <col min="9732" max="9732" width="8.42578125" style="259" customWidth="1"/>
    <col min="9733" max="9743" width="7.28515625" style="259" customWidth="1"/>
    <col min="9744" max="9744" width="8.7109375" style="259" customWidth="1"/>
    <col min="9745" max="9765" width="7.28515625" style="259" customWidth="1"/>
    <col min="9766" max="9766" width="6.85546875" style="259"/>
    <col min="9767" max="9767" width="9" style="259" bestFit="1" customWidth="1"/>
    <col min="9768" max="9768" width="7.85546875" style="259" bestFit="1" customWidth="1"/>
    <col min="9769" max="9980" width="6.85546875" style="259"/>
    <col min="9981" max="9981" width="4.85546875" style="259" customWidth="1"/>
    <col min="9982" max="9982" width="37.5703125" style="259" bestFit="1" customWidth="1"/>
    <col min="9983" max="9983" width="5.28515625" style="259" customWidth="1"/>
    <col min="9984" max="9984" width="9.85546875" style="259" customWidth="1"/>
    <col min="9985" max="9985" width="12.42578125" style="259" customWidth="1"/>
    <col min="9986" max="9986" width="7.7109375" style="259" customWidth="1"/>
    <col min="9987" max="9987" width="6.42578125" style="259" customWidth="1"/>
    <col min="9988" max="9988" width="8.42578125" style="259" customWidth="1"/>
    <col min="9989" max="9999" width="7.28515625" style="259" customWidth="1"/>
    <col min="10000" max="10000" width="8.7109375" style="259" customWidth="1"/>
    <col min="10001" max="10021" width="7.28515625" style="259" customWidth="1"/>
    <col min="10022" max="10022" width="6.85546875" style="259"/>
    <col min="10023" max="10023" width="9" style="259" bestFit="1" customWidth="1"/>
    <col min="10024" max="10024" width="7.85546875" style="259" bestFit="1" customWidth="1"/>
    <col min="10025" max="10236" width="6.85546875" style="259"/>
    <col min="10237" max="10237" width="4.85546875" style="259" customWidth="1"/>
    <col min="10238" max="10238" width="37.5703125" style="259" bestFit="1" customWidth="1"/>
    <col min="10239" max="10239" width="5.28515625" style="259" customWidth="1"/>
    <col min="10240" max="10240" width="9.85546875" style="259" customWidth="1"/>
    <col min="10241" max="10241" width="12.42578125" style="259" customWidth="1"/>
    <col min="10242" max="10242" width="7.7109375" style="259" customWidth="1"/>
    <col min="10243" max="10243" width="6.42578125" style="259" customWidth="1"/>
    <col min="10244" max="10244" width="8.42578125" style="259" customWidth="1"/>
    <col min="10245" max="10255" width="7.28515625" style="259" customWidth="1"/>
    <col min="10256" max="10256" width="8.7109375" style="259" customWidth="1"/>
    <col min="10257" max="10277" width="7.28515625" style="259" customWidth="1"/>
    <col min="10278" max="10278" width="6.85546875" style="259"/>
    <col min="10279" max="10279" width="9" style="259" bestFit="1" customWidth="1"/>
    <col min="10280" max="10280" width="7.85546875" style="259" bestFit="1" customWidth="1"/>
    <col min="10281" max="10492" width="6.85546875" style="259"/>
    <col min="10493" max="10493" width="4.85546875" style="259" customWidth="1"/>
    <col min="10494" max="10494" width="37.5703125" style="259" bestFit="1" customWidth="1"/>
    <col min="10495" max="10495" width="5.28515625" style="259" customWidth="1"/>
    <col min="10496" max="10496" width="9.85546875" style="259" customWidth="1"/>
    <col min="10497" max="10497" width="12.42578125" style="259" customWidth="1"/>
    <col min="10498" max="10498" width="7.7109375" style="259" customWidth="1"/>
    <col min="10499" max="10499" width="6.42578125" style="259" customWidth="1"/>
    <col min="10500" max="10500" width="8.42578125" style="259" customWidth="1"/>
    <col min="10501" max="10511" width="7.28515625" style="259" customWidth="1"/>
    <col min="10512" max="10512" width="8.7109375" style="259" customWidth="1"/>
    <col min="10513" max="10533" width="7.28515625" style="259" customWidth="1"/>
    <col min="10534" max="10534" width="6.85546875" style="259"/>
    <col min="10535" max="10535" width="9" style="259" bestFit="1" customWidth="1"/>
    <col min="10536" max="10536" width="7.85546875" style="259" bestFit="1" customWidth="1"/>
    <col min="10537" max="10748" width="6.85546875" style="259"/>
    <col min="10749" max="10749" width="4.85546875" style="259" customWidth="1"/>
    <col min="10750" max="10750" width="37.5703125" style="259" bestFit="1" customWidth="1"/>
    <col min="10751" max="10751" width="5.28515625" style="259" customWidth="1"/>
    <col min="10752" max="10752" width="9.85546875" style="259" customWidth="1"/>
    <col min="10753" max="10753" width="12.42578125" style="259" customWidth="1"/>
    <col min="10754" max="10754" width="7.7109375" style="259" customWidth="1"/>
    <col min="10755" max="10755" width="6.42578125" style="259" customWidth="1"/>
    <col min="10756" max="10756" width="8.42578125" style="259" customWidth="1"/>
    <col min="10757" max="10767" width="7.28515625" style="259" customWidth="1"/>
    <col min="10768" max="10768" width="8.7109375" style="259" customWidth="1"/>
    <col min="10769" max="10789" width="7.28515625" style="259" customWidth="1"/>
    <col min="10790" max="10790" width="6.85546875" style="259"/>
    <col min="10791" max="10791" width="9" style="259" bestFit="1" customWidth="1"/>
    <col min="10792" max="10792" width="7.85546875" style="259" bestFit="1" customWidth="1"/>
    <col min="10793" max="11004" width="6.85546875" style="259"/>
    <col min="11005" max="11005" width="4.85546875" style="259" customWidth="1"/>
    <col min="11006" max="11006" width="37.5703125" style="259" bestFit="1" customWidth="1"/>
    <col min="11007" max="11007" width="5.28515625" style="259" customWidth="1"/>
    <col min="11008" max="11008" width="9.85546875" style="259" customWidth="1"/>
    <col min="11009" max="11009" width="12.42578125" style="259" customWidth="1"/>
    <col min="11010" max="11010" width="7.7109375" style="259" customWidth="1"/>
    <col min="11011" max="11011" width="6.42578125" style="259" customWidth="1"/>
    <col min="11012" max="11012" width="8.42578125" style="259" customWidth="1"/>
    <col min="11013" max="11023" width="7.28515625" style="259" customWidth="1"/>
    <col min="11024" max="11024" width="8.7109375" style="259" customWidth="1"/>
    <col min="11025" max="11045" width="7.28515625" style="259" customWidth="1"/>
    <col min="11046" max="11046" width="6.85546875" style="259"/>
    <col min="11047" max="11047" width="9" style="259" bestFit="1" customWidth="1"/>
    <col min="11048" max="11048" width="7.85546875" style="259" bestFit="1" customWidth="1"/>
    <col min="11049" max="11260" width="6.85546875" style="259"/>
    <col min="11261" max="11261" width="4.85546875" style="259" customWidth="1"/>
    <col min="11262" max="11262" width="37.5703125" style="259" bestFit="1" customWidth="1"/>
    <col min="11263" max="11263" width="5.28515625" style="259" customWidth="1"/>
    <col min="11264" max="11264" width="9.85546875" style="259" customWidth="1"/>
    <col min="11265" max="11265" width="12.42578125" style="259" customWidth="1"/>
    <col min="11266" max="11266" width="7.7109375" style="259" customWidth="1"/>
    <col min="11267" max="11267" width="6.42578125" style="259" customWidth="1"/>
    <col min="11268" max="11268" width="8.42578125" style="259" customWidth="1"/>
    <col min="11269" max="11279" width="7.28515625" style="259" customWidth="1"/>
    <col min="11280" max="11280" width="8.7109375" style="259" customWidth="1"/>
    <col min="11281" max="11301" width="7.28515625" style="259" customWidth="1"/>
    <col min="11302" max="11302" width="6.85546875" style="259"/>
    <col min="11303" max="11303" width="9" style="259" bestFit="1" customWidth="1"/>
    <col min="11304" max="11304" width="7.85546875" style="259" bestFit="1" customWidth="1"/>
    <col min="11305" max="11516" width="6.85546875" style="259"/>
    <col min="11517" max="11517" width="4.85546875" style="259" customWidth="1"/>
    <col min="11518" max="11518" width="37.5703125" style="259" bestFit="1" customWidth="1"/>
    <col min="11519" max="11519" width="5.28515625" style="259" customWidth="1"/>
    <col min="11520" max="11520" width="9.85546875" style="259" customWidth="1"/>
    <col min="11521" max="11521" width="12.42578125" style="259" customWidth="1"/>
    <col min="11522" max="11522" width="7.7109375" style="259" customWidth="1"/>
    <col min="11523" max="11523" width="6.42578125" style="259" customWidth="1"/>
    <col min="11524" max="11524" width="8.42578125" style="259" customWidth="1"/>
    <col min="11525" max="11535" width="7.28515625" style="259" customWidth="1"/>
    <col min="11536" max="11536" width="8.7109375" style="259" customWidth="1"/>
    <col min="11537" max="11557" width="7.28515625" style="259" customWidth="1"/>
    <col min="11558" max="11558" width="6.85546875" style="259"/>
    <col min="11559" max="11559" width="9" style="259" bestFit="1" customWidth="1"/>
    <col min="11560" max="11560" width="7.85546875" style="259" bestFit="1" customWidth="1"/>
    <col min="11561" max="11772" width="6.85546875" style="259"/>
    <col min="11773" max="11773" width="4.85546875" style="259" customWidth="1"/>
    <col min="11774" max="11774" width="37.5703125" style="259" bestFit="1" customWidth="1"/>
    <col min="11775" max="11775" width="5.28515625" style="259" customWidth="1"/>
    <col min="11776" max="11776" width="9.85546875" style="259" customWidth="1"/>
    <col min="11777" max="11777" width="12.42578125" style="259" customWidth="1"/>
    <col min="11778" max="11778" width="7.7109375" style="259" customWidth="1"/>
    <col min="11779" max="11779" width="6.42578125" style="259" customWidth="1"/>
    <col min="11780" max="11780" width="8.42578125" style="259" customWidth="1"/>
    <col min="11781" max="11791" width="7.28515625" style="259" customWidth="1"/>
    <col min="11792" max="11792" width="8.7109375" style="259" customWidth="1"/>
    <col min="11793" max="11813" width="7.28515625" style="259" customWidth="1"/>
    <col min="11814" max="11814" width="6.85546875" style="259"/>
    <col min="11815" max="11815" width="9" style="259" bestFit="1" customWidth="1"/>
    <col min="11816" max="11816" width="7.85546875" style="259" bestFit="1" customWidth="1"/>
    <col min="11817" max="12028" width="6.85546875" style="259"/>
    <col min="12029" max="12029" width="4.85546875" style="259" customWidth="1"/>
    <col min="12030" max="12030" width="37.5703125" style="259" bestFit="1" customWidth="1"/>
    <col min="12031" max="12031" width="5.28515625" style="259" customWidth="1"/>
    <col min="12032" max="12032" width="9.85546875" style="259" customWidth="1"/>
    <col min="12033" max="12033" width="12.42578125" style="259" customWidth="1"/>
    <col min="12034" max="12034" width="7.7109375" style="259" customWidth="1"/>
    <col min="12035" max="12035" width="6.42578125" style="259" customWidth="1"/>
    <col min="12036" max="12036" width="8.42578125" style="259" customWidth="1"/>
    <col min="12037" max="12047" width="7.28515625" style="259" customWidth="1"/>
    <col min="12048" max="12048" width="8.7109375" style="259" customWidth="1"/>
    <col min="12049" max="12069" width="7.28515625" style="259" customWidth="1"/>
    <col min="12070" max="12070" width="6.85546875" style="259"/>
    <col min="12071" max="12071" width="9" style="259" bestFit="1" customWidth="1"/>
    <col min="12072" max="12072" width="7.85546875" style="259" bestFit="1" customWidth="1"/>
    <col min="12073" max="12284" width="6.85546875" style="259"/>
    <col min="12285" max="12285" width="4.85546875" style="259" customWidth="1"/>
    <col min="12286" max="12286" width="37.5703125" style="259" bestFit="1" customWidth="1"/>
    <col min="12287" max="12287" width="5.28515625" style="259" customWidth="1"/>
    <col min="12288" max="12288" width="9.85546875" style="259" customWidth="1"/>
    <col min="12289" max="12289" width="12.42578125" style="259" customWidth="1"/>
    <col min="12290" max="12290" width="7.7109375" style="259" customWidth="1"/>
    <col min="12291" max="12291" width="6.42578125" style="259" customWidth="1"/>
    <col min="12292" max="12292" width="8.42578125" style="259" customWidth="1"/>
    <col min="12293" max="12303" width="7.28515625" style="259" customWidth="1"/>
    <col min="12304" max="12304" width="8.7109375" style="259" customWidth="1"/>
    <col min="12305" max="12325" width="7.28515625" style="259" customWidth="1"/>
    <col min="12326" max="12326" width="6.85546875" style="259"/>
    <col min="12327" max="12327" width="9" style="259" bestFit="1" customWidth="1"/>
    <col min="12328" max="12328" width="7.85546875" style="259" bestFit="1" customWidth="1"/>
    <col min="12329" max="12540" width="6.85546875" style="259"/>
    <col min="12541" max="12541" width="4.85546875" style="259" customWidth="1"/>
    <col min="12542" max="12542" width="37.5703125" style="259" bestFit="1" customWidth="1"/>
    <col min="12543" max="12543" width="5.28515625" style="259" customWidth="1"/>
    <col min="12544" max="12544" width="9.85546875" style="259" customWidth="1"/>
    <col min="12545" max="12545" width="12.42578125" style="259" customWidth="1"/>
    <col min="12546" max="12546" width="7.7109375" style="259" customWidth="1"/>
    <col min="12547" max="12547" width="6.42578125" style="259" customWidth="1"/>
    <col min="12548" max="12548" width="8.42578125" style="259" customWidth="1"/>
    <col min="12549" max="12559" width="7.28515625" style="259" customWidth="1"/>
    <col min="12560" max="12560" width="8.7109375" style="259" customWidth="1"/>
    <col min="12561" max="12581" width="7.28515625" style="259" customWidth="1"/>
    <col min="12582" max="12582" width="6.85546875" style="259"/>
    <col min="12583" max="12583" width="9" style="259" bestFit="1" customWidth="1"/>
    <col min="12584" max="12584" width="7.85546875" style="259" bestFit="1" customWidth="1"/>
    <col min="12585" max="12796" width="6.85546875" style="259"/>
    <col min="12797" max="12797" width="4.85546875" style="259" customWidth="1"/>
    <col min="12798" max="12798" width="37.5703125" style="259" bestFit="1" customWidth="1"/>
    <col min="12799" max="12799" width="5.28515625" style="259" customWidth="1"/>
    <col min="12800" max="12800" width="9.85546875" style="259" customWidth="1"/>
    <col min="12801" max="12801" width="12.42578125" style="259" customWidth="1"/>
    <col min="12802" max="12802" width="7.7109375" style="259" customWidth="1"/>
    <col min="12803" max="12803" width="6.42578125" style="259" customWidth="1"/>
    <col min="12804" max="12804" width="8.42578125" style="259" customWidth="1"/>
    <col min="12805" max="12815" width="7.28515625" style="259" customWidth="1"/>
    <col min="12816" max="12816" width="8.7109375" style="259" customWidth="1"/>
    <col min="12817" max="12837" width="7.28515625" style="259" customWidth="1"/>
    <col min="12838" max="12838" width="6.85546875" style="259"/>
    <col min="12839" max="12839" width="9" style="259" bestFit="1" customWidth="1"/>
    <col min="12840" max="12840" width="7.85546875" style="259" bestFit="1" customWidth="1"/>
    <col min="12841" max="13052" width="6.85546875" style="259"/>
    <col min="13053" max="13053" width="4.85546875" style="259" customWidth="1"/>
    <col min="13054" max="13054" width="37.5703125" style="259" bestFit="1" customWidth="1"/>
    <col min="13055" max="13055" width="5.28515625" style="259" customWidth="1"/>
    <col min="13056" max="13056" width="9.85546875" style="259" customWidth="1"/>
    <col min="13057" max="13057" width="12.42578125" style="259" customWidth="1"/>
    <col min="13058" max="13058" width="7.7109375" style="259" customWidth="1"/>
    <col min="13059" max="13059" width="6.42578125" style="259" customWidth="1"/>
    <col min="13060" max="13060" width="8.42578125" style="259" customWidth="1"/>
    <col min="13061" max="13071" width="7.28515625" style="259" customWidth="1"/>
    <col min="13072" max="13072" width="8.7109375" style="259" customWidth="1"/>
    <col min="13073" max="13093" width="7.28515625" style="259" customWidth="1"/>
    <col min="13094" max="13094" width="6.85546875" style="259"/>
    <col min="13095" max="13095" width="9" style="259" bestFit="1" customWidth="1"/>
    <col min="13096" max="13096" width="7.85546875" style="259" bestFit="1" customWidth="1"/>
    <col min="13097" max="13308" width="6.85546875" style="259"/>
    <col min="13309" max="13309" width="4.85546875" style="259" customWidth="1"/>
    <col min="13310" max="13310" width="37.5703125" style="259" bestFit="1" customWidth="1"/>
    <col min="13311" max="13311" width="5.28515625" style="259" customWidth="1"/>
    <col min="13312" max="13312" width="9.85546875" style="259" customWidth="1"/>
    <col min="13313" max="13313" width="12.42578125" style="259" customWidth="1"/>
    <col min="13314" max="13314" width="7.7109375" style="259" customWidth="1"/>
    <col min="13315" max="13315" width="6.42578125" style="259" customWidth="1"/>
    <col min="13316" max="13316" width="8.42578125" style="259" customWidth="1"/>
    <col min="13317" max="13327" width="7.28515625" style="259" customWidth="1"/>
    <col min="13328" max="13328" width="8.7109375" style="259" customWidth="1"/>
    <col min="13329" max="13349" width="7.28515625" style="259" customWidth="1"/>
    <col min="13350" max="13350" width="6.85546875" style="259"/>
    <col min="13351" max="13351" width="9" style="259" bestFit="1" customWidth="1"/>
    <col min="13352" max="13352" width="7.85546875" style="259" bestFit="1" customWidth="1"/>
    <col min="13353" max="13564" width="6.85546875" style="259"/>
    <col min="13565" max="13565" width="4.85546875" style="259" customWidth="1"/>
    <col min="13566" max="13566" width="37.5703125" style="259" bestFit="1" customWidth="1"/>
    <col min="13567" max="13567" width="5.28515625" style="259" customWidth="1"/>
    <col min="13568" max="13568" width="9.85546875" style="259" customWidth="1"/>
    <col min="13569" max="13569" width="12.42578125" style="259" customWidth="1"/>
    <col min="13570" max="13570" width="7.7109375" style="259" customWidth="1"/>
    <col min="13571" max="13571" width="6.42578125" style="259" customWidth="1"/>
    <col min="13572" max="13572" width="8.42578125" style="259" customWidth="1"/>
    <col min="13573" max="13583" width="7.28515625" style="259" customWidth="1"/>
    <col min="13584" max="13584" width="8.7109375" style="259" customWidth="1"/>
    <col min="13585" max="13605" width="7.28515625" style="259" customWidth="1"/>
    <col min="13606" max="13606" width="6.85546875" style="259"/>
    <col min="13607" max="13607" width="9" style="259" bestFit="1" customWidth="1"/>
    <col min="13608" max="13608" width="7.85546875" style="259" bestFit="1" customWidth="1"/>
    <col min="13609" max="13820" width="6.85546875" style="259"/>
    <col min="13821" max="13821" width="4.85546875" style="259" customWidth="1"/>
    <col min="13822" max="13822" width="37.5703125" style="259" bestFit="1" customWidth="1"/>
    <col min="13823" max="13823" width="5.28515625" style="259" customWidth="1"/>
    <col min="13824" max="13824" width="9.85546875" style="259" customWidth="1"/>
    <col min="13825" max="13825" width="12.42578125" style="259" customWidth="1"/>
    <col min="13826" max="13826" width="7.7109375" style="259" customWidth="1"/>
    <col min="13827" max="13827" width="6.42578125" style="259" customWidth="1"/>
    <col min="13828" max="13828" width="8.42578125" style="259" customWidth="1"/>
    <col min="13829" max="13839" width="7.28515625" style="259" customWidth="1"/>
    <col min="13840" max="13840" width="8.7109375" style="259" customWidth="1"/>
    <col min="13841" max="13861" width="7.28515625" style="259" customWidth="1"/>
    <col min="13862" max="13862" width="6.85546875" style="259"/>
    <col min="13863" max="13863" width="9" style="259" bestFit="1" customWidth="1"/>
    <col min="13864" max="13864" width="7.85546875" style="259" bestFit="1" customWidth="1"/>
    <col min="13865" max="14076" width="6.85546875" style="259"/>
    <col min="14077" max="14077" width="4.85546875" style="259" customWidth="1"/>
    <col min="14078" max="14078" width="37.5703125" style="259" bestFit="1" customWidth="1"/>
    <col min="14079" max="14079" width="5.28515625" style="259" customWidth="1"/>
    <col min="14080" max="14080" width="9.85546875" style="259" customWidth="1"/>
    <col min="14081" max="14081" width="12.42578125" style="259" customWidth="1"/>
    <col min="14082" max="14082" width="7.7109375" style="259" customWidth="1"/>
    <col min="14083" max="14083" width="6.42578125" style="259" customWidth="1"/>
    <col min="14084" max="14084" width="8.42578125" style="259" customWidth="1"/>
    <col min="14085" max="14095" width="7.28515625" style="259" customWidth="1"/>
    <col min="14096" max="14096" width="8.7109375" style="259" customWidth="1"/>
    <col min="14097" max="14117" width="7.28515625" style="259" customWidth="1"/>
    <col min="14118" max="14118" width="6.85546875" style="259"/>
    <col min="14119" max="14119" width="9" style="259" bestFit="1" customWidth="1"/>
    <col min="14120" max="14120" width="7.85546875" style="259" bestFit="1" customWidth="1"/>
    <col min="14121" max="14332" width="6.85546875" style="259"/>
    <col min="14333" max="14333" width="4.85546875" style="259" customWidth="1"/>
    <col min="14334" max="14334" width="37.5703125" style="259" bestFit="1" customWidth="1"/>
    <col min="14335" max="14335" width="5.28515625" style="259" customWidth="1"/>
    <col min="14336" max="14336" width="9.85546875" style="259" customWidth="1"/>
    <col min="14337" max="14337" width="12.42578125" style="259" customWidth="1"/>
    <col min="14338" max="14338" width="7.7109375" style="259" customWidth="1"/>
    <col min="14339" max="14339" width="6.42578125" style="259" customWidth="1"/>
    <col min="14340" max="14340" width="8.42578125" style="259" customWidth="1"/>
    <col min="14341" max="14351" width="7.28515625" style="259" customWidth="1"/>
    <col min="14352" max="14352" width="8.7109375" style="259" customWidth="1"/>
    <col min="14353" max="14373" width="7.28515625" style="259" customWidth="1"/>
    <col min="14374" max="14374" width="6.85546875" style="259"/>
    <col min="14375" max="14375" width="9" style="259" bestFit="1" customWidth="1"/>
    <col min="14376" max="14376" width="7.85546875" style="259" bestFit="1" customWidth="1"/>
    <col min="14377" max="14588" width="6.85546875" style="259"/>
    <col min="14589" max="14589" width="4.85546875" style="259" customWidth="1"/>
    <col min="14590" max="14590" width="37.5703125" style="259" bestFit="1" customWidth="1"/>
    <col min="14591" max="14591" width="5.28515625" style="259" customWidth="1"/>
    <col min="14592" max="14592" width="9.85546875" style="259" customWidth="1"/>
    <col min="14593" max="14593" width="12.42578125" style="259" customWidth="1"/>
    <col min="14594" max="14594" width="7.7109375" style="259" customWidth="1"/>
    <col min="14595" max="14595" width="6.42578125" style="259" customWidth="1"/>
    <col min="14596" max="14596" width="8.42578125" style="259" customWidth="1"/>
    <col min="14597" max="14607" width="7.28515625" style="259" customWidth="1"/>
    <col min="14608" max="14608" width="8.7109375" style="259" customWidth="1"/>
    <col min="14609" max="14629" width="7.28515625" style="259" customWidth="1"/>
    <col min="14630" max="14630" width="6.85546875" style="259"/>
    <col min="14631" max="14631" width="9" style="259" bestFit="1" customWidth="1"/>
    <col min="14632" max="14632" width="7.85546875" style="259" bestFit="1" customWidth="1"/>
    <col min="14633" max="14844" width="6.85546875" style="259"/>
    <col min="14845" max="14845" width="4.85546875" style="259" customWidth="1"/>
    <col min="14846" max="14846" width="37.5703125" style="259" bestFit="1" customWidth="1"/>
    <col min="14847" max="14847" width="5.28515625" style="259" customWidth="1"/>
    <col min="14848" max="14848" width="9.85546875" style="259" customWidth="1"/>
    <col min="14849" max="14849" width="12.42578125" style="259" customWidth="1"/>
    <col min="14850" max="14850" width="7.7109375" style="259" customWidth="1"/>
    <col min="14851" max="14851" width="6.42578125" style="259" customWidth="1"/>
    <col min="14852" max="14852" width="8.42578125" style="259" customWidth="1"/>
    <col min="14853" max="14863" width="7.28515625" style="259" customWidth="1"/>
    <col min="14864" max="14864" width="8.7109375" style="259" customWidth="1"/>
    <col min="14865" max="14885" width="7.28515625" style="259" customWidth="1"/>
    <col min="14886" max="14886" width="6.85546875" style="259"/>
    <col min="14887" max="14887" width="9" style="259" bestFit="1" customWidth="1"/>
    <col min="14888" max="14888" width="7.85546875" style="259" bestFit="1" customWidth="1"/>
    <col min="14889" max="15100" width="6.85546875" style="259"/>
    <col min="15101" max="15101" width="4.85546875" style="259" customWidth="1"/>
    <col min="15102" max="15102" width="37.5703125" style="259" bestFit="1" customWidth="1"/>
    <col min="15103" max="15103" width="5.28515625" style="259" customWidth="1"/>
    <col min="15104" max="15104" width="9.85546875" style="259" customWidth="1"/>
    <col min="15105" max="15105" width="12.42578125" style="259" customWidth="1"/>
    <col min="15106" max="15106" width="7.7109375" style="259" customWidth="1"/>
    <col min="15107" max="15107" width="6.42578125" style="259" customWidth="1"/>
    <col min="15108" max="15108" width="8.42578125" style="259" customWidth="1"/>
    <col min="15109" max="15119" width="7.28515625" style="259" customWidth="1"/>
    <col min="15120" max="15120" width="8.7109375" style="259" customWidth="1"/>
    <col min="15121" max="15141" width="7.28515625" style="259" customWidth="1"/>
    <col min="15142" max="15142" width="6.85546875" style="259"/>
    <col min="15143" max="15143" width="9" style="259" bestFit="1" customWidth="1"/>
    <col min="15144" max="15144" width="7.85546875" style="259" bestFit="1" customWidth="1"/>
    <col min="15145" max="15356" width="6.85546875" style="259"/>
    <col min="15357" max="15357" width="4.85546875" style="259" customWidth="1"/>
    <col min="15358" max="15358" width="37.5703125" style="259" bestFit="1" customWidth="1"/>
    <col min="15359" max="15359" width="5.28515625" style="259" customWidth="1"/>
    <col min="15360" max="15360" width="9.85546875" style="259" customWidth="1"/>
    <col min="15361" max="15361" width="12.42578125" style="259" customWidth="1"/>
    <col min="15362" max="15362" width="7.7109375" style="259" customWidth="1"/>
    <col min="15363" max="15363" width="6.42578125" style="259" customWidth="1"/>
    <col min="15364" max="15364" width="8.42578125" style="259" customWidth="1"/>
    <col min="15365" max="15375" width="7.28515625" style="259" customWidth="1"/>
    <col min="15376" max="15376" width="8.7109375" style="259" customWidth="1"/>
    <col min="15377" max="15397" width="7.28515625" style="259" customWidth="1"/>
    <col min="15398" max="15398" width="6.85546875" style="259"/>
    <col min="15399" max="15399" width="9" style="259" bestFit="1" customWidth="1"/>
    <col min="15400" max="15400" width="7.85546875" style="259" bestFit="1" customWidth="1"/>
    <col min="15401" max="15612" width="6.85546875" style="259"/>
    <col min="15613" max="15613" width="4.85546875" style="259" customWidth="1"/>
    <col min="15614" max="15614" width="37.5703125" style="259" bestFit="1" customWidth="1"/>
    <col min="15615" max="15615" width="5.28515625" style="259" customWidth="1"/>
    <col min="15616" max="15616" width="9.85546875" style="259" customWidth="1"/>
    <col min="15617" max="15617" width="12.42578125" style="259" customWidth="1"/>
    <col min="15618" max="15618" width="7.7109375" style="259" customWidth="1"/>
    <col min="15619" max="15619" width="6.42578125" style="259" customWidth="1"/>
    <col min="15620" max="15620" width="8.42578125" style="259" customWidth="1"/>
    <col min="15621" max="15631" width="7.28515625" style="259" customWidth="1"/>
    <col min="15632" max="15632" width="8.7109375" style="259" customWidth="1"/>
    <col min="15633" max="15653" width="7.28515625" style="259" customWidth="1"/>
    <col min="15654" max="15654" width="6.85546875" style="259"/>
    <col min="15655" max="15655" width="9" style="259" bestFit="1" customWidth="1"/>
    <col min="15656" max="15656" width="7.85546875" style="259" bestFit="1" customWidth="1"/>
    <col min="15657" max="15868" width="6.85546875" style="259"/>
    <col min="15869" max="15869" width="4.85546875" style="259" customWidth="1"/>
    <col min="15870" max="15870" width="37.5703125" style="259" bestFit="1" customWidth="1"/>
    <col min="15871" max="15871" width="5.28515625" style="259" customWidth="1"/>
    <col min="15872" max="15872" width="9.85546875" style="259" customWidth="1"/>
    <col min="15873" max="15873" width="12.42578125" style="259" customWidth="1"/>
    <col min="15874" max="15874" width="7.7109375" style="259" customWidth="1"/>
    <col min="15875" max="15875" width="6.42578125" style="259" customWidth="1"/>
    <col min="15876" max="15876" width="8.42578125" style="259" customWidth="1"/>
    <col min="15877" max="15887" width="7.28515625" style="259" customWidth="1"/>
    <col min="15888" max="15888" width="8.7109375" style="259" customWidth="1"/>
    <col min="15889" max="15909" width="7.28515625" style="259" customWidth="1"/>
    <col min="15910" max="15910" width="6.85546875" style="259"/>
    <col min="15911" max="15911" width="9" style="259" bestFit="1" customWidth="1"/>
    <col min="15912" max="15912" width="7.85546875" style="259" bestFit="1" customWidth="1"/>
    <col min="15913" max="16124" width="6.85546875" style="259"/>
    <col min="16125" max="16125" width="4.85546875" style="259" customWidth="1"/>
    <col min="16126" max="16126" width="37.5703125" style="259" bestFit="1" customWidth="1"/>
    <col min="16127" max="16127" width="5.28515625" style="259" customWidth="1"/>
    <col min="16128" max="16128" width="9.85546875" style="259" customWidth="1"/>
    <col min="16129" max="16129" width="12.42578125" style="259" customWidth="1"/>
    <col min="16130" max="16130" width="7.7109375" style="259" customWidth="1"/>
    <col min="16131" max="16131" width="6.42578125" style="259" customWidth="1"/>
    <col min="16132" max="16132" width="8.42578125" style="259" customWidth="1"/>
    <col min="16133" max="16143" width="7.28515625" style="259" customWidth="1"/>
    <col min="16144" max="16144" width="8.7109375" style="259" customWidth="1"/>
    <col min="16145" max="16165" width="7.28515625" style="259" customWidth="1"/>
    <col min="16166" max="16166" width="6.85546875" style="259"/>
    <col min="16167" max="16167" width="9" style="259" bestFit="1" customWidth="1"/>
    <col min="16168" max="16168" width="7.85546875" style="259" bestFit="1" customWidth="1"/>
    <col min="16169" max="16384" width="6.85546875" style="259"/>
  </cols>
  <sheetData>
    <row r="1" spans="1:43" s="221" customFormat="1" ht="18" customHeight="1">
      <c r="A1" s="1646" t="s">
        <v>294</v>
      </c>
      <c r="B1" s="1646"/>
      <c r="G1" s="222"/>
      <c r="I1" s="221">
        <f>F17+F21+F25</f>
        <v>0</v>
      </c>
      <c r="L1" s="223"/>
      <c r="V1" s="223"/>
      <c r="X1" s="223"/>
      <c r="Y1" s="223"/>
      <c r="Z1" s="223"/>
      <c r="AA1" s="223"/>
      <c r="AB1" s="223"/>
      <c r="AC1" s="223"/>
      <c r="AD1" s="223"/>
    </row>
    <row r="2" spans="1:43" s="221" customFormat="1" ht="15" customHeight="1">
      <c r="A2" s="1639" t="s">
        <v>416</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1:43" s="221" customFormat="1" ht="18" customHeight="1">
      <c r="A3" s="224"/>
      <c r="B3" s="225"/>
      <c r="C3" s="225"/>
      <c r="D3" s="225"/>
      <c r="E3" s="225"/>
      <c r="F3" s="225"/>
      <c r="G3" s="226"/>
      <c r="H3" s="1640" t="s">
        <v>1</v>
      </c>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row>
    <row r="4" spans="1:43" s="227" customFormat="1" ht="18" customHeight="1">
      <c r="A4" s="1647" t="s">
        <v>2</v>
      </c>
      <c r="B4" s="1641" t="s">
        <v>178</v>
      </c>
      <c r="C4" s="1641" t="s">
        <v>3</v>
      </c>
      <c r="D4" s="1637" t="s">
        <v>295</v>
      </c>
      <c r="E4" s="1637" t="s">
        <v>296</v>
      </c>
      <c r="F4" s="1641" t="s">
        <v>4</v>
      </c>
      <c r="G4" s="1642" t="s">
        <v>191</v>
      </c>
      <c r="H4" s="1643" t="s">
        <v>5</v>
      </c>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644"/>
      <c r="AO4" s="1645"/>
    </row>
    <row r="5" spans="1:43" s="227" customFormat="1" ht="38.25">
      <c r="A5" s="1647"/>
      <c r="B5" s="1641"/>
      <c r="C5" s="1641"/>
      <c r="D5" s="1638"/>
      <c r="E5" s="1638"/>
      <c r="F5" s="1641"/>
      <c r="G5" s="1642"/>
      <c r="H5" s="228" t="s">
        <v>308</v>
      </c>
      <c r="I5" s="228" t="s">
        <v>309</v>
      </c>
      <c r="J5" s="228" t="s">
        <v>310</v>
      </c>
      <c r="K5" s="228" t="s">
        <v>311</v>
      </c>
      <c r="L5" s="229" t="s">
        <v>312</v>
      </c>
      <c r="M5" s="228" t="s">
        <v>313</v>
      </c>
      <c r="N5" s="228" t="s">
        <v>314</v>
      </c>
      <c r="O5" s="228" t="s">
        <v>315</v>
      </c>
      <c r="P5" s="228" t="s">
        <v>316</v>
      </c>
      <c r="Q5" s="228" t="s">
        <v>317</v>
      </c>
      <c r="R5" s="228" t="s">
        <v>318</v>
      </c>
      <c r="S5" s="228" t="s">
        <v>319</v>
      </c>
      <c r="T5" s="228" t="s">
        <v>320</v>
      </c>
      <c r="U5" s="228" t="s">
        <v>321</v>
      </c>
      <c r="V5" s="229" t="s">
        <v>322</v>
      </c>
      <c r="W5" s="228" t="s">
        <v>348</v>
      </c>
      <c r="X5" s="229" t="s">
        <v>323</v>
      </c>
      <c r="Y5" s="229" t="s">
        <v>324</v>
      </c>
      <c r="Z5" s="229" t="s">
        <v>325</v>
      </c>
      <c r="AA5" s="229" t="s">
        <v>326</v>
      </c>
      <c r="AB5" s="229" t="s">
        <v>327</v>
      </c>
      <c r="AC5" s="229" t="s">
        <v>328</v>
      </c>
      <c r="AD5" s="229" t="s">
        <v>329</v>
      </c>
      <c r="AE5" s="230" t="s">
        <v>554</v>
      </c>
      <c r="AF5" s="230" t="s">
        <v>555</v>
      </c>
      <c r="AG5" s="230" t="s">
        <v>556</v>
      </c>
      <c r="AH5" s="230" t="s">
        <v>557</v>
      </c>
      <c r="AI5" s="230" t="s">
        <v>558</v>
      </c>
      <c r="AJ5" s="230" t="s">
        <v>559</v>
      </c>
      <c r="AK5" s="230" t="s">
        <v>560</v>
      </c>
      <c r="AL5" s="230" t="s">
        <v>561</v>
      </c>
      <c r="AM5" s="230" t="s">
        <v>562</v>
      </c>
      <c r="AN5" s="230" t="s">
        <v>563</v>
      </c>
      <c r="AO5" s="230" t="s">
        <v>564</v>
      </c>
    </row>
    <row r="6" spans="1:43" s="234" customFormat="1" ht="22.5" customHeight="1">
      <c r="A6" s="231">
        <v>-1</v>
      </c>
      <c r="B6" s="231">
        <v>-2</v>
      </c>
      <c r="C6" s="231">
        <v>-3</v>
      </c>
      <c r="D6" s="103">
        <v>-4</v>
      </c>
      <c r="E6" s="103">
        <v>-5</v>
      </c>
      <c r="F6" s="103" t="s">
        <v>330</v>
      </c>
      <c r="G6" s="232"/>
      <c r="H6" s="103">
        <v>-7</v>
      </c>
      <c r="I6" s="103">
        <v>-8</v>
      </c>
      <c r="J6" s="103">
        <v>-9</v>
      </c>
      <c r="K6" s="103">
        <v>-10</v>
      </c>
      <c r="L6" s="233">
        <v>-11</v>
      </c>
      <c r="M6" s="103">
        <v>-12</v>
      </c>
      <c r="N6" s="103">
        <v>-13</v>
      </c>
      <c r="O6" s="103">
        <v>-14</v>
      </c>
      <c r="P6" s="103">
        <v>-15</v>
      </c>
      <c r="Q6" s="103">
        <v>-16</v>
      </c>
      <c r="R6" s="103">
        <v>-17</v>
      </c>
      <c r="S6" s="103">
        <v>-18</v>
      </c>
      <c r="T6" s="103">
        <v>-19</v>
      </c>
      <c r="U6" s="103">
        <v>-20</v>
      </c>
      <c r="V6" s="233">
        <v>-21</v>
      </c>
      <c r="W6" s="103">
        <v>-22</v>
      </c>
      <c r="X6" s="233">
        <v>-23</v>
      </c>
      <c r="Y6" s="233">
        <v>-24</v>
      </c>
      <c r="Z6" s="233">
        <v>-25</v>
      </c>
      <c r="AA6" s="233">
        <v>-26</v>
      </c>
      <c r="AB6" s="233">
        <v>-27</v>
      </c>
      <c r="AC6" s="233">
        <v>-28</v>
      </c>
      <c r="AD6" s="233">
        <v>-29</v>
      </c>
      <c r="AE6" s="231">
        <v>-30</v>
      </c>
      <c r="AF6" s="231">
        <v>-31</v>
      </c>
      <c r="AG6" s="231">
        <v>-32</v>
      </c>
      <c r="AH6" s="231">
        <v>-33</v>
      </c>
      <c r="AI6" s="231">
        <v>-34</v>
      </c>
      <c r="AJ6" s="231">
        <v>-35</v>
      </c>
      <c r="AK6" s="231">
        <v>-36</v>
      </c>
      <c r="AL6" s="231">
        <v>-37</v>
      </c>
      <c r="AM6" s="231">
        <v>-38</v>
      </c>
      <c r="AN6" s="231">
        <v>-39</v>
      </c>
      <c r="AO6" s="231">
        <v>-40</v>
      </c>
    </row>
    <row r="7" spans="1:43" s="239" customFormat="1" ht="15.75" customHeight="1">
      <c r="A7" s="235" t="s">
        <v>193</v>
      </c>
      <c r="B7" s="236" t="s">
        <v>194</v>
      </c>
      <c r="C7" s="235"/>
      <c r="D7" s="230"/>
      <c r="E7" s="230"/>
      <c r="F7" s="230"/>
      <c r="G7" s="237"/>
      <c r="H7" s="230"/>
      <c r="I7" s="230"/>
      <c r="J7" s="230"/>
      <c r="K7" s="230"/>
      <c r="L7" s="230"/>
      <c r="M7" s="230"/>
      <c r="N7" s="230"/>
      <c r="O7" s="230"/>
      <c r="P7" s="230"/>
      <c r="Q7" s="230"/>
      <c r="R7" s="230"/>
      <c r="S7" s="230"/>
      <c r="T7" s="230"/>
      <c r="U7" s="230"/>
      <c r="V7" s="238"/>
      <c r="W7" s="230"/>
      <c r="X7" s="238"/>
      <c r="Y7" s="238"/>
      <c r="Z7" s="238"/>
      <c r="AA7" s="238"/>
      <c r="AB7" s="238"/>
      <c r="AC7" s="238"/>
      <c r="AD7" s="238"/>
      <c r="AE7" s="235"/>
      <c r="AF7" s="235"/>
      <c r="AG7" s="235"/>
      <c r="AH7" s="235"/>
      <c r="AI7" s="235"/>
      <c r="AJ7" s="235"/>
      <c r="AK7" s="235"/>
      <c r="AL7" s="235"/>
      <c r="AM7" s="235"/>
      <c r="AN7" s="235"/>
      <c r="AO7" s="235"/>
    </row>
    <row r="8" spans="1:43" s="314" customFormat="1" ht="18" customHeight="1">
      <c r="A8" s="246"/>
      <c r="B8" s="310" t="s">
        <v>7</v>
      </c>
      <c r="C8" s="246"/>
      <c r="D8" s="246"/>
      <c r="E8" s="311"/>
      <c r="F8" s="312">
        <f>F9+F32+F75</f>
        <v>3209.9991399999994</v>
      </c>
      <c r="G8" s="312">
        <v>100</v>
      </c>
      <c r="H8" s="312">
        <f>H9+H32+H75</f>
        <v>145.0249</v>
      </c>
      <c r="I8" s="312">
        <f t="shared" ref="I8:AO8" si="0">I9+I32+I75</f>
        <v>76.75</v>
      </c>
      <c r="J8" s="312">
        <f>J9+J32+J75</f>
        <v>155.86850000000001</v>
      </c>
      <c r="K8" s="312">
        <f t="shared" si="0"/>
        <v>213.54000000000002</v>
      </c>
      <c r="L8" s="312">
        <f t="shared" si="0"/>
        <v>154.95600000000002</v>
      </c>
      <c r="M8" s="312">
        <f t="shared" si="0"/>
        <v>227.53140999999999</v>
      </c>
      <c r="N8" s="312">
        <f t="shared" si="0"/>
        <v>150.17000000000002</v>
      </c>
      <c r="O8" s="312">
        <f t="shared" si="0"/>
        <v>259.22500000000002</v>
      </c>
      <c r="P8" s="312">
        <f t="shared" si="0"/>
        <v>167.786</v>
      </c>
      <c r="Q8" s="312">
        <f t="shared" si="0"/>
        <v>127.82100000000001</v>
      </c>
      <c r="R8" s="312">
        <f t="shared" si="0"/>
        <v>182.74799999999999</v>
      </c>
      <c r="S8" s="312">
        <f t="shared" si="0"/>
        <v>250.85331000000002</v>
      </c>
      <c r="T8" s="312">
        <f t="shared" si="0"/>
        <v>217.31621999999999</v>
      </c>
      <c r="U8" s="312">
        <f t="shared" si="0"/>
        <v>222.68599999999998</v>
      </c>
      <c r="V8" s="312">
        <f t="shared" si="0"/>
        <v>160.56180000000001</v>
      </c>
      <c r="W8" s="312">
        <f t="shared" si="0"/>
        <v>295.55399999999997</v>
      </c>
      <c r="X8" s="312">
        <f t="shared" si="0"/>
        <v>201.607</v>
      </c>
      <c r="Y8" s="312"/>
      <c r="Z8" s="312"/>
      <c r="AA8" s="312"/>
      <c r="AB8" s="312"/>
      <c r="AC8" s="312"/>
      <c r="AD8" s="312"/>
      <c r="AE8" s="313">
        <f t="shared" si="0"/>
        <v>0</v>
      </c>
      <c r="AF8" s="313">
        <f t="shared" si="0"/>
        <v>0</v>
      </c>
      <c r="AG8" s="313">
        <f t="shared" si="0"/>
        <v>0</v>
      </c>
      <c r="AH8" s="313">
        <f t="shared" si="0"/>
        <v>0</v>
      </c>
      <c r="AI8" s="313">
        <f t="shared" si="0"/>
        <v>0</v>
      </c>
      <c r="AJ8" s="313">
        <f t="shared" si="0"/>
        <v>0</v>
      </c>
      <c r="AK8" s="313">
        <f t="shared" si="0"/>
        <v>0</v>
      </c>
      <c r="AL8" s="313">
        <f t="shared" si="0"/>
        <v>0</v>
      </c>
      <c r="AM8" s="313">
        <f t="shared" si="0"/>
        <v>0</v>
      </c>
      <c r="AN8" s="313">
        <f t="shared" si="0"/>
        <v>0</v>
      </c>
      <c r="AO8" s="313">
        <f t="shared" si="0"/>
        <v>0</v>
      </c>
    </row>
    <row r="9" spans="1:43" s="227" customFormat="1" ht="18" customHeight="1">
      <c r="A9" s="244" t="s">
        <v>8</v>
      </c>
      <c r="B9" s="245" t="s">
        <v>9</v>
      </c>
      <c r="C9" s="230" t="s">
        <v>10</v>
      </c>
      <c r="D9" s="244"/>
      <c r="E9" s="244"/>
      <c r="F9" s="247">
        <f>F11+F15+F16+F17+F21+F25+F29+F31</f>
        <v>3209.9991399999994</v>
      </c>
      <c r="G9" s="248">
        <f>F9/F$8*100</f>
        <v>100</v>
      </c>
      <c r="H9" s="247">
        <f t="shared" ref="H9:AO9" si="1">H11+H15+H16+H17+H21+H25+H29+H30+H31+H14</f>
        <v>145.0249</v>
      </c>
      <c r="I9" s="247">
        <f>I11+I15+I16+I17+I21+I25+I29+I30+I31+I14</f>
        <v>76.75</v>
      </c>
      <c r="J9" s="247">
        <f t="shared" ref="J9:X9" si="2">J11+J15+J16+J17+J21+J25+J29+J30+J31+J14</f>
        <v>155.86850000000001</v>
      </c>
      <c r="K9" s="247">
        <f t="shared" si="2"/>
        <v>213.54000000000002</v>
      </c>
      <c r="L9" s="247">
        <f t="shared" si="2"/>
        <v>154.95600000000002</v>
      </c>
      <c r="M9" s="247">
        <f t="shared" si="2"/>
        <v>227.53140999999999</v>
      </c>
      <c r="N9" s="247">
        <f t="shared" si="2"/>
        <v>150.17000000000002</v>
      </c>
      <c r="O9" s="247">
        <f t="shared" si="2"/>
        <v>259.22500000000002</v>
      </c>
      <c r="P9" s="247">
        <f t="shared" si="2"/>
        <v>167.786</v>
      </c>
      <c r="Q9" s="247">
        <f t="shared" si="2"/>
        <v>127.82100000000001</v>
      </c>
      <c r="R9" s="247">
        <f t="shared" si="2"/>
        <v>182.74799999999999</v>
      </c>
      <c r="S9" s="247">
        <f t="shared" si="2"/>
        <v>250.85331000000002</v>
      </c>
      <c r="T9" s="247">
        <f t="shared" si="2"/>
        <v>217.31621999999999</v>
      </c>
      <c r="U9" s="247">
        <f t="shared" si="2"/>
        <v>222.68599999999998</v>
      </c>
      <c r="V9" s="249">
        <f t="shared" si="2"/>
        <v>160.56180000000001</v>
      </c>
      <c r="W9" s="247">
        <f t="shared" si="2"/>
        <v>295.55399999999997</v>
      </c>
      <c r="X9" s="249">
        <f t="shared" si="2"/>
        <v>201.607</v>
      </c>
      <c r="Y9" s="249"/>
      <c r="Z9" s="249"/>
      <c r="AA9" s="249"/>
      <c r="AB9" s="249"/>
      <c r="AC9" s="249"/>
      <c r="AD9" s="249"/>
      <c r="AE9" s="250">
        <f t="shared" si="1"/>
        <v>0</v>
      </c>
      <c r="AF9" s="250">
        <f t="shared" si="1"/>
        <v>0</v>
      </c>
      <c r="AG9" s="250">
        <f t="shared" si="1"/>
        <v>0</v>
      </c>
      <c r="AH9" s="250">
        <f t="shared" si="1"/>
        <v>0</v>
      </c>
      <c r="AI9" s="250">
        <f t="shared" si="1"/>
        <v>0</v>
      </c>
      <c r="AJ9" s="250">
        <f t="shared" si="1"/>
        <v>0</v>
      </c>
      <c r="AK9" s="250">
        <f t="shared" si="1"/>
        <v>0</v>
      </c>
      <c r="AL9" s="250">
        <f t="shared" si="1"/>
        <v>0</v>
      </c>
      <c r="AM9" s="250">
        <f t="shared" si="1"/>
        <v>0</v>
      </c>
      <c r="AN9" s="250">
        <f t="shared" si="1"/>
        <v>0</v>
      </c>
      <c r="AO9" s="250">
        <f t="shared" si="1"/>
        <v>0</v>
      </c>
    </row>
    <row r="10" spans="1:43" s="227" customFormat="1" ht="18" customHeight="1">
      <c r="A10" s="244"/>
      <c r="B10" s="251" t="s">
        <v>65</v>
      </c>
      <c r="C10" s="230"/>
      <c r="D10" s="252"/>
      <c r="E10" s="308"/>
      <c r="F10" s="247"/>
      <c r="G10" s="248"/>
      <c r="H10" s="247"/>
      <c r="I10" s="247"/>
      <c r="J10" s="247"/>
      <c r="K10" s="247"/>
      <c r="L10" s="247"/>
      <c r="M10" s="247"/>
      <c r="N10" s="247"/>
      <c r="O10" s="247"/>
      <c r="P10" s="247"/>
      <c r="Q10" s="247"/>
      <c r="R10" s="247"/>
      <c r="S10" s="247"/>
      <c r="T10" s="247"/>
      <c r="U10" s="247"/>
      <c r="V10" s="249"/>
      <c r="W10" s="247"/>
      <c r="X10" s="249"/>
      <c r="Y10" s="249"/>
      <c r="Z10" s="249"/>
      <c r="AA10" s="249"/>
      <c r="AB10" s="249"/>
      <c r="AC10" s="249"/>
      <c r="AD10" s="249"/>
      <c r="AE10" s="250"/>
      <c r="AF10" s="250"/>
      <c r="AG10" s="250"/>
      <c r="AH10" s="250"/>
      <c r="AI10" s="250"/>
      <c r="AJ10" s="250"/>
      <c r="AK10" s="250"/>
      <c r="AL10" s="250"/>
      <c r="AM10" s="250"/>
      <c r="AN10" s="250"/>
      <c r="AO10" s="250"/>
    </row>
    <row r="11" spans="1:43" ht="18" customHeight="1">
      <c r="A11" s="252" t="s">
        <v>11</v>
      </c>
      <c r="B11" s="253" t="s">
        <v>12</v>
      </c>
      <c r="C11" s="103" t="s">
        <v>13</v>
      </c>
      <c r="D11" s="252"/>
      <c r="E11" s="308"/>
      <c r="F11" s="254">
        <f>F12+F13+F14</f>
        <v>1688.9994799999997</v>
      </c>
      <c r="G11" s="255">
        <f>F11/F$8*100</f>
        <v>52.616820327247815</v>
      </c>
      <c r="H11" s="256">
        <f t="shared" ref="H11:AO11" si="3">H12+H13+H14</f>
        <v>59.0139</v>
      </c>
      <c r="I11" s="256">
        <f t="shared" si="3"/>
        <v>48.01</v>
      </c>
      <c r="J11" s="256">
        <f t="shared" si="3"/>
        <v>89.445900000000009</v>
      </c>
      <c r="K11" s="256">
        <f t="shared" si="3"/>
        <v>100.12</v>
      </c>
      <c r="L11" s="256">
        <f t="shared" si="3"/>
        <v>49.26</v>
      </c>
      <c r="M11" s="256">
        <f t="shared" si="3"/>
        <v>72.64</v>
      </c>
      <c r="N11" s="256">
        <f t="shared" si="3"/>
        <v>102.86000000000001</v>
      </c>
      <c r="O11" s="256">
        <f t="shared" si="3"/>
        <v>137.4</v>
      </c>
      <c r="P11" s="256">
        <f t="shared" si="3"/>
        <v>88.038000000000011</v>
      </c>
      <c r="Q11" s="256">
        <f t="shared" si="3"/>
        <v>79.51400000000001</v>
      </c>
      <c r="R11" s="256">
        <f t="shared" si="3"/>
        <v>92.910000000000011</v>
      </c>
      <c r="S11" s="256">
        <f t="shared" si="3"/>
        <v>146.67298000000002</v>
      </c>
      <c r="T11" s="256">
        <f t="shared" si="3"/>
        <v>109.42490000000001</v>
      </c>
      <c r="U11" s="256">
        <f t="shared" si="3"/>
        <v>144.31</v>
      </c>
      <c r="V11" s="257">
        <f t="shared" si="3"/>
        <v>76.159800000000004</v>
      </c>
      <c r="W11" s="256">
        <f t="shared" si="3"/>
        <v>222.04</v>
      </c>
      <c r="X11" s="257">
        <f t="shared" si="3"/>
        <v>71.180000000000007</v>
      </c>
      <c r="Y11" s="257"/>
      <c r="Z11" s="257"/>
      <c r="AA11" s="257"/>
      <c r="AB11" s="257"/>
      <c r="AC11" s="257"/>
      <c r="AD11" s="257"/>
      <c r="AE11" s="258">
        <f t="shared" si="3"/>
        <v>0</v>
      </c>
      <c r="AF11" s="258">
        <f t="shared" si="3"/>
        <v>0</v>
      </c>
      <c r="AG11" s="258">
        <f t="shared" si="3"/>
        <v>0</v>
      </c>
      <c r="AH11" s="258">
        <f t="shared" si="3"/>
        <v>0</v>
      </c>
      <c r="AI11" s="258">
        <f t="shared" si="3"/>
        <v>0</v>
      </c>
      <c r="AJ11" s="258">
        <f t="shared" si="3"/>
        <v>0</v>
      </c>
      <c r="AK11" s="258">
        <f t="shared" si="3"/>
        <v>0</v>
      </c>
      <c r="AL11" s="258">
        <f t="shared" si="3"/>
        <v>0</v>
      </c>
      <c r="AM11" s="258">
        <f t="shared" si="3"/>
        <v>0</v>
      </c>
      <c r="AN11" s="258">
        <f t="shared" si="3"/>
        <v>0</v>
      </c>
      <c r="AO11" s="258">
        <f t="shared" si="3"/>
        <v>0</v>
      </c>
    </row>
    <row r="12" spans="1:43" s="333" customFormat="1" ht="25.5">
      <c r="A12" s="710"/>
      <c r="B12" s="712" t="s">
        <v>14</v>
      </c>
      <c r="C12" s="328" t="s">
        <v>15</v>
      </c>
      <c r="D12" s="324"/>
      <c r="E12" s="706"/>
      <c r="F12" s="329">
        <f t="shared" ref="F12" si="4">SUM(H12:AO12)</f>
        <v>1688.9994799999997</v>
      </c>
      <c r="G12" s="707">
        <f t="shared" ref="G12" si="5">F12/F$8*100</f>
        <v>52.616820327247815</v>
      </c>
      <c r="H12" s="330">
        <v>59.0139</v>
      </c>
      <c r="I12" s="330">
        <v>48.01</v>
      </c>
      <c r="J12" s="330">
        <v>89.445900000000009</v>
      </c>
      <c r="K12" s="330">
        <v>100.12</v>
      </c>
      <c r="L12" s="330">
        <v>49.26</v>
      </c>
      <c r="M12" s="330">
        <v>72.64</v>
      </c>
      <c r="N12" s="330">
        <v>102.86000000000001</v>
      </c>
      <c r="O12" s="330">
        <v>137.4</v>
      </c>
      <c r="P12" s="330">
        <v>88.038000000000011</v>
      </c>
      <c r="Q12" s="330">
        <v>79.51400000000001</v>
      </c>
      <c r="R12" s="330">
        <v>92.910000000000011</v>
      </c>
      <c r="S12" s="330">
        <v>146.67298000000002</v>
      </c>
      <c r="T12" s="330">
        <v>109.42490000000001</v>
      </c>
      <c r="U12" s="330">
        <v>144.31</v>
      </c>
      <c r="V12" s="718">
        <v>76.159800000000004</v>
      </c>
      <c r="W12" s="330">
        <v>222.04</v>
      </c>
      <c r="X12" s="718">
        <v>71.180000000000007</v>
      </c>
      <c r="Y12" s="718"/>
      <c r="Z12" s="718"/>
      <c r="AA12" s="718"/>
      <c r="AB12" s="718"/>
      <c r="AC12" s="718"/>
      <c r="AD12" s="718"/>
      <c r="AE12" s="719">
        <v>0</v>
      </c>
      <c r="AF12" s="719">
        <v>0</v>
      </c>
      <c r="AG12" s="719">
        <v>0</v>
      </c>
      <c r="AH12" s="719">
        <v>0</v>
      </c>
      <c r="AI12" s="719">
        <v>0</v>
      </c>
      <c r="AJ12" s="719">
        <v>0</v>
      </c>
      <c r="AK12" s="719">
        <v>0</v>
      </c>
      <c r="AL12" s="719">
        <v>0</v>
      </c>
      <c r="AM12" s="719">
        <v>0</v>
      </c>
      <c r="AN12" s="719">
        <v>0</v>
      </c>
      <c r="AO12" s="719">
        <v>0</v>
      </c>
      <c r="AQ12" s="333">
        <v>1541.61</v>
      </c>
    </row>
    <row r="13" spans="1:43" s="266" customFormat="1" ht="18" customHeight="1">
      <c r="A13" s="260"/>
      <c r="B13" s="150" t="s">
        <v>16</v>
      </c>
      <c r="C13" s="151" t="s">
        <v>17</v>
      </c>
      <c r="D13" s="252"/>
      <c r="E13" s="308"/>
      <c r="F13" s="329"/>
      <c r="G13" s="707"/>
      <c r="H13" s="330"/>
      <c r="I13" s="330"/>
      <c r="J13" s="330"/>
      <c r="K13" s="330"/>
      <c r="L13" s="330"/>
      <c r="M13" s="330"/>
      <c r="N13" s="330"/>
      <c r="O13" s="330"/>
      <c r="P13" s="330"/>
      <c r="Q13" s="330"/>
      <c r="R13" s="330"/>
      <c r="S13" s="330"/>
      <c r="T13" s="330"/>
      <c r="U13" s="330"/>
      <c r="V13" s="718"/>
      <c r="W13" s="330"/>
      <c r="X13" s="718"/>
      <c r="Y13" s="718"/>
      <c r="Z13" s="718"/>
      <c r="AA13" s="718"/>
      <c r="AB13" s="718"/>
      <c r="AC13" s="718"/>
      <c r="AD13" s="718"/>
      <c r="AE13" s="265">
        <v>0</v>
      </c>
      <c r="AF13" s="265">
        <v>0</v>
      </c>
      <c r="AG13" s="265">
        <v>0</v>
      </c>
      <c r="AH13" s="265">
        <v>0</v>
      </c>
      <c r="AI13" s="265">
        <v>0</v>
      </c>
      <c r="AJ13" s="265">
        <v>0</v>
      </c>
      <c r="AK13" s="265">
        <v>0</v>
      </c>
      <c r="AL13" s="265">
        <v>0</v>
      </c>
      <c r="AM13" s="265">
        <v>0</v>
      </c>
      <c r="AN13" s="265">
        <v>0</v>
      </c>
      <c r="AO13" s="265">
        <v>0</v>
      </c>
    </row>
    <row r="14" spans="1:43" s="266" customFormat="1" ht="18" customHeight="1">
      <c r="A14" s="260"/>
      <c r="B14" s="167" t="s">
        <v>18</v>
      </c>
      <c r="C14" s="151" t="s">
        <v>19</v>
      </c>
      <c r="D14" s="252"/>
      <c r="E14" s="308"/>
      <c r="F14" s="329"/>
      <c r="G14" s="707"/>
      <c r="H14" s="330"/>
      <c r="I14" s="330"/>
      <c r="J14" s="330"/>
      <c r="K14" s="330"/>
      <c r="L14" s="330"/>
      <c r="M14" s="330"/>
      <c r="N14" s="330"/>
      <c r="O14" s="330"/>
      <c r="P14" s="330"/>
      <c r="Q14" s="330"/>
      <c r="R14" s="330"/>
      <c r="S14" s="330"/>
      <c r="T14" s="330"/>
      <c r="U14" s="330"/>
      <c r="V14" s="718"/>
      <c r="W14" s="330"/>
      <c r="X14" s="718"/>
      <c r="Y14" s="718"/>
      <c r="Z14" s="718"/>
      <c r="AA14" s="718"/>
      <c r="AB14" s="718"/>
      <c r="AC14" s="718"/>
      <c r="AD14" s="718"/>
      <c r="AE14" s="265">
        <v>0</v>
      </c>
      <c r="AF14" s="265">
        <v>0</v>
      </c>
      <c r="AG14" s="265">
        <v>0</v>
      </c>
      <c r="AH14" s="265">
        <v>0</v>
      </c>
      <c r="AI14" s="265">
        <v>0</v>
      </c>
      <c r="AJ14" s="265">
        <v>0</v>
      </c>
      <c r="AK14" s="265">
        <v>0</v>
      </c>
      <c r="AL14" s="265">
        <v>0</v>
      </c>
      <c r="AM14" s="265">
        <v>0</v>
      </c>
      <c r="AN14" s="265">
        <v>0</v>
      </c>
      <c r="AO14" s="265">
        <v>0</v>
      </c>
    </row>
    <row r="15" spans="1:43" s="332" customFormat="1" ht="18" customHeight="1">
      <c r="A15" s="819" t="s">
        <v>20</v>
      </c>
      <c r="B15" s="820" t="s">
        <v>21</v>
      </c>
      <c r="C15" s="821" t="s">
        <v>22</v>
      </c>
      <c r="D15" s="324"/>
      <c r="E15" s="706"/>
      <c r="F15" s="329"/>
      <c r="G15" s="707"/>
      <c r="H15" s="330"/>
      <c r="I15" s="330"/>
      <c r="J15" s="330"/>
      <c r="K15" s="330"/>
      <c r="L15" s="330"/>
      <c r="M15" s="330"/>
      <c r="N15" s="330"/>
      <c r="O15" s="330"/>
      <c r="P15" s="330"/>
      <c r="Q15" s="330"/>
      <c r="R15" s="330"/>
      <c r="S15" s="330"/>
      <c r="T15" s="330"/>
      <c r="U15" s="330"/>
      <c r="V15" s="718"/>
      <c r="W15" s="330"/>
      <c r="X15" s="718"/>
      <c r="Y15" s="718"/>
      <c r="Z15" s="718"/>
      <c r="AA15" s="718"/>
      <c r="AB15" s="718"/>
      <c r="AC15" s="718"/>
      <c r="AD15" s="718"/>
      <c r="AE15" s="709">
        <v>0</v>
      </c>
      <c r="AF15" s="709">
        <v>0</v>
      </c>
      <c r="AG15" s="709">
        <v>0</v>
      </c>
      <c r="AH15" s="709">
        <v>0</v>
      </c>
      <c r="AI15" s="709">
        <v>0</v>
      </c>
      <c r="AJ15" s="709">
        <v>0</v>
      </c>
      <c r="AK15" s="709">
        <v>0</v>
      </c>
      <c r="AL15" s="709">
        <v>0</v>
      </c>
      <c r="AM15" s="709">
        <v>0</v>
      </c>
      <c r="AN15" s="709">
        <v>0</v>
      </c>
      <c r="AO15" s="709">
        <v>0</v>
      </c>
    </row>
    <row r="16" spans="1:43" s="306" customFormat="1" ht="18" customHeight="1">
      <c r="A16" s="822" t="s">
        <v>23</v>
      </c>
      <c r="B16" s="823" t="s">
        <v>24</v>
      </c>
      <c r="C16" s="824" t="s">
        <v>25</v>
      </c>
      <c r="D16" s="427"/>
      <c r="E16" s="720"/>
      <c r="F16" s="329">
        <f t="shared" ref="F16" si="6">SUM(H16:AO16)</f>
        <v>1520.9996599999997</v>
      </c>
      <c r="G16" s="707">
        <f t="shared" ref="G16" si="7">F16/F$8*100</f>
        <v>47.383179672752185</v>
      </c>
      <c r="H16" s="330">
        <v>86.010999999999996</v>
      </c>
      <c r="I16" s="330">
        <v>28.74</v>
      </c>
      <c r="J16" s="330">
        <v>66.422600000000003</v>
      </c>
      <c r="K16" s="330">
        <v>113.42</v>
      </c>
      <c r="L16" s="330">
        <v>105.69600000000001</v>
      </c>
      <c r="M16" s="330">
        <v>154.89140999999998</v>
      </c>
      <c r="N16" s="330">
        <v>47.309999999999995</v>
      </c>
      <c r="O16" s="330">
        <v>121.825</v>
      </c>
      <c r="P16" s="330">
        <v>79.748000000000005</v>
      </c>
      <c r="Q16" s="330">
        <v>48.307000000000002</v>
      </c>
      <c r="R16" s="330">
        <v>89.837999999999994</v>
      </c>
      <c r="S16" s="330">
        <v>104.18032999999998</v>
      </c>
      <c r="T16" s="330">
        <v>107.89131999999999</v>
      </c>
      <c r="U16" s="330">
        <v>78.375999999999991</v>
      </c>
      <c r="V16" s="718">
        <v>84.402000000000001</v>
      </c>
      <c r="W16" s="330">
        <v>73.513999999999996</v>
      </c>
      <c r="X16" s="718">
        <v>130.42699999999999</v>
      </c>
      <c r="Y16" s="718"/>
      <c r="Z16" s="718"/>
      <c r="AA16" s="718"/>
      <c r="AB16" s="718"/>
      <c r="AC16" s="718"/>
      <c r="AD16" s="718"/>
      <c r="AE16" s="793">
        <v>0</v>
      </c>
      <c r="AF16" s="793">
        <v>0</v>
      </c>
      <c r="AG16" s="793">
        <v>0</v>
      </c>
      <c r="AH16" s="793">
        <v>0</v>
      </c>
      <c r="AI16" s="793">
        <v>0</v>
      </c>
      <c r="AJ16" s="793">
        <v>0</v>
      </c>
      <c r="AK16" s="793">
        <v>0</v>
      </c>
      <c r="AL16" s="793">
        <v>0</v>
      </c>
      <c r="AM16" s="793">
        <v>0</v>
      </c>
      <c r="AN16" s="793">
        <v>0</v>
      </c>
      <c r="AO16" s="793">
        <v>0</v>
      </c>
    </row>
    <row r="17" spans="1:43" ht="18" customHeight="1">
      <c r="A17" s="252" t="s">
        <v>26</v>
      </c>
      <c r="B17" s="253" t="s">
        <v>27</v>
      </c>
      <c r="C17" s="103" t="s">
        <v>28</v>
      </c>
      <c r="D17" s="252"/>
      <c r="E17" s="308"/>
      <c r="F17" s="254"/>
      <c r="G17" s="255"/>
      <c r="H17" s="256"/>
      <c r="I17" s="256"/>
      <c r="J17" s="256"/>
      <c r="K17" s="256"/>
      <c r="L17" s="256"/>
      <c r="M17" s="256"/>
      <c r="N17" s="256"/>
      <c r="O17" s="256"/>
      <c r="P17" s="256"/>
      <c r="Q17" s="256"/>
      <c r="R17" s="256"/>
      <c r="S17" s="256"/>
      <c r="T17" s="256"/>
      <c r="U17" s="256"/>
      <c r="V17" s="257"/>
      <c r="W17" s="256"/>
      <c r="X17" s="257"/>
      <c r="Y17" s="257"/>
      <c r="Z17" s="257"/>
      <c r="AA17" s="257"/>
      <c r="AB17" s="257"/>
      <c r="AC17" s="257"/>
      <c r="AD17" s="257"/>
      <c r="AE17" s="258">
        <f t="shared" ref="AE17:AO17" si="8">AE18+AE19+AE20</f>
        <v>0</v>
      </c>
      <c r="AF17" s="258">
        <f t="shared" si="8"/>
        <v>0</v>
      </c>
      <c r="AG17" s="258">
        <f t="shared" si="8"/>
        <v>0</v>
      </c>
      <c r="AH17" s="258">
        <f t="shared" si="8"/>
        <v>0</v>
      </c>
      <c r="AI17" s="258">
        <f t="shared" si="8"/>
        <v>0</v>
      </c>
      <c r="AJ17" s="258">
        <f t="shared" si="8"/>
        <v>0</v>
      </c>
      <c r="AK17" s="258">
        <f t="shared" si="8"/>
        <v>0</v>
      </c>
      <c r="AL17" s="258">
        <f t="shared" si="8"/>
        <v>0</v>
      </c>
      <c r="AM17" s="258">
        <f t="shared" si="8"/>
        <v>0</v>
      </c>
      <c r="AN17" s="258">
        <f t="shared" si="8"/>
        <v>0</v>
      </c>
      <c r="AO17" s="258">
        <f t="shared" si="8"/>
        <v>0</v>
      </c>
    </row>
    <row r="18" spans="1:43" s="266" customFormat="1" ht="18" customHeight="1">
      <c r="A18" s="260"/>
      <c r="B18" s="167" t="s">
        <v>29</v>
      </c>
      <c r="C18" s="151" t="s">
        <v>30</v>
      </c>
      <c r="D18" s="252"/>
      <c r="E18" s="308"/>
      <c r="F18" s="254"/>
      <c r="G18" s="255"/>
      <c r="H18" s="263"/>
      <c r="I18" s="263"/>
      <c r="J18" s="263"/>
      <c r="K18" s="263"/>
      <c r="L18" s="263"/>
      <c r="M18" s="263"/>
      <c r="N18" s="263"/>
      <c r="O18" s="263"/>
      <c r="P18" s="263"/>
      <c r="Q18" s="263"/>
      <c r="R18" s="263"/>
      <c r="S18" s="263"/>
      <c r="T18" s="263"/>
      <c r="U18" s="263"/>
      <c r="V18" s="264"/>
      <c r="W18" s="263"/>
      <c r="X18" s="264"/>
      <c r="Y18" s="264"/>
      <c r="Z18" s="264"/>
      <c r="AA18" s="264"/>
      <c r="AB18" s="264"/>
      <c r="AC18" s="264"/>
      <c r="AD18" s="264"/>
      <c r="AE18" s="265">
        <v>0</v>
      </c>
      <c r="AF18" s="265">
        <v>0</v>
      </c>
      <c r="AG18" s="265">
        <v>0</v>
      </c>
      <c r="AH18" s="265">
        <v>0</v>
      </c>
      <c r="AI18" s="265">
        <v>0</v>
      </c>
      <c r="AJ18" s="265">
        <v>0</v>
      </c>
      <c r="AK18" s="265">
        <v>0</v>
      </c>
      <c r="AL18" s="265">
        <v>0</v>
      </c>
      <c r="AM18" s="265">
        <v>0</v>
      </c>
      <c r="AN18" s="265">
        <v>0</v>
      </c>
      <c r="AO18" s="265">
        <v>0</v>
      </c>
    </row>
    <row r="19" spans="1:43" s="266" customFormat="1" ht="18" customHeight="1">
      <c r="A19" s="260"/>
      <c r="B19" s="167" t="s">
        <v>31</v>
      </c>
      <c r="C19" s="151" t="s">
        <v>32</v>
      </c>
      <c r="D19" s="252"/>
      <c r="E19" s="308"/>
      <c r="F19" s="254"/>
      <c r="G19" s="255"/>
      <c r="H19" s="263"/>
      <c r="I19" s="263"/>
      <c r="J19" s="263"/>
      <c r="K19" s="263"/>
      <c r="L19" s="263"/>
      <c r="M19" s="263"/>
      <c r="N19" s="263"/>
      <c r="O19" s="263"/>
      <c r="P19" s="263"/>
      <c r="Q19" s="263"/>
      <c r="R19" s="263"/>
      <c r="S19" s="263"/>
      <c r="T19" s="263"/>
      <c r="U19" s="263"/>
      <c r="V19" s="264"/>
      <c r="W19" s="263"/>
      <c r="X19" s="264"/>
      <c r="Y19" s="264"/>
      <c r="Z19" s="264"/>
      <c r="AA19" s="264"/>
      <c r="AB19" s="264"/>
      <c r="AC19" s="264"/>
      <c r="AD19" s="264"/>
      <c r="AE19" s="265">
        <v>0</v>
      </c>
      <c r="AF19" s="265">
        <v>0</v>
      </c>
      <c r="AG19" s="265">
        <v>0</v>
      </c>
      <c r="AH19" s="265">
        <v>0</v>
      </c>
      <c r="AI19" s="265">
        <v>0</v>
      </c>
      <c r="AJ19" s="265">
        <v>0</v>
      </c>
      <c r="AK19" s="265">
        <v>0</v>
      </c>
      <c r="AL19" s="265">
        <v>0</v>
      </c>
      <c r="AM19" s="265">
        <v>0</v>
      </c>
      <c r="AN19" s="265">
        <v>0</v>
      </c>
      <c r="AO19" s="265">
        <v>0</v>
      </c>
    </row>
    <row r="20" spans="1:43" s="266" customFormat="1" ht="18" customHeight="1">
      <c r="A20" s="260"/>
      <c r="B20" s="167" t="s">
        <v>33</v>
      </c>
      <c r="C20" s="151" t="s">
        <v>34</v>
      </c>
      <c r="D20" s="252"/>
      <c r="E20" s="308"/>
      <c r="F20" s="254"/>
      <c r="G20" s="255"/>
      <c r="H20" s="263"/>
      <c r="I20" s="263"/>
      <c r="J20" s="263"/>
      <c r="K20" s="263"/>
      <c r="L20" s="263"/>
      <c r="M20" s="263"/>
      <c r="N20" s="263"/>
      <c r="O20" s="263"/>
      <c r="P20" s="263"/>
      <c r="Q20" s="263"/>
      <c r="R20" s="263"/>
      <c r="S20" s="263"/>
      <c r="T20" s="263"/>
      <c r="U20" s="263"/>
      <c r="V20" s="264"/>
      <c r="W20" s="263"/>
      <c r="X20" s="264"/>
      <c r="Y20" s="264"/>
      <c r="Z20" s="264"/>
      <c r="AA20" s="264"/>
      <c r="AB20" s="264"/>
      <c r="AC20" s="264"/>
      <c r="AD20" s="264"/>
      <c r="AE20" s="265">
        <v>0</v>
      </c>
      <c r="AF20" s="265">
        <v>0</v>
      </c>
      <c r="AG20" s="265">
        <v>0</v>
      </c>
      <c r="AH20" s="265">
        <v>0</v>
      </c>
      <c r="AI20" s="265">
        <v>0</v>
      </c>
      <c r="AJ20" s="265">
        <v>0</v>
      </c>
      <c r="AK20" s="265">
        <v>0</v>
      </c>
      <c r="AL20" s="265">
        <v>0</v>
      </c>
      <c r="AM20" s="265">
        <v>0</v>
      </c>
      <c r="AN20" s="265">
        <v>0</v>
      </c>
      <c r="AO20" s="265">
        <v>0</v>
      </c>
    </row>
    <row r="21" spans="1:43" ht="18" customHeight="1">
      <c r="A21" s="252" t="s">
        <v>35</v>
      </c>
      <c r="B21" s="253" t="s">
        <v>36</v>
      </c>
      <c r="C21" s="103" t="s">
        <v>37</v>
      </c>
      <c r="D21" s="252"/>
      <c r="E21" s="308"/>
      <c r="F21" s="254"/>
      <c r="G21" s="255"/>
      <c r="H21" s="256"/>
      <c r="I21" s="256"/>
      <c r="J21" s="256"/>
      <c r="K21" s="256"/>
      <c r="L21" s="256"/>
      <c r="M21" s="256"/>
      <c r="N21" s="256"/>
      <c r="O21" s="256"/>
      <c r="P21" s="256"/>
      <c r="Q21" s="256"/>
      <c r="R21" s="256"/>
      <c r="S21" s="256"/>
      <c r="T21" s="256"/>
      <c r="U21" s="256"/>
      <c r="V21" s="257"/>
      <c r="W21" s="256"/>
      <c r="X21" s="257"/>
      <c r="Y21" s="257"/>
      <c r="Z21" s="257"/>
      <c r="AA21" s="257"/>
      <c r="AB21" s="257"/>
      <c r="AC21" s="257"/>
      <c r="AD21" s="257"/>
      <c r="AE21" s="258">
        <f t="shared" ref="AE21:AO21" si="9">AE22+AE23+AE24</f>
        <v>0</v>
      </c>
      <c r="AF21" s="258">
        <f t="shared" si="9"/>
        <v>0</v>
      </c>
      <c r="AG21" s="258">
        <f t="shared" si="9"/>
        <v>0</v>
      </c>
      <c r="AH21" s="258">
        <f t="shared" si="9"/>
        <v>0</v>
      </c>
      <c r="AI21" s="258">
        <f t="shared" si="9"/>
        <v>0</v>
      </c>
      <c r="AJ21" s="258">
        <f t="shared" si="9"/>
        <v>0</v>
      </c>
      <c r="AK21" s="258">
        <f t="shared" si="9"/>
        <v>0</v>
      </c>
      <c r="AL21" s="258">
        <f t="shared" si="9"/>
        <v>0</v>
      </c>
      <c r="AM21" s="258">
        <f t="shared" si="9"/>
        <v>0</v>
      </c>
      <c r="AN21" s="258">
        <f t="shared" si="9"/>
        <v>0</v>
      </c>
      <c r="AO21" s="258">
        <f t="shared" si="9"/>
        <v>0</v>
      </c>
    </row>
    <row r="22" spans="1:43" s="266" customFormat="1" ht="18" customHeight="1">
      <c r="A22" s="260"/>
      <c r="B22" s="167" t="s">
        <v>38</v>
      </c>
      <c r="C22" s="151" t="s">
        <v>39</v>
      </c>
      <c r="D22" s="252"/>
      <c r="E22" s="308"/>
      <c r="F22" s="254"/>
      <c r="G22" s="255"/>
      <c r="H22" s="263"/>
      <c r="I22" s="263"/>
      <c r="J22" s="263"/>
      <c r="K22" s="263"/>
      <c r="L22" s="263"/>
      <c r="M22" s="263"/>
      <c r="N22" s="263"/>
      <c r="O22" s="263"/>
      <c r="P22" s="263"/>
      <c r="Q22" s="263"/>
      <c r="R22" s="263"/>
      <c r="S22" s="263"/>
      <c r="T22" s="263"/>
      <c r="U22" s="263"/>
      <c r="V22" s="264"/>
      <c r="W22" s="263"/>
      <c r="X22" s="264"/>
      <c r="Y22" s="264"/>
      <c r="Z22" s="264"/>
      <c r="AA22" s="264"/>
      <c r="AB22" s="264"/>
      <c r="AC22" s="264"/>
      <c r="AD22" s="264"/>
      <c r="AE22" s="265">
        <v>0</v>
      </c>
      <c r="AF22" s="265">
        <v>0</v>
      </c>
      <c r="AG22" s="265">
        <v>0</v>
      </c>
      <c r="AH22" s="265">
        <v>0</v>
      </c>
      <c r="AI22" s="265">
        <v>0</v>
      </c>
      <c r="AJ22" s="265">
        <v>0</v>
      </c>
      <c r="AK22" s="265">
        <v>0</v>
      </c>
      <c r="AL22" s="265">
        <v>0</v>
      </c>
      <c r="AM22" s="265">
        <v>0</v>
      </c>
      <c r="AN22" s="265">
        <v>0</v>
      </c>
      <c r="AO22" s="265">
        <v>0</v>
      </c>
      <c r="AQ22" s="266">
        <f>F17+F21+F25</f>
        <v>0</v>
      </c>
    </row>
    <row r="23" spans="1:43" s="266" customFormat="1" ht="18" customHeight="1">
      <c r="A23" s="260"/>
      <c r="B23" s="167" t="s">
        <v>40</v>
      </c>
      <c r="C23" s="151" t="s">
        <v>41</v>
      </c>
      <c r="D23" s="252"/>
      <c r="E23" s="308"/>
      <c r="F23" s="254"/>
      <c r="G23" s="255"/>
      <c r="H23" s="263"/>
      <c r="I23" s="263"/>
      <c r="J23" s="263"/>
      <c r="K23" s="263"/>
      <c r="L23" s="263"/>
      <c r="M23" s="263"/>
      <c r="N23" s="263"/>
      <c r="O23" s="263"/>
      <c r="P23" s="263"/>
      <c r="Q23" s="263"/>
      <c r="R23" s="263"/>
      <c r="S23" s="263"/>
      <c r="T23" s="263"/>
      <c r="U23" s="263"/>
      <c r="V23" s="264"/>
      <c r="W23" s="263"/>
      <c r="X23" s="264"/>
      <c r="Y23" s="264"/>
      <c r="Z23" s="264"/>
      <c r="AA23" s="264"/>
      <c r="AB23" s="264"/>
      <c r="AC23" s="264"/>
      <c r="AD23" s="264"/>
      <c r="AE23" s="265">
        <v>0</v>
      </c>
      <c r="AF23" s="265">
        <v>0</v>
      </c>
      <c r="AG23" s="265">
        <v>0</v>
      </c>
      <c r="AH23" s="265">
        <v>0</v>
      </c>
      <c r="AI23" s="265">
        <v>0</v>
      </c>
      <c r="AJ23" s="265">
        <v>0</v>
      </c>
      <c r="AK23" s="265">
        <v>0</v>
      </c>
      <c r="AL23" s="265">
        <v>0</v>
      </c>
      <c r="AM23" s="265">
        <v>0</v>
      </c>
      <c r="AN23" s="265">
        <v>0</v>
      </c>
      <c r="AO23" s="265">
        <v>0</v>
      </c>
    </row>
    <row r="24" spans="1:43" s="266" customFormat="1" ht="18" customHeight="1">
      <c r="A24" s="260"/>
      <c r="B24" s="167" t="s">
        <v>42</v>
      </c>
      <c r="C24" s="151" t="s">
        <v>43</v>
      </c>
      <c r="D24" s="252"/>
      <c r="E24" s="308"/>
      <c r="F24" s="254"/>
      <c r="G24" s="255"/>
      <c r="H24" s="263"/>
      <c r="I24" s="263"/>
      <c r="J24" s="263"/>
      <c r="K24" s="263"/>
      <c r="L24" s="263"/>
      <c r="M24" s="263"/>
      <c r="N24" s="263"/>
      <c r="O24" s="263"/>
      <c r="P24" s="263"/>
      <c r="Q24" s="263"/>
      <c r="R24" s="263"/>
      <c r="S24" s="263"/>
      <c r="T24" s="263"/>
      <c r="U24" s="263"/>
      <c r="V24" s="264"/>
      <c r="W24" s="263"/>
      <c r="X24" s="264"/>
      <c r="Y24" s="264"/>
      <c r="Z24" s="264"/>
      <c r="AA24" s="264"/>
      <c r="AB24" s="264"/>
      <c r="AC24" s="264"/>
      <c r="AD24" s="264"/>
      <c r="AE24" s="265">
        <v>0</v>
      </c>
      <c r="AF24" s="265">
        <v>0</v>
      </c>
      <c r="AG24" s="265">
        <v>0</v>
      </c>
      <c r="AH24" s="265">
        <v>0</v>
      </c>
      <c r="AI24" s="265">
        <v>0</v>
      </c>
      <c r="AJ24" s="265">
        <v>0</v>
      </c>
      <c r="AK24" s="265">
        <v>0</v>
      </c>
      <c r="AL24" s="265">
        <v>0</v>
      </c>
      <c r="AM24" s="265">
        <v>0</v>
      </c>
      <c r="AN24" s="265">
        <v>0</v>
      </c>
      <c r="AO24" s="265">
        <v>0</v>
      </c>
    </row>
    <row r="25" spans="1:43" ht="18" customHeight="1">
      <c r="A25" s="252" t="s">
        <v>44</v>
      </c>
      <c r="B25" s="253" t="s">
        <v>45</v>
      </c>
      <c r="C25" s="103" t="s">
        <v>46</v>
      </c>
      <c r="D25" s="252"/>
      <c r="E25" s="308"/>
      <c r="F25" s="254"/>
      <c r="G25" s="255"/>
      <c r="H25" s="256"/>
      <c r="I25" s="256"/>
      <c r="J25" s="256"/>
      <c r="K25" s="256"/>
      <c r="L25" s="256"/>
      <c r="M25" s="256"/>
      <c r="N25" s="256"/>
      <c r="O25" s="256"/>
      <c r="P25" s="256"/>
      <c r="Q25" s="256"/>
      <c r="R25" s="256"/>
      <c r="S25" s="256"/>
      <c r="T25" s="256"/>
      <c r="U25" s="256"/>
      <c r="V25" s="257"/>
      <c r="W25" s="256"/>
      <c r="X25" s="257"/>
      <c r="Y25" s="257"/>
      <c r="Z25" s="257"/>
      <c r="AA25" s="257"/>
      <c r="AB25" s="257"/>
      <c r="AC25" s="257"/>
      <c r="AD25" s="257"/>
      <c r="AE25" s="258">
        <f t="shared" ref="AE25:AO25" si="10">AE26+AE27+AE28</f>
        <v>0</v>
      </c>
      <c r="AF25" s="258">
        <f t="shared" si="10"/>
        <v>0</v>
      </c>
      <c r="AG25" s="258">
        <f t="shared" si="10"/>
        <v>0</v>
      </c>
      <c r="AH25" s="258">
        <f t="shared" si="10"/>
        <v>0</v>
      </c>
      <c r="AI25" s="258">
        <f t="shared" si="10"/>
        <v>0</v>
      </c>
      <c r="AJ25" s="258">
        <f t="shared" si="10"/>
        <v>0</v>
      </c>
      <c r="AK25" s="258">
        <f t="shared" si="10"/>
        <v>0</v>
      </c>
      <c r="AL25" s="258">
        <f t="shared" si="10"/>
        <v>0</v>
      </c>
      <c r="AM25" s="258">
        <f t="shared" si="10"/>
        <v>0</v>
      </c>
      <c r="AN25" s="258">
        <f t="shared" si="10"/>
        <v>0</v>
      </c>
      <c r="AO25" s="258">
        <f t="shared" si="10"/>
        <v>0</v>
      </c>
    </row>
    <row r="26" spans="1:43" s="266" customFormat="1" ht="18" customHeight="1">
      <c r="A26" s="260"/>
      <c r="B26" s="167" t="s">
        <v>185</v>
      </c>
      <c r="C26" s="151" t="s">
        <v>48</v>
      </c>
      <c r="D26" s="252"/>
      <c r="E26" s="308"/>
      <c r="F26" s="254"/>
      <c r="G26" s="255"/>
      <c r="H26" s="263"/>
      <c r="I26" s="263"/>
      <c r="J26" s="263"/>
      <c r="K26" s="263"/>
      <c r="L26" s="263"/>
      <c r="M26" s="263"/>
      <c r="N26" s="263"/>
      <c r="O26" s="263"/>
      <c r="P26" s="263"/>
      <c r="Q26" s="263"/>
      <c r="R26" s="263"/>
      <c r="S26" s="263"/>
      <c r="T26" s="263"/>
      <c r="U26" s="263"/>
      <c r="V26" s="264"/>
      <c r="W26" s="263"/>
      <c r="X26" s="264"/>
      <c r="Y26" s="264"/>
      <c r="Z26" s="264"/>
      <c r="AA26" s="264"/>
      <c r="AB26" s="264"/>
      <c r="AC26" s="264"/>
      <c r="AD26" s="264"/>
      <c r="AE26" s="265">
        <v>0</v>
      </c>
      <c r="AF26" s="265">
        <v>0</v>
      </c>
      <c r="AG26" s="265">
        <v>0</v>
      </c>
      <c r="AH26" s="265">
        <v>0</v>
      </c>
      <c r="AI26" s="265">
        <v>0</v>
      </c>
      <c r="AJ26" s="265">
        <v>0</v>
      </c>
      <c r="AK26" s="265">
        <v>0</v>
      </c>
      <c r="AL26" s="265">
        <v>0</v>
      </c>
      <c r="AM26" s="265">
        <v>0</v>
      </c>
      <c r="AN26" s="265">
        <v>0</v>
      </c>
      <c r="AO26" s="265">
        <v>0</v>
      </c>
    </row>
    <row r="27" spans="1:43" s="266" customFormat="1" ht="18" customHeight="1">
      <c r="A27" s="260"/>
      <c r="B27" s="167" t="s">
        <v>49</v>
      </c>
      <c r="C27" s="151" t="s">
        <v>50</v>
      </c>
      <c r="D27" s="252"/>
      <c r="E27" s="308"/>
      <c r="F27" s="254"/>
      <c r="G27" s="255"/>
      <c r="H27" s="263"/>
      <c r="I27" s="263"/>
      <c r="J27" s="263"/>
      <c r="K27" s="263"/>
      <c r="L27" s="263"/>
      <c r="M27" s="263"/>
      <c r="N27" s="263"/>
      <c r="O27" s="263"/>
      <c r="P27" s="263"/>
      <c r="Q27" s="263"/>
      <c r="R27" s="263"/>
      <c r="S27" s="263"/>
      <c r="T27" s="263"/>
      <c r="U27" s="263"/>
      <c r="V27" s="264"/>
      <c r="W27" s="263"/>
      <c r="X27" s="264"/>
      <c r="Y27" s="264"/>
      <c r="Z27" s="264"/>
      <c r="AA27" s="264"/>
      <c r="AB27" s="264"/>
      <c r="AC27" s="264"/>
      <c r="AD27" s="264"/>
      <c r="AE27" s="265">
        <v>0</v>
      </c>
      <c r="AF27" s="265">
        <v>0</v>
      </c>
      <c r="AG27" s="265">
        <v>0</v>
      </c>
      <c r="AH27" s="265">
        <v>0</v>
      </c>
      <c r="AI27" s="265">
        <v>0</v>
      </c>
      <c r="AJ27" s="265">
        <v>0</v>
      </c>
      <c r="AK27" s="265">
        <v>0</v>
      </c>
      <c r="AL27" s="265">
        <v>0</v>
      </c>
      <c r="AM27" s="265">
        <v>0</v>
      </c>
      <c r="AN27" s="265">
        <v>0</v>
      </c>
      <c r="AO27" s="265">
        <v>0</v>
      </c>
    </row>
    <row r="28" spans="1:43" s="266" customFormat="1" ht="18" customHeight="1">
      <c r="A28" s="260"/>
      <c r="B28" s="167" t="s">
        <v>51</v>
      </c>
      <c r="C28" s="151" t="s">
        <v>52</v>
      </c>
      <c r="D28" s="252"/>
      <c r="E28" s="308"/>
      <c r="F28" s="254"/>
      <c r="G28" s="255"/>
      <c r="H28" s="263"/>
      <c r="I28" s="263"/>
      <c r="J28" s="263"/>
      <c r="K28" s="263"/>
      <c r="L28" s="263"/>
      <c r="M28" s="263"/>
      <c r="N28" s="263"/>
      <c r="O28" s="263"/>
      <c r="P28" s="263"/>
      <c r="Q28" s="263"/>
      <c r="R28" s="263"/>
      <c r="S28" s="263"/>
      <c r="T28" s="263"/>
      <c r="U28" s="263"/>
      <c r="V28" s="264"/>
      <c r="W28" s="263"/>
      <c r="X28" s="264"/>
      <c r="Y28" s="264"/>
      <c r="Z28" s="264"/>
      <c r="AA28" s="264"/>
      <c r="AB28" s="264"/>
      <c r="AC28" s="264"/>
      <c r="AD28" s="264"/>
      <c r="AE28" s="265">
        <v>0</v>
      </c>
      <c r="AF28" s="265">
        <v>0</v>
      </c>
      <c r="AG28" s="265">
        <v>0</v>
      </c>
      <c r="AH28" s="265">
        <v>0</v>
      </c>
      <c r="AI28" s="265">
        <v>0</v>
      </c>
      <c r="AJ28" s="265">
        <v>0</v>
      </c>
      <c r="AK28" s="265">
        <v>0</v>
      </c>
      <c r="AL28" s="265">
        <v>0</v>
      </c>
      <c r="AM28" s="265">
        <v>0</v>
      </c>
      <c r="AN28" s="265">
        <v>0</v>
      </c>
      <c r="AO28" s="265">
        <v>0</v>
      </c>
    </row>
    <row r="29" spans="1:43" ht="18" customHeight="1">
      <c r="A29" s="252" t="s">
        <v>53</v>
      </c>
      <c r="B29" s="104" t="s">
        <v>54</v>
      </c>
      <c r="C29" s="103" t="s">
        <v>55</v>
      </c>
      <c r="D29" s="252"/>
      <c r="E29" s="308"/>
      <c r="F29" s="254"/>
      <c r="G29" s="255"/>
      <c r="H29" s="263"/>
      <c r="I29" s="263"/>
      <c r="J29" s="263"/>
      <c r="K29" s="263"/>
      <c r="L29" s="263"/>
      <c r="M29" s="263"/>
      <c r="N29" s="263"/>
      <c r="O29" s="263"/>
      <c r="P29" s="263"/>
      <c r="Q29" s="263"/>
      <c r="R29" s="263"/>
      <c r="S29" s="263"/>
      <c r="T29" s="263"/>
      <c r="U29" s="263"/>
      <c r="V29" s="264"/>
      <c r="W29" s="263"/>
      <c r="X29" s="264"/>
      <c r="Y29" s="264"/>
      <c r="Z29" s="264"/>
      <c r="AA29" s="264"/>
      <c r="AB29" s="264"/>
      <c r="AC29" s="264"/>
      <c r="AD29" s="264"/>
      <c r="AE29" s="258">
        <v>0</v>
      </c>
      <c r="AF29" s="258">
        <v>0</v>
      </c>
      <c r="AG29" s="258">
        <v>0</v>
      </c>
      <c r="AH29" s="258">
        <v>0</v>
      </c>
      <c r="AI29" s="258">
        <v>0</v>
      </c>
      <c r="AJ29" s="258">
        <v>0</v>
      </c>
      <c r="AK29" s="258">
        <v>0</v>
      </c>
      <c r="AL29" s="258">
        <v>0</v>
      </c>
      <c r="AM29" s="258">
        <v>0</v>
      </c>
      <c r="AN29" s="258">
        <v>0</v>
      </c>
      <c r="AO29" s="258">
        <v>0</v>
      </c>
    </row>
    <row r="30" spans="1:43" ht="18" customHeight="1">
      <c r="A30" s="252" t="s">
        <v>56</v>
      </c>
      <c r="B30" s="104" t="s">
        <v>57</v>
      </c>
      <c r="C30" s="103" t="s">
        <v>58</v>
      </c>
      <c r="D30" s="252"/>
      <c r="E30" s="308"/>
      <c r="F30" s="254"/>
      <c r="G30" s="255"/>
      <c r="H30" s="263"/>
      <c r="I30" s="263"/>
      <c r="J30" s="263"/>
      <c r="K30" s="263"/>
      <c r="L30" s="263"/>
      <c r="M30" s="263"/>
      <c r="N30" s="263"/>
      <c r="O30" s="263"/>
      <c r="P30" s="263"/>
      <c r="Q30" s="263"/>
      <c r="R30" s="263"/>
      <c r="S30" s="263"/>
      <c r="T30" s="263"/>
      <c r="U30" s="263"/>
      <c r="V30" s="264"/>
      <c r="W30" s="263"/>
      <c r="X30" s="264"/>
      <c r="Y30" s="264"/>
      <c r="Z30" s="264"/>
      <c r="AA30" s="264"/>
      <c r="AB30" s="264"/>
      <c r="AC30" s="264"/>
      <c r="AD30" s="264"/>
      <c r="AE30" s="258">
        <v>0</v>
      </c>
      <c r="AF30" s="258">
        <v>0</v>
      </c>
      <c r="AG30" s="258">
        <v>0</v>
      </c>
      <c r="AH30" s="258">
        <v>0</v>
      </c>
      <c r="AI30" s="258">
        <v>0</v>
      </c>
      <c r="AJ30" s="258">
        <v>0</v>
      </c>
      <c r="AK30" s="258">
        <v>0</v>
      </c>
      <c r="AL30" s="258">
        <v>0</v>
      </c>
      <c r="AM30" s="258">
        <v>0</v>
      </c>
      <c r="AN30" s="258">
        <v>0</v>
      </c>
      <c r="AO30" s="258">
        <v>0</v>
      </c>
    </row>
    <row r="31" spans="1:43" ht="18" customHeight="1">
      <c r="A31" s="252" t="s">
        <v>59</v>
      </c>
      <c r="B31" s="104" t="s">
        <v>60</v>
      </c>
      <c r="C31" s="103" t="s">
        <v>61</v>
      </c>
      <c r="D31" s="252"/>
      <c r="E31" s="308"/>
      <c r="F31" s="254"/>
      <c r="G31" s="255"/>
      <c r="H31" s="263"/>
      <c r="I31" s="263"/>
      <c r="J31" s="263"/>
      <c r="K31" s="263"/>
      <c r="L31" s="263"/>
      <c r="M31" s="263"/>
      <c r="N31" s="263"/>
      <c r="O31" s="263"/>
      <c r="P31" s="263"/>
      <c r="Q31" s="263"/>
      <c r="R31" s="263"/>
      <c r="S31" s="263"/>
      <c r="T31" s="263"/>
      <c r="U31" s="263"/>
      <c r="V31" s="264"/>
      <c r="W31" s="263"/>
      <c r="X31" s="264"/>
      <c r="Y31" s="264"/>
      <c r="Z31" s="264"/>
      <c r="AA31" s="264"/>
      <c r="AB31" s="264"/>
      <c r="AC31" s="264"/>
      <c r="AD31" s="264"/>
      <c r="AE31" s="258">
        <v>0</v>
      </c>
      <c r="AF31" s="258">
        <v>0</v>
      </c>
      <c r="AG31" s="258">
        <v>0</v>
      </c>
      <c r="AH31" s="258">
        <v>0</v>
      </c>
      <c r="AI31" s="258">
        <v>0</v>
      </c>
      <c r="AJ31" s="258">
        <v>0</v>
      </c>
      <c r="AK31" s="258">
        <v>0</v>
      </c>
      <c r="AL31" s="258">
        <v>0</v>
      </c>
      <c r="AM31" s="258">
        <v>0</v>
      </c>
      <c r="AN31" s="258">
        <v>0</v>
      </c>
      <c r="AO31" s="258">
        <v>0</v>
      </c>
    </row>
    <row r="32" spans="1:43" s="314" customFormat="1" ht="18" customHeight="1">
      <c r="A32" s="246" t="s">
        <v>62</v>
      </c>
      <c r="B32" s="315" t="s">
        <v>63</v>
      </c>
      <c r="C32" s="316" t="s">
        <v>64</v>
      </c>
      <c r="D32" s="311"/>
      <c r="E32" s="311"/>
      <c r="F32" s="317"/>
      <c r="G32" s="318"/>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9">
        <f t="shared" ref="AE32:AO32" si="11">SUM(AE34:AE43)+AE54+AE61+AE55+AE64+AE65+AE66+AE67+AE68+AE56+AE57+AE42+AE62+AE63+AE69+AE70+AE71+AE72+AE73+AE74</f>
        <v>0</v>
      </c>
      <c r="AF32" s="319">
        <f t="shared" si="11"/>
        <v>0</v>
      </c>
      <c r="AG32" s="319">
        <f t="shared" si="11"/>
        <v>0</v>
      </c>
      <c r="AH32" s="319">
        <f t="shared" si="11"/>
        <v>0</v>
      </c>
      <c r="AI32" s="319">
        <f t="shared" si="11"/>
        <v>0</v>
      </c>
      <c r="AJ32" s="319">
        <f t="shared" si="11"/>
        <v>0</v>
      </c>
      <c r="AK32" s="319">
        <f t="shared" si="11"/>
        <v>0</v>
      </c>
      <c r="AL32" s="319">
        <f t="shared" si="11"/>
        <v>0</v>
      </c>
      <c r="AM32" s="319">
        <f t="shared" si="11"/>
        <v>0</v>
      </c>
      <c r="AN32" s="319">
        <f t="shared" si="11"/>
        <v>0</v>
      </c>
      <c r="AO32" s="319">
        <f t="shared" si="11"/>
        <v>0</v>
      </c>
    </row>
    <row r="33" spans="1:44" s="227" customFormat="1" ht="18" customHeight="1">
      <c r="A33" s="244"/>
      <c r="B33" s="167" t="s">
        <v>65</v>
      </c>
      <c r="C33" s="230"/>
      <c r="D33" s="252"/>
      <c r="E33" s="308"/>
      <c r="F33" s="267"/>
      <c r="G33" s="255"/>
      <c r="H33" s="267"/>
      <c r="I33" s="267"/>
      <c r="J33" s="267"/>
      <c r="K33" s="267"/>
      <c r="L33" s="267"/>
      <c r="M33" s="267"/>
      <c r="N33" s="267"/>
      <c r="O33" s="267"/>
      <c r="P33" s="267"/>
      <c r="Q33" s="267"/>
      <c r="R33" s="267"/>
      <c r="S33" s="267"/>
      <c r="T33" s="267"/>
      <c r="U33" s="267"/>
      <c r="V33" s="268"/>
      <c r="W33" s="267"/>
      <c r="X33" s="268"/>
      <c r="Y33" s="268"/>
      <c r="Z33" s="268"/>
      <c r="AA33" s="268"/>
      <c r="AB33" s="268"/>
      <c r="AC33" s="268"/>
      <c r="AD33" s="268"/>
      <c r="AE33" s="269"/>
      <c r="AF33" s="269"/>
      <c r="AG33" s="269"/>
      <c r="AH33" s="269"/>
      <c r="AI33" s="269"/>
      <c r="AJ33" s="269"/>
      <c r="AK33" s="269"/>
      <c r="AL33" s="269"/>
      <c r="AM33" s="269"/>
      <c r="AN33" s="269"/>
      <c r="AO33" s="269"/>
    </row>
    <row r="34" spans="1:44" ht="18" customHeight="1">
      <c r="A34" s="252" t="s">
        <v>66</v>
      </c>
      <c r="B34" s="104" t="s">
        <v>67</v>
      </c>
      <c r="C34" s="103" t="s">
        <v>68</v>
      </c>
      <c r="D34" s="252"/>
      <c r="E34" s="308"/>
      <c r="F34" s="254"/>
      <c r="G34" s="255"/>
      <c r="H34" s="256"/>
      <c r="I34" s="256"/>
      <c r="J34" s="256"/>
      <c r="K34" s="256"/>
      <c r="L34" s="256"/>
      <c r="M34" s="256"/>
      <c r="N34" s="256"/>
      <c r="O34" s="256"/>
      <c r="P34" s="256"/>
      <c r="Q34" s="256"/>
      <c r="R34" s="256"/>
      <c r="S34" s="256"/>
      <c r="T34" s="256"/>
      <c r="U34" s="256"/>
      <c r="V34" s="257"/>
      <c r="W34" s="256"/>
      <c r="X34" s="257"/>
      <c r="Y34" s="257"/>
      <c r="Z34" s="257"/>
      <c r="AA34" s="257"/>
      <c r="AB34" s="257"/>
      <c r="AC34" s="257"/>
      <c r="AD34" s="257"/>
      <c r="AE34" s="258">
        <v>0</v>
      </c>
      <c r="AF34" s="258">
        <v>0</v>
      </c>
      <c r="AG34" s="258">
        <v>0</v>
      </c>
      <c r="AH34" s="258">
        <v>0</v>
      </c>
      <c r="AI34" s="258">
        <v>0</v>
      </c>
      <c r="AJ34" s="258">
        <v>0</v>
      </c>
      <c r="AK34" s="258">
        <v>0</v>
      </c>
      <c r="AL34" s="258">
        <v>0</v>
      </c>
      <c r="AM34" s="258">
        <v>0</v>
      </c>
      <c r="AN34" s="258">
        <v>0</v>
      </c>
      <c r="AO34" s="258">
        <v>0</v>
      </c>
    </row>
    <row r="35" spans="1:44" ht="18" customHeight="1">
      <c r="A35" s="252" t="s">
        <v>69</v>
      </c>
      <c r="B35" s="104" t="s">
        <v>70</v>
      </c>
      <c r="C35" s="103" t="s">
        <v>71</v>
      </c>
      <c r="D35" s="252"/>
      <c r="E35" s="308"/>
      <c r="F35" s="254"/>
      <c r="G35" s="255"/>
      <c r="H35" s="256"/>
      <c r="I35" s="256"/>
      <c r="J35" s="256"/>
      <c r="K35" s="256"/>
      <c r="L35" s="256"/>
      <c r="M35" s="256"/>
      <c r="N35" s="256"/>
      <c r="O35" s="256"/>
      <c r="P35" s="256"/>
      <c r="Q35" s="256"/>
      <c r="R35" s="256"/>
      <c r="S35" s="256"/>
      <c r="T35" s="256"/>
      <c r="U35" s="256"/>
      <c r="V35" s="257"/>
      <c r="W35" s="256"/>
      <c r="X35" s="257"/>
      <c r="Y35" s="257"/>
      <c r="Z35" s="257"/>
      <c r="AA35" s="257"/>
      <c r="AB35" s="257"/>
      <c r="AC35" s="257"/>
      <c r="AD35" s="257"/>
      <c r="AE35" s="258">
        <v>0</v>
      </c>
      <c r="AF35" s="258">
        <v>0</v>
      </c>
      <c r="AG35" s="258">
        <v>0</v>
      </c>
      <c r="AH35" s="258">
        <v>0</v>
      </c>
      <c r="AI35" s="258">
        <v>0</v>
      </c>
      <c r="AJ35" s="258">
        <v>0</v>
      </c>
      <c r="AK35" s="258">
        <v>0</v>
      </c>
      <c r="AL35" s="258">
        <v>0</v>
      </c>
      <c r="AM35" s="258">
        <v>0</v>
      </c>
      <c r="AN35" s="258">
        <v>0</v>
      </c>
      <c r="AO35" s="258">
        <v>0</v>
      </c>
    </row>
    <row r="36" spans="1:44" ht="18" customHeight="1">
      <c r="A36" s="252" t="s">
        <v>72</v>
      </c>
      <c r="B36" s="104" t="s">
        <v>73</v>
      </c>
      <c r="C36" s="103" t="s">
        <v>74</v>
      </c>
      <c r="D36" s="252"/>
      <c r="E36" s="308"/>
      <c r="F36" s="254"/>
      <c r="G36" s="255"/>
      <c r="H36" s="256"/>
      <c r="I36" s="256"/>
      <c r="J36" s="256"/>
      <c r="K36" s="256"/>
      <c r="L36" s="256"/>
      <c r="M36" s="256"/>
      <c r="N36" s="256"/>
      <c r="O36" s="256"/>
      <c r="P36" s="256"/>
      <c r="Q36" s="256"/>
      <c r="R36" s="256"/>
      <c r="S36" s="256"/>
      <c r="T36" s="256"/>
      <c r="U36" s="256"/>
      <c r="V36" s="257"/>
      <c r="W36" s="256"/>
      <c r="X36" s="257"/>
      <c r="Y36" s="257"/>
      <c r="Z36" s="257"/>
      <c r="AA36" s="257"/>
      <c r="AB36" s="257"/>
      <c r="AC36" s="257"/>
      <c r="AD36" s="257"/>
      <c r="AE36" s="258">
        <v>0</v>
      </c>
      <c r="AF36" s="258">
        <v>0</v>
      </c>
      <c r="AG36" s="258">
        <v>0</v>
      </c>
      <c r="AH36" s="258">
        <v>0</v>
      </c>
      <c r="AI36" s="258">
        <v>0</v>
      </c>
      <c r="AJ36" s="258">
        <v>0</v>
      </c>
      <c r="AK36" s="258">
        <v>0</v>
      </c>
      <c r="AL36" s="258">
        <v>0</v>
      </c>
      <c r="AM36" s="258">
        <v>0</v>
      </c>
      <c r="AN36" s="258">
        <v>0</v>
      </c>
      <c r="AO36" s="258">
        <v>0</v>
      </c>
    </row>
    <row r="37" spans="1:44" ht="18" customHeight="1">
      <c r="A37" s="252" t="s">
        <v>75</v>
      </c>
      <c r="B37" s="270" t="s">
        <v>76</v>
      </c>
      <c r="C37" s="103" t="s">
        <v>77</v>
      </c>
      <c r="D37" s="252"/>
      <c r="E37" s="308"/>
      <c r="F37" s="254"/>
      <c r="G37" s="255"/>
      <c r="H37" s="256"/>
      <c r="I37" s="256"/>
      <c r="J37" s="256"/>
      <c r="K37" s="256"/>
      <c r="L37" s="256"/>
      <c r="M37" s="256"/>
      <c r="N37" s="256"/>
      <c r="O37" s="256"/>
      <c r="P37" s="256"/>
      <c r="Q37" s="256"/>
      <c r="R37" s="256"/>
      <c r="S37" s="256"/>
      <c r="T37" s="256"/>
      <c r="U37" s="256"/>
      <c r="V37" s="257"/>
      <c r="W37" s="256"/>
      <c r="X37" s="257"/>
      <c r="Y37" s="257"/>
      <c r="Z37" s="257"/>
      <c r="AA37" s="257"/>
      <c r="AB37" s="257"/>
      <c r="AC37" s="257"/>
      <c r="AD37" s="257"/>
      <c r="AE37" s="258">
        <v>0</v>
      </c>
      <c r="AF37" s="258">
        <v>0</v>
      </c>
      <c r="AG37" s="258">
        <v>0</v>
      </c>
      <c r="AH37" s="258">
        <v>0</v>
      </c>
      <c r="AI37" s="258">
        <v>0</v>
      </c>
      <c r="AJ37" s="258">
        <v>0</v>
      </c>
      <c r="AK37" s="258">
        <v>0</v>
      </c>
      <c r="AL37" s="258">
        <v>0</v>
      </c>
      <c r="AM37" s="258">
        <v>0</v>
      </c>
      <c r="AN37" s="258">
        <v>0</v>
      </c>
      <c r="AO37" s="258">
        <v>0</v>
      </c>
    </row>
    <row r="38" spans="1:44" ht="18" customHeight="1">
      <c r="A38" s="252" t="s">
        <v>80</v>
      </c>
      <c r="B38" s="104" t="s">
        <v>78</v>
      </c>
      <c r="C38" s="103" t="s">
        <v>79</v>
      </c>
      <c r="D38" s="252"/>
      <c r="E38" s="308"/>
      <c r="F38" s="254"/>
      <c r="G38" s="255"/>
      <c r="H38" s="256"/>
      <c r="I38" s="256"/>
      <c r="J38" s="256"/>
      <c r="K38" s="256"/>
      <c r="L38" s="256"/>
      <c r="M38" s="256"/>
      <c r="N38" s="256"/>
      <c r="O38" s="256"/>
      <c r="P38" s="256"/>
      <c r="Q38" s="256"/>
      <c r="R38" s="256"/>
      <c r="S38" s="256"/>
      <c r="T38" s="256"/>
      <c r="U38" s="256"/>
      <c r="V38" s="257"/>
      <c r="W38" s="256"/>
      <c r="X38" s="257"/>
      <c r="Y38" s="257"/>
      <c r="Z38" s="257"/>
      <c r="AA38" s="257"/>
      <c r="AB38" s="257"/>
      <c r="AC38" s="257"/>
      <c r="AD38" s="257"/>
      <c r="AE38" s="258">
        <v>0</v>
      </c>
      <c r="AF38" s="258">
        <v>0</v>
      </c>
      <c r="AG38" s="258">
        <v>0</v>
      </c>
      <c r="AH38" s="258">
        <v>0</v>
      </c>
      <c r="AI38" s="258">
        <v>0</v>
      </c>
      <c r="AJ38" s="258">
        <v>0</v>
      </c>
      <c r="AK38" s="258">
        <v>0</v>
      </c>
      <c r="AL38" s="258">
        <v>0</v>
      </c>
      <c r="AM38" s="258">
        <v>0</v>
      </c>
      <c r="AN38" s="258">
        <v>0</v>
      </c>
      <c r="AO38" s="258">
        <v>0</v>
      </c>
      <c r="AQ38" s="259">
        <f>F39+F40</f>
        <v>0</v>
      </c>
    </row>
    <row r="39" spans="1:44" ht="18" customHeight="1">
      <c r="A39" s="252" t="s">
        <v>83</v>
      </c>
      <c r="B39" s="104" t="s">
        <v>81</v>
      </c>
      <c r="C39" s="103" t="s">
        <v>82</v>
      </c>
      <c r="D39" s="252"/>
      <c r="E39" s="308"/>
      <c r="F39" s="254"/>
      <c r="G39" s="255"/>
      <c r="H39" s="256"/>
      <c r="I39" s="256"/>
      <c r="J39" s="256"/>
      <c r="K39" s="256"/>
      <c r="L39" s="256"/>
      <c r="M39" s="256"/>
      <c r="N39" s="256"/>
      <c r="O39" s="256"/>
      <c r="P39" s="256"/>
      <c r="Q39" s="256"/>
      <c r="R39" s="256"/>
      <c r="S39" s="256"/>
      <c r="T39" s="256"/>
      <c r="U39" s="256"/>
      <c r="V39" s="257"/>
      <c r="W39" s="256"/>
      <c r="X39" s="257"/>
      <c r="Y39" s="257"/>
      <c r="Z39" s="257"/>
      <c r="AA39" s="257"/>
      <c r="AB39" s="257"/>
      <c r="AC39" s="257"/>
      <c r="AD39" s="257"/>
      <c r="AE39" s="258">
        <v>0</v>
      </c>
      <c r="AF39" s="258">
        <v>0</v>
      </c>
      <c r="AG39" s="258">
        <v>0</v>
      </c>
      <c r="AH39" s="258">
        <v>0</v>
      </c>
      <c r="AI39" s="258">
        <v>0</v>
      </c>
      <c r="AJ39" s="258">
        <v>0</v>
      </c>
      <c r="AK39" s="258">
        <v>0</v>
      </c>
      <c r="AL39" s="258">
        <v>0</v>
      </c>
      <c r="AM39" s="258">
        <v>0</v>
      </c>
      <c r="AN39" s="258">
        <v>0</v>
      </c>
      <c r="AO39" s="258">
        <v>0</v>
      </c>
    </row>
    <row r="40" spans="1:44" ht="18" customHeight="1">
      <c r="A40" s="252" t="s">
        <v>86</v>
      </c>
      <c r="B40" s="271" t="s">
        <v>84</v>
      </c>
      <c r="C40" s="103" t="s">
        <v>85</v>
      </c>
      <c r="D40" s="252"/>
      <c r="E40" s="308"/>
      <c r="F40" s="254"/>
      <c r="G40" s="255"/>
      <c r="H40" s="256"/>
      <c r="I40" s="256"/>
      <c r="J40" s="256"/>
      <c r="K40" s="256"/>
      <c r="L40" s="256"/>
      <c r="M40" s="256"/>
      <c r="N40" s="256"/>
      <c r="O40" s="256"/>
      <c r="P40" s="256"/>
      <c r="Q40" s="256"/>
      <c r="R40" s="256"/>
      <c r="S40" s="256"/>
      <c r="T40" s="256"/>
      <c r="U40" s="256"/>
      <c r="V40" s="257"/>
      <c r="W40" s="256"/>
      <c r="X40" s="257"/>
      <c r="Y40" s="257"/>
      <c r="Z40" s="257"/>
      <c r="AA40" s="257"/>
      <c r="AB40" s="257"/>
      <c r="AC40" s="257"/>
      <c r="AD40" s="257"/>
      <c r="AE40" s="258">
        <v>0</v>
      </c>
      <c r="AF40" s="258">
        <v>0</v>
      </c>
      <c r="AG40" s="258">
        <v>0</v>
      </c>
      <c r="AH40" s="258">
        <v>0</v>
      </c>
      <c r="AI40" s="258">
        <v>0</v>
      </c>
      <c r="AJ40" s="258">
        <v>0</v>
      </c>
      <c r="AK40" s="258">
        <v>0</v>
      </c>
      <c r="AL40" s="258">
        <v>0</v>
      </c>
      <c r="AM40" s="258">
        <v>0</v>
      </c>
      <c r="AN40" s="258">
        <v>0</v>
      </c>
      <c r="AO40" s="258">
        <v>0</v>
      </c>
    </row>
    <row r="41" spans="1:44" ht="18" customHeight="1">
      <c r="A41" s="252" t="s">
        <v>89</v>
      </c>
      <c r="B41" s="104" t="s">
        <v>87</v>
      </c>
      <c r="C41" s="103" t="s">
        <v>88</v>
      </c>
      <c r="D41" s="252"/>
      <c r="E41" s="308"/>
      <c r="F41" s="254"/>
      <c r="G41" s="255"/>
      <c r="H41" s="256"/>
      <c r="I41" s="256"/>
      <c r="J41" s="256"/>
      <c r="K41" s="256"/>
      <c r="L41" s="256"/>
      <c r="M41" s="256"/>
      <c r="N41" s="256"/>
      <c r="O41" s="256"/>
      <c r="P41" s="256"/>
      <c r="Q41" s="256"/>
      <c r="R41" s="256"/>
      <c r="S41" s="256"/>
      <c r="T41" s="256"/>
      <c r="U41" s="256"/>
      <c r="V41" s="257"/>
      <c r="W41" s="256"/>
      <c r="X41" s="257"/>
      <c r="Y41" s="257"/>
      <c r="Z41" s="257"/>
      <c r="AA41" s="257"/>
      <c r="AB41" s="257"/>
      <c r="AC41" s="257"/>
      <c r="AD41" s="257"/>
      <c r="AE41" s="258">
        <v>0</v>
      </c>
      <c r="AF41" s="258">
        <v>0</v>
      </c>
      <c r="AG41" s="258">
        <v>0</v>
      </c>
      <c r="AH41" s="258">
        <v>0</v>
      </c>
      <c r="AI41" s="258">
        <v>0</v>
      </c>
      <c r="AJ41" s="258">
        <v>0</v>
      </c>
      <c r="AK41" s="258">
        <v>0</v>
      </c>
      <c r="AL41" s="258">
        <v>0</v>
      </c>
      <c r="AM41" s="258">
        <v>0</v>
      </c>
      <c r="AN41" s="258">
        <v>0</v>
      </c>
      <c r="AO41" s="258">
        <v>0</v>
      </c>
    </row>
    <row r="42" spans="1:44" ht="24" customHeight="1">
      <c r="A42" s="252" t="s">
        <v>92</v>
      </c>
      <c r="B42" s="272" t="s">
        <v>90</v>
      </c>
      <c r="C42" s="103" t="s">
        <v>91</v>
      </c>
      <c r="D42" s="252"/>
      <c r="E42" s="308"/>
      <c r="F42" s="254"/>
      <c r="G42" s="255"/>
      <c r="H42" s="256"/>
      <c r="I42" s="256"/>
      <c r="J42" s="256"/>
      <c r="K42" s="256"/>
      <c r="L42" s="256"/>
      <c r="M42" s="256"/>
      <c r="N42" s="256"/>
      <c r="O42" s="256"/>
      <c r="P42" s="256"/>
      <c r="Q42" s="256"/>
      <c r="R42" s="256"/>
      <c r="S42" s="256"/>
      <c r="T42" s="256"/>
      <c r="U42" s="256"/>
      <c r="V42" s="257"/>
      <c r="W42" s="256"/>
      <c r="X42" s="257"/>
      <c r="Y42" s="257"/>
      <c r="Z42" s="257"/>
      <c r="AA42" s="257"/>
      <c r="AB42" s="257"/>
      <c r="AC42" s="257"/>
      <c r="AD42" s="257"/>
      <c r="AE42" s="273">
        <v>0</v>
      </c>
      <c r="AF42" s="273">
        <v>0</v>
      </c>
      <c r="AG42" s="273">
        <v>0</v>
      </c>
      <c r="AH42" s="273">
        <v>0</v>
      </c>
      <c r="AI42" s="273">
        <v>0</v>
      </c>
      <c r="AJ42" s="273">
        <v>0</v>
      </c>
      <c r="AK42" s="273">
        <v>0</v>
      </c>
      <c r="AL42" s="273">
        <v>0</v>
      </c>
      <c r="AM42" s="273">
        <v>0</v>
      </c>
      <c r="AN42" s="273">
        <v>0</v>
      </c>
      <c r="AO42" s="273">
        <v>0</v>
      </c>
    </row>
    <row r="43" spans="1:44" ht="25.5">
      <c r="A43" s="252" t="s">
        <v>128</v>
      </c>
      <c r="B43" s="271" t="s">
        <v>93</v>
      </c>
      <c r="C43" s="103" t="s">
        <v>94</v>
      </c>
      <c r="D43" s="308"/>
      <c r="E43" s="308"/>
      <c r="F43" s="254"/>
      <c r="G43" s="255"/>
      <c r="H43" s="256"/>
      <c r="I43" s="256"/>
      <c r="J43" s="256"/>
      <c r="K43" s="256"/>
      <c r="L43" s="256"/>
      <c r="M43" s="256"/>
      <c r="N43" s="256"/>
      <c r="O43" s="256"/>
      <c r="P43" s="256"/>
      <c r="Q43" s="256"/>
      <c r="R43" s="256"/>
      <c r="S43" s="256"/>
      <c r="T43" s="256"/>
      <c r="U43" s="256"/>
      <c r="V43" s="257"/>
      <c r="W43" s="256"/>
      <c r="X43" s="257"/>
      <c r="Y43" s="257"/>
      <c r="Z43" s="257"/>
      <c r="AA43" s="257"/>
      <c r="AB43" s="257"/>
      <c r="AC43" s="257"/>
      <c r="AD43" s="257"/>
      <c r="AE43" s="258">
        <f t="shared" ref="AE43:AO43" si="12">SUM(AE45:AE60)</f>
        <v>0</v>
      </c>
      <c r="AF43" s="258">
        <f t="shared" si="12"/>
        <v>0</v>
      </c>
      <c r="AG43" s="258">
        <f t="shared" si="12"/>
        <v>0</v>
      </c>
      <c r="AH43" s="258">
        <f t="shared" si="12"/>
        <v>0</v>
      </c>
      <c r="AI43" s="258">
        <f t="shared" si="12"/>
        <v>0</v>
      </c>
      <c r="AJ43" s="258">
        <f t="shared" si="12"/>
        <v>0</v>
      </c>
      <c r="AK43" s="258">
        <f t="shared" si="12"/>
        <v>0</v>
      </c>
      <c r="AL43" s="258">
        <f t="shared" si="12"/>
        <v>0</v>
      </c>
      <c r="AM43" s="258">
        <f t="shared" si="12"/>
        <v>0</v>
      </c>
      <c r="AN43" s="258">
        <f t="shared" si="12"/>
        <v>0</v>
      </c>
      <c r="AO43" s="258">
        <f t="shared" si="12"/>
        <v>0</v>
      </c>
    </row>
    <row r="44" spans="1:44">
      <c r="A44" s="252"/>
      <c r="B44" s="251" t="s">
        <v>65</v>
      </c>
      <c r="C44" s="103"/>
      <c r="D44" s="252"/>
      <c r="E44" s="308"/>
      <c r="F44" s="254"/>
      <c r="G44" s="255"/>
      <c r="H44" s="256"/>
      <c r="I44" s="256"/>
      <c r="J44" s="256"/>
      <c r="K44" s="256"/>
      <c r="L44" s="256"/>
      <c r="M44" s="256"/>
      <c r="N44" s="256"/>
      <c r="O44" s="256"/>
      <c r="P44" s="256"/>
      <c r="Q44" s="256"/>
      <c r="R44" s="256"/>
      <c r="S44" s="256"/>
      <c r="T44" s="256"/>
      <c r="U44" s="256"/>
      <c r="V44" s="257"/>
      <c r="W44" s="256"/>
      <c r="X44" s="257"/>
      <c r="Y44" s="257"/>
      <c r="Z44" s="257"/>
      <c r="AA44" s="257"/>
      <c r="AB44" s="257"/>
      <c r="AC44" s="257"/>
      <c r="AD44" s="257"/>
      <c r="AE44" s="258"/>
      <c r="AF44" s="258"/>
      <c r="AG44" s="258"/>
      <c r="AH44" s="258"/>
      <c r="AI44" s="258"/>
      <c r="AJ44" s="258"/>
      <c r="AK44" s="258"/>
      <c r="AL44" s="258"/>
      <c r="AM44" s="258"/>
      <c r="AN44" s="258"/>
      <c r="AO44" s="258"/>
    </row>
    <row r="45" spans="1:44" s="266" customFormat="1" ht="18" customHeight="1">
      <c r="A45" s="260" t="s">
        <v>331</v>
      </c>
      <c r="B45" s="251" t="s">
        <v>96</v>
      </c>
      <c r="C45" s="151" t="s">
        <v>97</v>
      </c>
      <c r="D45" s="252"/>
      <c r="E45" s="309"/>
      <c r="F45" s="262"/>
      <c r="G45" s="274"/>
      <c r="H45" s="261"/>
      <c r="I45" s="261"/>
      <c r="J45" s="261"/>
      <c r="K45" s="261"/>
      <c r="L45" s="261"/>
      <c r="M45" s="261"/>
      <c r="N45" s="261"/>
      <c r="O45" s="261"/>
      <c r="P45" s="261"/>
      <c r="Q45" s="261"/>
      <c r="R45" s="261"/>
      <c r="S45" s="261"/>
      <c r="T45" s="261"/>
      <c r="U45" s="261"/>
      <c r="V45" s="275"/>
      <c r="W45" s="261"/>
      <c r="X45" s="275"/>
      <c r="Y45" s="275"/>
      <c r="Z45" s="275"/>
      <c r="AA45" s="275"/>
      <c r="AB45" s="275"/>
      <c r="AC45" s="275"/>
      <c r="AD45" s="275"/>
      <c r="AE45" s="276">
        <v>0</v>
      </c>
      <c r="AF45" s="276">
        <v>0</v>
      </c>
      <c r="AG45" s="276">
        <v>0</v>
      </c>
      <c r="AH45" s="276">
        <v>0</v>
      </c>
      <c r="AI45" s="276">
        <v>0</v>
      </c>
      <c r="AJ45" s="276">
        <v>0</v>
      </c>
      <c r="AK45" s="276">
        <v>0</v>
      </c>
      <c r="AL45" s="276">
        <v>0</v>
      </c>
      <c r="AM45" s="276">
        <v>0</v>
      </c>
      <c r="AN45" s="276">
        <v>0</v>
      </c>
      <c r="AO45" s="276">
        <v>0</v>
      </c>
      <c r="AQ45" s="266">
        <v>1479.1586620000003</v>
      </c>
      <c r="AR45" s="266">
        <f>F45-AQ45</f>
        <v>-1479.1586620000003</v>
      </c>
    </row>
    <row r="46" spans="1:44" s="266" customFormat="1" ht="16.5" customHeight="1">
      <c r="A46" s="260" t="s">
        <v>331</v>
      </c>
      <c r="B46" s="251" t="s">
        <v>98</v>
      </c>
      <c r="C46" s="151" t="s">
        <v>99</v>
      </c>
      <c r="D46" s="252"/>
      <c r="E46" s="309"/>
      <c r="F46" s="262"/>
      <c r="G46" s="274"/>
      <c r="H46" s="261"/>
      <c r="I46" s="261"/>
      <c r="J46" s="261"/>
      <c r="K46" s="261"/>
      <c r="L46" s="261"/>
      <c r="M46" s="261"/>
      <c r="N46" s="261"/>
      <c r="O46" s="261"/>
      <c r="P46" s="261"/>
      <c r="Q46" s="261"/>
      <c r="R46" s="261"/>
      <c r="S46" s="261"/>
      <c r="T46" s="261"/>
      <c r="U46" s="261"/>
      <c r="V46" s="275"/>
      <c r="W46" s="261"/>
      <c r="X46" s="275"/>
      <c r="Y46" s="275"/>
      <c r="Z46" s="275"/>
      <c r="AA46" s="275"/>
      <c r="AB46" s="275"/>
      <c r="AC46" s="275"/>
      <c r="AD46" s="275"/>
      <c r="AE46" s="276">
        <v>0</v>
      </c>
      <c r="AF46" s="276">
        <v>0</v>
      </c>
      <c r="AG46" s="276">
        <v>0</v>
      </c>
      <c r="AH46" s="276">
        <v>0</v>
      </c>
      <c r="AI46" s="276">
        <v>0</v>
      </c>
      <c r="AJ46" s="276">
        <v>0</v>
      </c>
      <c r="AK46" s="276">
        <v>0</v>
      </c>
      <c r="AL46" s="276">
        <v>0</v>
      </c>
      <c r="AM46" s="276">
        <v>0</v>
      </c>
      <c r="AN46" s="276">
        <v>0</v>
      </c>
      <c r="AO46" s="276">
        <v>0</v>
      </c>
      <c r="AQ46" s="266">
        <v>725.28760599999998</v>
      </c>
      <c r="AR46" s="266">
        <f t="shared" ref="AR46:AR52" si="13">F46-AQ46</f>
        <v>-725.28760599999998</v>
      </c>
    </row>
    <row r="47" spans="1:44" s="266" customFormat="1" ht="18" customHeight="1">
      <c r="A47" s="260" t="s">
        <v>331</v>
      </c>
      <c r="B47" s="251" t="s">
        <v>100</v>
      </c>
      <c r="C47" s="151" t="s">
        <v>101</v>
      </c>
      <c r="D47" s="252"/>
      <c r="E47" s="309"/>
      <c r="F47" s="262"/>
      <c r="G47" s="274"/>
      <c r="H47" s="261"/>
      <c r="I47" s="261"/>
      <c r="J47" s="261"/>
      <c r="K47" s="261"/>
      <c r="L47" s="261"/>
      <c r="M47" s="261"/>
      <c r="N47" s="261"/>
      <c r="O47" s="261"/>
      <c r="P47" s="261"/>
      <c r="Q47" s="261"/>
      <c r="R47" s="261"/>
      <c r="S47" s="261"/>
      <c r="T47" s="261"/>
      <c r="U47" s="261"/>
      <c r="V47" s="275"/>
      <c r="W47" s="261"/>
      <c r="X47" s="275"/>
      <c r="Y47" s="275"/>
      <c r="Z47" s="275"/>
      <c r="AA47" s="275"/>
      <c r="AB47" s="275"/>
      <c r="AC47" s="275"/>
      <c r="AD47" s="275"/>
      <c r="AE47" s="276">
        <v>0</v>
      </c>
      <c r="AF47" s="276">
        <v>0</v>
      </c>
      <c r="AG47" s="276">
        <v>0</v>
      </c>
      <c r="AH47" s="276">
        <v>0</v>
      </c>
      <c r="AI47" s="276">
        <v>0</v>
      </c>
      <c r="AJ47" s="276">
        <v>0</v>
      </c>
      <c r="AK47" s="276">
        <v>0</v>
      </c>
      <c r="AL47" s="276">
        <v>0</v>
      </c>
      <c r="AM47" s="276">
        <v>0</v>
      </c>
      <c r="AN47" s="276">
        <v>0</v>
      </c>
      <c r="AO47" s="276">
        <v>0</v>
      </c>
      <c r="AQ47" s="266">
        <v>22.030211000000001</v>
      </c>
      <c r="AR47" s="266">
        <f t="shared" si="13"/>
        <v>-22.030211000000001</v>
      </c>
    </row>
    <row r="48" spans="1:44" s="266" customFormat="1" ht="18" customHeight="1">
      <c r="A48" s="260" t="s">
        <v>331</v>
      </c>
      <c r="B48" s="251" t="s">
        <v>102</v>
      </c>
      <c r="C48" s="151" t="s">
        <v>103</v>
      </c>
      <c r="D48" s="252"/>
      <c r="E48" s="309"/>
      <c r="F48" s="262"/>
      <c r="G48" s="274"/>
      <c r="H48" s="261"/>
      <c r="I48" s="261"/>
      <c r="J48" s="261"/>
      <c r="K48" s="261"/>
      <c r="L48" s="261"/>
      <c r="M48" s="261"/>
      <c r="N48" s="261"/>
      <c r="O48" s="261"/>
      <c r="P48" s="261"/>
      <c r="Q48" s="261"/>
      <c r="R48" s="261"/>
      <c r="S48" s="261"/>
      <c r="T48" s="261"/>
      <c r="U48" s="261"/>
      <c r="V48" s="275"/>
      <c r="W48" s="261"/>
      <c r="X48" s="275"/>
      <c r="Y48" s="275"/>
      <c r="Z48" s="275"/>
      <c r="AA48" s="275"/>
      <c r="AB48" s="275"/>
      <c r="AC48" s="275"/>
      <c r="AD48" s="275"/>
      <c r="AE48" s="276">
        <v>0</v>
      </c>
      <c r="AF48" s="276">
        <v>0</v>
      </c>
      <c r="AG48" s="276">
        <v>0</v>
      </c>
      <c r="AH48" s="276">
        <v>0</v>
      </c>
      <c r="AI48" s="276">
        <v>0</v>
      </c>
      <c r="AJ48" s="276">
        <v>0</v>
      </c>
      <c r="AK48" s="276">
        <v>0</v>
      </c>
      <c r="AL48" s="276">
        <v>0</v>
      </c>
      <c r="AM48" s="276">
        <v>0</v>
      </c>
      <c r="AN48" s="276">
        <v>0</v>
      </c>
      <c r="AO48" s="276">
        <v>0</v>
      </c>
      <c r="AQ48" s="266">
        <v>8.9931250000000009</v>
      </c>
      <c r="AR48" s="266">
        <f t="shared" si="13"/>
        <v>-8.9931250000000009</v>
      </c>
    </row>
    <row r="49" spans="1:44" s="266" customFormat="1" ht="28.5" customHeight="1">
      <c r="A49" s="260" t="s">
        <v>331</v>
      </c>
      <c r="B49" s="251" t="s">
        <v>332</v>
      </c>
      <c r="C49" s="151" t="s">
        <v>105</v>
      </c>
      <c r="D49" s="252"/>
      <c r="E49" s="309"/>
      <c r="F49" s="262"/>
      <c r="G49" s="274"/>
      <c r="H49" s="261"/>
      <c r="I49" s="261"/>
      <c r="J49" s="261"/>
      <c r="K49" s="261"/>
      <c r="L49" s="261"/>
      <c r="M49" s="261"/>
      <c r="N49" s="261"/>
      <c r="O49" s="261"/>
      <c r="P49" s="261"/>
      <c r="Q49" s="261"/>
      <c r="R49" s="261"/>
      <c r="S49" s="261"/>
      <c r="T49" s="261"/>
      <c r="U49" s="261"/>
      <c r="V49" s="275"/>
      <c r="W49" s="261"/>
      <c r="X49" s="275"/>
      <c r="Y49" s="275"/>
      <c r="Z49" s="275"/>
      <c r="AA49" s="275"/>
      <c r="AB49" s="275"/>
      <c r="AC49" s="275"/>
      <c r="AD49" s="275"/>
      <c r="AE49" s="276">
        <v>0</v>
      </c>
      <c r="AF49" s="276">
        <v>0</v>
      </c>
      <c r="AG49" s="276">
        <v>0</v>
      </c>
      <c r="AH49" s="276">
        <v>0</v>
      </c>
      <c r="AI49" s="276">
        <v>0</v>
      </c>
      <c r="AJ49" s="276">
        <v>0</v>
      </c>
      <c r="AK49" s="276">
        <v>0</v>
      </c>
      <c r="AL49" s="276">
        <v>0</v>
      </c>
      <c r="AM49" s="276">
        <v>0</v>
      </c>
      <c r="AN49" s="276">
        <v>0</v>
      </c>
      <c r="AO49" s="276">
        <v>0</v>
      </c>
      <c r="AQ49" s="266">
        <v>81.403137000000001</v>
      </c>
      <c r="AR49" s="266">
        <f t="shared" si="13"/>
        <v>-81.403137000000001</v>
      </c>
    </row>
    <row r="50" spans="1:44" s="266" customFormat="1" ht="18" customHeight="1">
      <c r="A50" s="260" t="s">
        <v>331</v>
      </c>
      <c r="B50" s="251" t="s">
        <v>333</v>
      </c>
      <c r="C50" s="151" t="s">
        <v>107</v>
      </c>
      <c r="D50" s="252"/>
      <c r="E50" s="309"/>
      <c r="F50" s="262"/>
      <c r="G50" s="274"/>
      <c r="H50" s="261"/>
      <c r="I50" s="261"/>
      <c r="J50" s="261"/>
      <c r="K50" s="261"/>
      <c r="L50" s="261"/>
      <c r="M50" s="261"/>
      <c r="N50" s="261"/>
      <c r="O50" s="261"/>
      <c r="P50" s="261"/>
      <c r="Q50" s="261"/>
      <c r="R50" s="261"/>
      <c r="S50" s="261"/>
      <c r="T50" s="261"/>
      <c r="U50" s="261"/>
      <c r="V50" s="275"/>
      <c r="W50" s="261"/>
      <c r="X50" s="275"/>
      <c r="Y50" s="275"/>
      <c r="Z50" s="275"/>
      <c r="AA50" s="275"/>
      <c r="AB50" s="275"/>
      <c r="AC50" s="275"/>
      <c r="AD50" s="275"/>
      <c r="AE50" s="276">
        <v>0</v>
      </c>
      <c r="AF50" s="276">
        <v>0</v>
      </c>
      <c r="AG50" s="276">
        <v>0</v>
      </c>
      <c r="AH50" s="276">
        <v>0</v>
      </c>
      <c r="AI50" s="276">
        <v>0</v>
      </c>
      <c r="AJ50" s="276">
        <v>0</v>
      </c>
      <c r="AK50" s="276">
        <v>0</v>
      </c>
      <c r="AL50" s="276">
        <v>0</v>
      </c>
      <c r="AM50" s="276">
        <v>0</v>
      </c>
      <c r="AN50" s="276">
        <v>0</v>
      </c>
      <c r="AO50" s="276">
        <v>0</v>
      </c>
      <c r="AQ50" s="266">
        <v>54.761764000000007</v>
      </c>
      <c r="AR50" s="266">
        <f t="shared" si="13"/>
        <v>-54.761764000000007</v>
      </c>
    </row>
    <row r="51" spans="1:44" s="266" customFormat="1" ht="18" customHeight="1">
      <c r="A51" s="260" t="s">
        <v>331</v>
      </c>
      <c r="B51" s="251" t="s">
        <v>108</v>
      </c>
      <c r="C51" s="151" t="s">
        <v>109</v>
      </c>
      <c r="D51" s="252"/>
      <c r="E51" s="309"/>
      <c r="F51" s="262"/>
      <c r="G51" s="274"/>
      <c r="H51" s="261"/>
      <c r="I51" s="261"/>
      <c r="J51" s="261"/>
      <c r="K51" s="261"/>
      <c r="L51" s="261"/>
      <c r="M51" s="261"/>
      <c r="N51" s="261"/>
      <c r="O51" s="261"/>
      <c r="P51" s="261"/>
      <c r="Q51" s="261"/>
      <c r="R51" s="261"/>
      <c r="S51" s="261"/>
      <c r="T51" s="261"/>
      <c r="U51" s="261"/>
      <c r="V51" s="275"/>
      <c r="W51" s="261"/>
      <c r="X51" s="275"/>
      <c r="Y51" s="275"/>
      <c r="Z51" s="275"/>
      <c r="AA51" s="275"/>
      <c r="AB51" s="275"/>
      <c r="AC51" s="275"/>
      <c r="AD51" s="275"/>
      <c r="AE51" s="276">
        <v>0</v>
      </c>
      <c r="AF51" s="276">
        <v>0</v>
      </c>
      <c r="AG51" s="276">
        <v>0</v>
      </c>
      <c r="AH51" s="276">
        <v>0</v>
      </c>
      <c r="AI51" s="276">
        <v>0</v>
      </c>
      <c r="AJ51" s="276">
        <v>0</v>
      </c>
      <c r="AK51" s="276">
        <v>0</v>
      </c>
      <c r="AL51" s="276">
        <v>0</v>
      </c>
      <c r="AM51" s="276">
        <v>0</v>
      </c>
      <c r="AN51" s="276">
        <v>0</v>
      </c>
      <c r="AO51" s="276">
        <v>0</v>
      </c>
      <c r="AQ51" s="266">
        <v>312.69354199999998</v>
      </c>
      <c r="AR51" s="266">
        <f t="shared" si="13"/>
        <v>-312.69354199999998</v>
      </c>
    </row>
    <row r="52" spans="1:44" s="266" customFormat="1" ht="18" customHeight="1">
      <c r="A52" s="260" t="s">
        <v>331</v>
      </c>
      <c r="B52" s="251" t="s">
        <v>110</v>
      </c>
      <c r="C52" s="151" t="s">
        <v>111</v>
      </c>
      <c r="D52" s="252"/>
      <c r="E52" s="309"/>
      <c r="F52" s="262"/>
      <c r="G52" s="274"/>
      <c r="H52" s="261"/>
      <c r="I52" s="261"/>
      <c r="J52" s="261"/>
      <c r="K52" s="261"/>
      <c r="L52" s="261"/>
      <c r="M52" s="261"/>
      <c r="N52" s="261"/>
      <c r="O52" s="261"/>
      <c r="P52" s="261"/>
      <c r="Q52" s="261"/>
      <c r="R52" s="261"/>
      <c r="S52" s="261"/>
      <c r="T52" s="261"/>
      <c r="U52" s="261"/>
      <c r="V52" s="275"/>
      <c r="W52" s="261"/>
      <c r="X52" s="275"/>
      <c r="Y52" s="275"/>
      <c r="Z52" s="275"/>
      <c r="AA52" s="275"/>
      <c r="AB52" s="275"/>
      <c r="AC52" s="275"/>
      <c r="AD52" s="275"/>
      <c r="AE52" s="276">
        <v>0</v>
      </c>
      <c r="AF52" s="276">
        <v>0</v>
      </c>
      <c r="AG52" s="276">
        <v>0</v>
      </c>
      <c r="AH52" s="276">
        <v>0</v>
      </c>
      <c r="AI52" s="276">
        <v>0</v>
      </c>
      <c r="AJ52" s="276">
        <v>0</v>
      </c>
      <c r="AK52" s="276">
        <v>0</v>
      </c>
      <c r="AL52" s="276">
        <v>0</v>
      </c>
      <c r="AM52" s="276">
        <v>0</v>
      </c>
      <c r="AN52" s="276">
        <v>0</v>
      </c>
      <c r="AO52" s="276">
        <v>0</v>
      </c>
      <c r="AQ52" s="266">
        <v>2.0732490000000001</v>
      </c>
      <c r="AR52" s="266">
        <f t="shared" si="13"/>
        <v>-2.0732490000000001</v>
      </c>
    </row>
    <row r="53" spans="1:44" s="266" customFormat="1" ht="18" customHeight="1">
      <c r="A53" s="260" t="s">
        <v>331</v>
      </c>
      <c r="B53" s="251" t="s">
        <v>112</v>
      </c>
      <c r="C53" s="151" t="s">
        <v>113</v>
      </c>
      <c r="D53" s="252"/>
      <c r="E53" s="309"/>
      <c r="F53" s="262"/>
      <c r="G53" s="274"/>
      <c r="H53" s="261"/>
      <c r="I53" s="261"/>
      <c r="J53" s="261"/>
      <c r="K53" s="261"/>
      <c r="L53" s="261"/>
      <c r="M53" s="261"/>
      <c r="N53" s="261"/>
      <c r="O53" s="261"/>
      <c r="P53" s="261"/>
      <c r="Q53" s="261"/>
      <c r="R53" s="261"/>
      <c r="S53" s="261"/>
      <c r="T53" s="261"/>
      <c r="U53" s="261"/>
      <c r="V53" s="275"/>
      <c r="W53" s="261"/>
      <c r="X53" s="275"/>
      <c r="Y53" s="275"/>
      <c r="Z53" s="275"/>
      <c r="AA53" s="275"/>
      <c r="AB53" s="275"/>
      <c r="AC53" s="275"/>
      <c r="AD53" s="275"/>
      <c r="AE53" s="276"/>
      <c r="AF53" s="276"/>
      <c r="AG53" s="276"/>
      <c r="AH53" s="276"/>
      <c r="AI53" s="276"/>
      <c r="AJ53" s="276"/>
      <c r="AK53" s="276"/>
      <c r="AL53" s="276"/>
      <c r="AM53" s="276"/>
      <c r="AN53" s="276"/>
      <c r="AO53" s="276"/>
    </row>
    <row r="54" spans="1:44" s="266" customFormat="1" ht="18" customHeight="1">
      <c r="A54" s="260" t="s">
        <v>331</v>
      </c>
      <c r="B54" s="167" t="s">
        <v>114</v>
      </c>
      <c r="C54" s="151" t="s">
        <v>115</v>
      </c>
      <c r="D54" s="252"/>
      <c r="E54" s="309"/>
      <c r="F54" s="262"/>
      <c r="G54" s="274"/>
      <c r="H54" s="261"/>
      <c r="I54" s="261"/>
      <c r="J54" s="261"/>
      <c r="K54" s="261"/>
      <c r="L54" s="261"/>
      <c r="M54" s="261"/>
      <c r="N54" s="261"/>
      <c r="O54" s="261"/>
      <c r="P54" s="261"/>
      <c r="Q54" s="261"/>
      <c r="R54" s="261"/>
      <c r="S54" s="261"/>
      <c r="T54" s="261"/>
      <c r="U54" s="261"/>
      <c r="V54" s="275"/>
      <c r="W54" s="261"/>
      <c r="X54" s="275"/>
      <c r="Y54" s="275"/>
      <c r="Z54" s="275"/>
      <c r="AA54" s="275"/>
      <c r="AB54" s="275"/>
      <c r="AC54" s="275"/>
      <c r="AD54" s="275"/>
      <c r="AE54" s="276">
        <v>0</v>
      </c>
      <c r="AF54" s="276">
        <v>0</v>
      </c>
      <c r="AG54" s="276">
        <v>0</v>
      </c>
      <c r="AH54" s="276">
        <v>0</v>
      </c>
      <c r="AI54" s="276">
        <v>0</v>
      </c>
      <c r="AJ54" s="276">
        <v>0</v>
      </c>
      <c r="AK54" s="276">
        <v>0</v>
      </c>
      <c r="AL54" s="276">
        <v>0</v>
      </c>
      <c r="AM54" s="276">
        <v>0</v>
      </c>
      <c r="AN54" s="276">
        <v>0</v>
      </c>
      <c r="AO54" s="276">
        <v>0</v>
      </c>
    </row>
    <row r="55" spans="1:44" s="266" customFormat="1" ht="18" customHeight="1">
      <c r="A55" s="260" t="s">
        <v>331</v>
      </c>
      <c r="B55" s="261" t="s">
        <v>116</v>
      </c>
      <c r="C55" s="151" t="s">
        <v>117</v>
      </c>
      <c r="D55" s="252"/>
      <c r="E55" s="309"/>
      <c r="F55" s="262"/>
      <c r="G55" s="274"/>
      <c r="H55" s="261"/>
      <c r="I55" s="261"/>
      <c r="J55" s="261"/>
      <c r="K55" s="261"/>
      <c r="L55" s="261"/>
      <c r="M55" s="261"/>
      <c r="N55" s="261"/>
      <c r="O55" s="261"/>
      <c r="P55" s="261"/>
      <c r="Q55" s="261"/>
      <c r="R55" s="261"/>
      <c r="S55" s="261"/>
      <c r="T55" s="261"/>
      <c r="U55" s="261"/>
      <c r="V55" s="275"/>
      <c r="W55" s="261"/>
      <c r="X55" s="275"/>
      <c r="Y55" s="275"/>
      <c r="Z55" s="275"/>
      <c r="AA55" s="275"/>
      <c r="AB55" s="275"/>
      <c r="AC55" s="275"/>
      <c r="AD55" s="275"/>
      <c r="AE55" s="276">
        <v>0</v>
      </c>
      <c r="AF55" s="276">
        <v>0</v>
      </c>
      <c r="AG55" s="276">
        <v>0</v>
      </c>
      <c r="AH55" s="276">
        <v>0</v>
      </c>
      <c r="AI55" s="276">
        <v>0</v>
      </c>
      <c r="AJ55" s="276">
        <v>0</v>
      </c>
      <c r="AK55" s="276">
        <v>0</v>
      </c>
      <c r="AL55" s="276">
        <v>0</v>
      </c>
      <c r="AM55" s="276">
        <v>0</v>
      </c>
      <c r="AN55" s="276">
        <v>0</v>
      </c>
      <c r="AO55" s="276">
        <v>0</v>
      </c>
    </row>
    <row r="56" spans="1:44" s="266" customFormat="1" ht="18" customHeight="1">
      <c r="A56" s="260" t="s">
        <v>331</v>
      </c>
      <c r="B56" s="277" t="s">
        <v>118</v>
      </c>
      <c r="C56" s="151" t="s">
        <v>119</v>
      </c>
      <c r="D56" s="252"/>
      <c r="E56" s="309"/>
      <c r="F56" s="262"/>
      <c r="G56" s="274"/>
      <c r="H56" s="261"/>
      <c r="I56" s="261"/>
      <c r="J56" s="261"/>
      <c r="K56" s="261"/>
      <c r="L56" s="261"/>
      <c r="M56" s="261"/>
      <c r="N56" s="261"/>
      <c r="O56" s="261"/>
      <c r="P56" s="261"/>
      <c r="Q56" s="261"/>
      <c r="R56" s="261"/>
      <c r="S56" s="261"/>
      <c r="T56" s="261"/>
      <c r="U56" s="261"/>
      <c r="V56" s="275"/>
      <c r="W56" s="261"/>
      <c r="X56" s="275"/>
      <c r="Y56" s="275"/>
      <c r="Z56" s="275"/>
      <c r="AA56" s="275"/>
      <c r="AB56" s="275"/>
      <c r="AC56" s="275"/>
      <c r="AD56" s="275"/>
      <c r="AE56" s="276">
        <v>0</v>
      </c>
      <c r="AF56" s="276">
        <v>0</v>
      </c>
      <c r="AG56" s="276">
        <v>0</v>
      </c>
      <c r="AH56" s="276">
        <v>0</v>
      </c>
      <c r="AI56" s="276">
        <v>0</v>
      </c>
      <c r="AJ56" s="276">
        <v>0</v>
      </c>
      <c r="AK56" s="276">
        <v>0</v>
      </c>
      <c r="AL56" s="276">
        <v>0</v>
      </c>
      <c r="AM56" s="276">
        <v>0</v>
      </c>
      <c r="AN56" s="276">
        <v>0</v>
      </c>
      <c r="AO56" s="276">
        <v>0</v>
      </c>
    </row>
    <row r="57" spans="1:44" s="266" customFormat="1" ht="22.5" customHeight="1">
      <c r="A57" s="260" t="s">
        <v>331</v>
      </c>
      <c r="B57" s="277" t="s">
        <v>120</v>
      </c>
      <c r="C57" s="151" t="s">
        <v>121</v>
      </c>
      <c r="D57" s="252"/>
      <c r="E57" s="309"/>
      <c r="F57" s="262"/>
      <c r="G57" s="274"/>
      <c r="H57" s="261"/>
      <c r="I57" s="261"/>
      <c r="J57" s="261"/>
      <c r="K57" s="261"/>
      <c r="L57" s="261"/>
      <c r="M57" s="261"/>
      <c r="N57" s="261"/>
      <c r="O57" s="261"/>
      <c r="P57" s="261"/>
      <c r="Q57" s="261"/>
      <c r="R57" s="261"/>
      <c r="S57" s="261"/>
      <c r="T57" s="261"/>
      <c r="U57" s="261"/>
      <c r="V57" s="275"/>
      <c r="W57" s="261"/>
      <c r="X57" s="275"/>
      <c r="Y57" s="275"/>
      <c r="Z57" s="275"/>
      <c r="AA57" s="275"/>
      <c r="AB57" s="275"/>
      <c r="AC57" s="275"/>
      <c r="AD57" s="275"/>
      <c r="AE57" s="276">
        <v>0</v>
      </c>
      <c r="AF57" s="276">
        <v>0</v>
      </c>
      <c r="AG57" s="276">
        <v>0</v>
      </c>
      <c r="AH57" s="276">
        <v>0</v>
      </c>
      <c r="AI57" s="276">
        <v>0</v>
      </c>
      <c r="AJ57" s="276">
        <v>0</v>
      </c>
      <c r="AK57" s="276">
        <v>0</v>
      </c>
      <c r="AL57" s="276">
        <v>0</v>
      </c>
      <c r="AM57" s="276">
        <v>0</v>
      </c>
      <c r="AN57" s="276">
        <v>0</v>
      </c>
      <c r="AO57" s="276">
        <v>0</v>
      </c>
    </row>
    <row r="58" spans="1:44" s="266" customFormat="1" ht="25.5">
      <c r="A58" s="260" t="s">
        <v>331</v>
      </c>
      <c r="B58" s="251" t="s">
        <v>284</v>
      </c>
      <c r="C58" s="151" t="s">
        <v>123</v>
      </c>
      <c r="D58" s="252"/>
      <c r="E58" s="309"/>
      <c r="F58" s="262"/>
      <c r="G58" s="274"/>
      <c r="H58" s="261"/>
      <c r="I58" s="261"/>
      <c r="J58" s="261"/>
      <c r="K58" s="261"/>
      <c r="L58" s="261"/>
      <c r="M58" s="261"/>
      <c r="N58" s="261"/>
      <c r="O58" s="261"/>
      <c r="P58" s="261"/>
      <c r="Q58" s="261"/>
      <c r="R58" s="261"/>
      <c r="S58" s="261"/>
      <c r="T58" s="261"/>
      <c r="U58" s="261"/>
      <c r="V58" s="275"/>
      <c r="W58" s="261"/>
      <c r="X58" s="275"/>
      <c r="Y58" s="275"/>
      <c r="Z58" s="275"/>
      <c r="AA58" s="275"/>
      <c r="AB58" s="275"/>
      <c r="AC58" s="275"/>
      <c r="AD58" s="275"/>
      <c r="AE58" s="276">
        <v>0</v>
      </c>
      <c r="AF58" s="276">
        <v>0</v>
      </c>
      <c r="AG58" s="276">
        <v>0</v>
      </c>
      <c r="AH58" s="276">
        <v>0</v>
      </c>
      <c r="AI58" s="276">
        <v>0</v>
      </c>
      <c r="AJ58" s="276">
        <v>0</v>
      </c>
      <c r="AK58" s="276">
        <v>0</v>
      </c>
      <c r="AL58" s="276">
        <v>0</v>
      </c>
      <c r="AM58" s="276">
        <v>0</v>
      </c>
      <c r="AN58" s="276">
        <v>0</v>
      </c>
      <c r="AO58" s="276">
        <v>0</v>
      </c>
    </row>
    <row r="59" spans="1:44" s="266" customFormat="1" ht="18" customHeight="1">
      <c r="A59" s="260" t="s">
        <v>331</v>
      </c>
      <c r="B59" s="251" t="s">
        <v>124</v>
      </c>
      <c r="C59" s="151" t="s">
        <v>125</v>
      </c>
      <c r="D59" s="252"/>
      <c r="E59" s="309"/>
      <c r="F59" s="262"/>
      <c r="G59" s="274"/>
      <c r="H59" s="261"/>
      <c r="I59" s="261"/>
      <c r="J59" s="261"/>
      <c r="K59" s="261"/>
      <c r="L59" s="261"/>
      <c r="M59" s="261"/>
      <c r="N59" s="261"/>
      <c r="O59" s="261"/>
      <c r="P59" s="261"/>
      <c r="Q59" s="261"/>
      <c r="R59" s="261"/>
      <c r="S59" s="261"/>
      <c r="T59" s="261"/>
      <c r="U59" s="261"/>
      <c r="V59" s="275"/>
      <c r="W59" s="261"/>
      <c r="X59" s="275"/>
      <c r="Y59" s="275"/>
      <c r="Z59" s="275"/>
      <c r="AA59" s="275"/>
      <c r="AB59" s="275"/>
      <c r="AC59" s="275"/>
      <c r="AD59" s="275"/>
      <c r="AE59" s="276">
        <v>0</v>
      </c>
      <c r="AF59" s="276">
        <v>0</v>
      </c>
      <c r="AG59" s="276">
        <v>0</v>
      </c>
      <c r="AH59" s="276">
        <v>0</v>
      </c>
      <c r="AI59" s="276">
        <v>0</v>
      </c>
      <c r="AJ59" s="276">
        <v>0</v>
      </c>
      <c r="AK59" s="276">
        <v>0</v>
      </c>
      <c r="AL59" s="276">
        <v>0</v>
      </c>
      <c r="AM59" s="276">
        <v>0</v>
      </c>
      <c r="AN59" s="276">
        <v>0</v>
      </c>
      <c r="AO59" s="276">
        <v>0</v>
      </c>
    </row>
    <row r="60" spans="1:44" s="266" customFormat="1" ht="13.5" customHeight="1">
      <c r="A60" s="260" t="s">
        <v>331</v>
      </c>
      <c r="B60" s="251" t="s">
        <v>126</v>
      </c>
      <c r="C60" s="151" t="s">
        <v>127</v>
      </c>
      <c r="D60" s="252"/>
      <c r="E60" s="309"/>
      <c r="F60" s="262"/>
      <c r="G60" s="274"/>
      <c r="H60" s="261"/>
      <c r="I60" s="261"/>
      <c r="J60" s="261"/>
      <c r="K60" s="261"/>
      <c r="L60" s="261"/>
      <c r="M60" s="261"/>
      <c r="N60" s="261"/>
      <c r="O60" s="261"/>
      <c r="P60" s="261"/>
      <c r="Q60" s="261"/>
      <c r="R60" s="261"/>
      <c r="S60" s="261"/>
      <c r="T60" s="261"/>
      <c r="U60" s="261"/>
      <c r="V60" s="275"/>
      <c r="W60" s="261"/>
      <c r="X60" s="275"/>
      <c r="Y60" s="275"/>
      <c r="Z60" s="275"/>
      <c r="AA60" s="275"/>
      <c r="AB60" s="275"/>
      <c r="AC60" s="275"/>
      <c r="AD60" s="275"/>
      <c r="AE60" s="276">
        <v>0</v>
      </c>
      <c r="AF60" s="276">
        <v>0</v>
      </c>
      <c r="AG60" s="276">
        <v>0</v>
      </c>
      <c r="AH60" s="276">
        <v>0</v>
      </c>
      <c r="AI60" s="276">
        <v>0</v>
      </c>
      <c r="AJ60" s="276">
        <v>0</v>
      </c>
      <c r="AK60" s="276">
        <v>0</v>
      </c>
      <c r="AL60" s="276">
        <v>0</v>
      </c>
      <c r="AM60" s="276">
        <v>0</v>
      </c>
      <c r="AN60" s="276">
        <v>0</v>
      </c>
      <c r="AO60" s="276">
        <v>0</v>
      </c>
    </row>
    <row r="61" spans="1:44" ht="18" customHeight="1">
      <c r="A61" s="252" t="s">
        <v>131</v>
      </c>
      <c r="B61" s="104" t="s">
        <v>129</v>
      </c>
      <c r="C61" s="103" t="s">
        <v>130</v>
      </c>
      <c r="D61" s="252"/>
      <c r="E61" s="308"/>
      <c r="F61" s="254"/>
      <c r="G61" s="255"/>
      <c r="H61" s="261"/>
      <c r="I61" s="261"/>
      <c r="J61" s="261"/>
      <c r="K61" s="261"/>
      <c r="L61" s="261"/>
      <c r="M61" s="261"/>
      <c r="N61" s="261"/>
      <c r="O61" s="261"/>
      <c r="P61" s="261"/>
      <c r="Q61" s="261"/>
      <c r="R61" s="261"/>
      <c r="S61" s="261"/>
      <c r="T61" s="261"/>
      <c r="U61" s="261"/>
      <c r="V61" s="275"/>
      <c r="W61" s="261"/>
      <c r="X61" s="275"/>
      <c r="Y61" s="275"/>
      <c r="Z61" s="275"/>
      <c r="AA61" s="275"/>
      <c r="AB61" s="275"/>
      <c r="AC61" s="275"/>
      <c r="AD61" s="275"/>
      <c r="AE61" s="273">
        <v>0</v>
      </c>
      <c r="AF61" s="273">
        <v>0</v>
      </c>
      <c r="AG61" s="273">
        <v>0</v>
      </c>
      <c r="AH61" s="273">
        <v>0</v>
      </c>
      <c r="AI61" s="273">
        <v>0</v>
      </c>
      <c r="AJ61" s="273">
        <v>0</v>
      </c>
      <c r="AK61" s="273">
        <v>0</v>
      </c>
      <c r="AL61" s="273">
        <v>0</v>
      </c>
      <c r="AM61" s="273">
        <v>0</v>
      </c>
      <c r="AN61" s="273">
        <v>0</v>
      </c>
      <c r="AO61" s="273">
        <v>0</v>
      </c>
    </row>
    <row r="62" spans="1:44" ht="18" customHeight="1">
      <c r="A62" s="252" t="s">
        <v>134</v>
      </c>
      <c r="B62" s="272" t="s">
        <v>132</v>
      </c>
      <c r="C62" s="103" t="s">
        <v>133</v>
      </c>
      <c r="D62" s="252"/>
      <c r="E62" s="308"/>
      <c r="F62" s="254"/>
      <c r="G62" s="255"/>
      <c r="H62" s="261"/>
      <c r="I62" s="261"/>
      <c r="J62" s="261"/>
      <c r="K62" s="261"/>
      <c r="L62" s="261"/>
      <c r="M62" s="261"/>
      <c r="N62" s="261"/>
      <c r="O62" s="261"/>
      <c r="P62" s="261"/>
      <c r="Q62" s="261"/>
      <c r="R62" s="261"/>
      <c r="S62" s="261"/>
      <c r="T62" s="261"/>
      <c r="U62" s="261"/>
      <c r="V62" s="275"/>
      <c r="W62" s="261"/>
      <c r="X62" s="275"/>
      <c r="Y62" s="275"/>
      <c r="Z62" s="275"/>
      <c r="AA62" s="275"/>
      <c r="AB62" s="275"/>
      <c r="AC62" s="275"/>
      <c r="AD62" s="275"/>
      <c r="AE62" s="273">
        <v>0</v>
      </c>
      <c r="AF62" s="273">
        <v>0</v>
      </c>
      <c r="AG62" s="273">
        <v>0</v>
      </c>
      <c r="AH62" s="273">
        <v>0</v>
      </c>
      <c r="AI62" s="273">
        <v>0</v>
      </c>
      <c r="AJ62" s="273">
        <v>0</v>
      </c>
      <c r="AK62" s="273">
        <v>0</v>
      </c>
      <c r="AL62" s="273">
        <v>0</v>
      </c>
      <c r="AM62" s="273">
        <v>0</v>
      </c>
      <c r="AN62" s="273">
        <v>0</v>
      </c>
      <c r="AO62" s="273">
        <v>0</v>
      </c>
    </row>
    <row r="63" spans="1:44" ht="18" customHeight="1">
      <c r="A63" s="252" t="s">
        <v>137</v>
      </c>
      <c r="B63" s="272" t="s">
        <v>135</v>
      </c>
      <c r="C63" s="103" t="s">
        <v>136</v>
      </c>
      <c r="D63" s="252"/>
      <c r="E63" s="308"/>
      <c r="F63" s="254"/>
      <c r="G63" s="255"/>
      <c r="H63" s="261"/>
      <c r="I63" s="261"/>
      <c r="J63" s="261"/>
      <c r="K63" s="261"/>
      <c r="L63" s="261"/>
      <c r="M63" s="261"/>
      <c r="N63" s="261"/>
      <c r="O63" s="261"/>
      <c r="P63" s="261"/>
      <c r="Q63" s="261"/>
      <c r="R63" s="261"/>
      <c r="S63" s="261"/>
      <c r="T63" s="261"/>
      <c r="U63" s="261"/>
      <c r="V63" s="275"/>
      <c r="W63" s="261"/>
      <c r="X63" s="275"/>
      <c r="Y63" s="275"/>
      <c r="Z63" s="275"/>
      <c r="AA63" s="275"/>
      <c r="AB63" s="275"/>
      <c r="AC63" s="275"/>
      <c r="AD63" s="275"/>
      <c r="AE63" s="273">
        <v>0</v>
      </c>
      <c r="AF63" s="273">
        <v>0</v>
      </c>
      <c r="AG63" s="273">
        <v>0</v>
      </c>
      <c r="AH63" s="273">
        <v>0</v>
      </c>
      <c r="AI63" s="273">
        <v>0</v>
      </c>
      <c r="AJ63" s="273">
        <v>0</v>
      </c>
      <c r="AK63" s="273">
        <v>0</v>
      </c>
      <c r="AL63" s="273">
        <v>0</v>
      </c>
      <c r="AM63" s="273">
        <v>0</v>
      </c>
      <c r="AN63" s="273">
        <v>0</v>
      </c>
      <c r="AO63" s="273">
        <v>0</v>
      </c>
    </row>
    <row r="64" spans="1:44" ht="18" customHeight="1">
      <c r="A64" s="252" t="s">
        <v>140</v>
      </c>
      <c r="B64" s="278" t="s">
        <v>138</v>
      </c>
      <c r="C64" s="103" t="s">
        <v>139</v>
      </c>
      <c r="D64" s="252"/>
      <c r="E64" s="308"/>
      <c r="F64" s="254"/>
      <c r="G64" s="255"/>
      <c r="H64" s="261"/>
      <c r="I64" s="261"/>
      <c r="J64" s="261"/>
      <c r="K64" s="261"/>
      <c r="L64" s="261"/>
      <c r="M64" s="261"/>
      <c r="N64" s="261"/>
      <c r="O64" s="261"/>
      <c r="P64" s="261"/>
      <c r="Q64" s="261"/>
      <c r="R64" s="261"/>
      <c r="S64" s="261"/>
      <c r="T64" s="261"/>
      <c r="U64" s="261"/>
      <c r="V64" s="275"/>
      <c r="W64" s="261"/>
      <c r="X64" s="275"/>
      <c r="Y64" s="275"/>
      <c r="Z64" s="275"/>
      <c r="AA64" s="275"/>
      <c r="AB64" s="275"/>
      <c r="AC64" s="275"/>
      <c r="AD64" s="275"/>
      <c r="AE64" s="273">
        <v>0</v>
      </c>
      <c r="AF64" s="273">
        <v>0</v>
      </c>
      <c r="AG64" s="273">
        <v>0</v>
      </c>
      <c r="AH64" s="273">
        <v>0</v>
      </c>
      <c r="AI64" s="273">
        <v>0</v>
      </c>
      <c r="AJ64" s="273">
        <v>0</v>
      </c>
      <c r="AK64" s="273">
        <v>0</v>
      </c>
      <c r="AL64" s="273">
        <v>0</v>
      </c>
      <c r="AM64" s="273">
        <v>0</v>
      </c>
      <c r="AN64" s="273">
        <v>0</v>
      </c>
      <c r="AO64" s="273">
        <v>0</v>
      </c>
    </row>
    <row r="65" spans="1:44" ht="18" customHeight="1">
      <c r="A65" s="252" t="s">
        <v>143</v>
      </c>
      <c r="B65" s="272" t="s">
        <v>141</v>
      </c>
      <c r="C65" s="103" t="s">
        <v>142</v>
      </c>
      <c r="D65" s="252"/>
      <c r="E65" s="308"/>
      <c r="F65" s="254"/>
      <c r="G65" s="255"/>
      <c r="H65" s="261"/>
      <c r="I65" s="261"/>
      <c r="J65" s="261"/>
      <c r="K65" s="261"/>
      <c r="L65" s="261"/>
      <c r="M65" s="261"/>
      <c r="N65" s="261"/>
      <c r="O65" s="261"/>
      <c r="P65" s="261"/>
      <c r="Q65" s="261"/>
      <c r="R65" s="261"/>
      <c r="S65" s="261"/>
      <c r="T65" s="261"/>
      <c r="U65" s="261"/>
      <c r="V65" s="275"/>
      <c r="W65" s="261"/>
      <c r="X65" s="275"/>
      <c r="Y65" s="275"/>
      <c r="Z65" s="275"/>
      <c r="AA65" s="275"/>
      <c r="AB65" s="275"/>
      <c r="AC65" s="275"/>
      <c r="AD65" s="275"/>
      <c r="AE65" s="273">
        <v>0</v>
      </c>
      <c r="AF65" s="273">
        <v>0</v>
      </c>
      <c r="AG65" s="273">
        <v>0</v>
      </c>
      <c r="AH65" s="273">
        <v>0</v>
      </c>
      <c r="AI65" s="273">
        <v>0</v>
      </c>
      <c r="AJ65" s="273">
        <v>0</v>
      </c>
      <c r="AK65" s="273">
        <v>0</v>
      </c>
      <c r="AL65" s="273">
        <v>0</v>
      </c>
      <c r="AM65" s="273">
        <v>0</v>
      </c>
      <c r="AN65" s="273">
        <v>0</v>
      </c>
      <c r="AO65" s="273">
        <v>0</v>
      </c>
    </row>
    <row r="66" spans="1:44" ht="18" customHeight="1">
      <c r="A66" s="252" t="s">
        <v>146</v>
      </c>
      <c r="B66" s="272" t="s">
        <v>144</v>
      </c>
      <c r="C66" s="103" t="s">
        <v>145</v>
      </c>
      <c r="D66" s="252"/>
      <c r="E66" s="308"/>
      <c r="F66" s="254"/>
      <c r="G66" s="255"/>
      <c r="H66" s="261"/>
      <c r="I66" s="261"/>
      <c r="J66" s="261"/>
      <c r="K66" s="261"/>
      <c r="L66" s="261"/>
      <c r="M66" s="261"/>
      <c r="N66" s="261"/>
      <c r="O66" s="261"/>
      <c r="P66" s="261"/>
      <c r="Q66" s="261"/>
      <c r="R66" s="261"/>
      <c r="S66" s="261"/>
      <c r="T66" s="261"/>
      <c r="U66" s="261"/>
      <c r="V66" s="275"/>
      <c r="W66" s="261"/>
      <c r="X66" s="275"/>
      <c r="Y66" s="275"/>
      <c r="Z66" s="275"/>
      <c r="AA66" s="275"/>
      <c r="AB66" s="275"/>
      <c r="AC66" s="275"/>
      <c r="AD66" s="275"/>
      <c r="AE66" s="273">
        <v>0</v>
      </c>
      <c r="AF66" s="273">
        <v>0</v>
      </c>
      <c r="AG66" s="273">
        <v>0</v>
      </c>
      <c r="AH66" s="273">
        <v>0</v>
      </c>
      <c r="AI66" s="273">
        <v>0</v>
      </c>
      <c r="AJ66" s="273">
        <v>0</v>
      </c>
      <c r="AK66" s="273">
        <v>0</v>
      </c>
      <c r="AL66" s="273">
        <v>0</v>
      </c>
      <c r="AM66" s="273">
        <v>0</v>
      </c>
      <c r="AN66" s="273">
        <v>0</v>
      </c>
      <c r="AO66" s="273">
        <v>0</v>
      </c>
    </row>
    <row r="67" spans="1:44" ht="22.5" customHeight="1">
      <c r="A67" s="252" t="s">
        <v>149</v>
      </c>
      <c r="B67" s="272" t="s">
        <v>147</v>
      </c>
      <c r="C67" s="103" t="s">
        <v>148</v>
      </c>
      <c r="D67" s="252"/>
      <c r="E67" s="308"/>
      <c r="F67" s="254"/>
      <c r="G67" s="255"/>
      <c r="H67" s="261"/>
      <c r="I67" s="261"/>
      <c r="J67" s="261"/>
      <c r="K67" s="261"/>
      <c r="L67" s="261"/>
      <c r="M67" s="261"/>
      <c r="N67" s="261"/>
      <c r="O67" s="261"/>
      <c r="P67" s="261"/>
      <c r="Q67" s="261"/>
      <c r="R67" s="261"/>
      <c r="S67" s="261"/>
      <c r="T67" s="261"/>
      <c r="U67" s="261"/>
      <c r="V67" s="275"/>
      <c r="W67" s="261"/>
      <c r="X67" s="275"/>
      <c r="Y67" s="275"/>
      <c r="Z67" s="275"/>
      <c r="AA67" s="275"/>
      <c r="AB67" s="275"/>
      <c r="AC67" s="275"/>
      <c r="AD67" s="275"/>
      <c r="AE67" s="279">
        <v>0</v>
      </c>
      <c r="AF67" s="279">
        <v>0</v>
      </c>
      <c r="AG67" s="279">
        <v>0</v>
      </c>
      <c r="AH67" s="279">
        <v>0</v>
      </c>
      <c r="AI67" s="279">
        <v>0</v>
      </c>
      <c r="AJ67" s="279">
        <v>0</v>
      </c>
      <c r="AK67" s="279">
        <v>0</v>
      </c>
      <c r="AL67" s="279">
        <v>0</v>
      </c>
      <c r="AM67" s="279">
        <v>0</v>
      </c>
      <c r="AN67" s="279">
        <v>0</v>
      </c>
      <c r="AO67" s="279">
        <v>0</v>
      </c>
    </row>
    <row r="68" spans="1:44" ht="18" customHeight="1">
      <c r="A68" s="252" t="s">
        <v>151</v>
      </c>
      <c r="B68" s="272" t="s">
        <v>150</v>
      </c>
      <c r="C68" s="103" t="s">
        <v>171</v>
      </c>
      <c r="D68" s="252"/>
      <c r="E68" s="308"/>
      <c r="F68" s="254"/>
      <c r="G68" s="255"/>
      <c r="H68" s="261"/>
      <c r="I68" s="261"/>
      <c r="J68" s="261"/>
      <c r="K68" s="261"/>
      <c r="L68" s="261"/>
      <c r="M68" s="261"/>
      <c r="N68" s="261"/>
      <c r="O68" s="261"/>
      <c r="P68" s="261"/>
      <c r="Q68" s="261"/>
      <c r="R68" s="261"/>
      <c r="S68" s="261"/>
      <c r="T68" s="261"/>
      <c r="U68" s="261"/>
      <c r="V68" s="275"/>
      <c r="W68" s="261"/>
      <c r="X68" s="275"/>
      <c r="Y68" s="275"/>
      <c r="Z68" s="275"/>
      <c r="AA68" s="275"/>
      <c r="AB68" s="275"/>
      <c r="AC68" s="275"/>
      <c r="AD68" s="275"/>
      <c r="AE68" s="273">
        <v>0</v>
      </c>
      <c r="AF68" s="273">
        <v>0</v>
      </c>
      <c r="AG68" s="273">
        <v>0</v>
      </c>
      <c r="AH68" s="273">
        <v>0</v>
      </c>
      <c r="AI68" s="273">
        <v>0</v>
      </c>
      <c r="AJ68" s="273">
        <v>0</v>
      </c>
      <c r="AK68" s="273">
        <v>0</v>
      </c>
      <c r="AL68" s="273">
        <v>0</v>
      </c>
      <c r="AM68" s="273">
        <v>0</v>
      </c>
      <c r="AN68" s="273">
        <v>0</v>
      </c>
      <c r="AO68" s="273">
        <v>0</v>
      </c>
    </row>
    <row r="69" spans="1:44" ht="18" customHeight="1">
      <c r="A69" s="252" t="s">
        <v>154</v>
      </c>
      <c r="B69" s="272" t="s">
        <v>291</v>
      </c>
      <c r="C69" s="103" t="s">
        <v>153</v>
      </c>
      <c r="D69" s="252"/>
      <c r="E69" s="308"/>
      <c r="F69" s="254"/>
      <c r="G69" s="255"/>
      <c r="H69" s="261"/>
      <c r="I69" s="261"/>
      <c r="J69" s="261"/>
      <c r="K69" s="261"/>
      <c r="L69" s="261"/>
      <c r="M69" s="261"/>
      <c r="N69" s="261"/>
      <c r="O69" s="261"/>
      <c r="P69" s="261"/>
      <c r="Q69" s="261"/>
      <c r="R69" s="261"/>
      <c r="S69" s="261"/>
      <c r="T69" s="261"/>
      <c r="U69" s="261"/>
      <c r="V69" s="275"/>
      <c r="W69" s="261"/>
      <c r="X69" s="275"/>
      <c r="Y69" s="275"/>
      <c r="Z69" s="275"/>
      <c r="AA69" s="275"/>
      <c r="AB69" s="275"/>
      <c r="AC69" s="275"/>
      <c r="AD69" s="275"/>
      <c r="AE69" s="273">
        <v>0</v>
      </c>
      <c r="AF69" s="273">
        <v>0</v>
      </c>
      <c r="AG69" s="273">
        <v>0</v>
      </c>
      <c r="AH69" s="273">
        <v>0</v>
      </c>
      <c r="AI69" s="273">
        <v>0</v>
      </c>
      <c r="AJ69" s="273">
        <v>0</v>
      </c>
      <c r="AK69" s="273">
        <v>0</v>
      </c>
      <c r="AL69" s="273">
        <v>0</v>
      </c>
      <c r="AM69" s="273">
        <v>0</v>
      </c>
      <c r="AN69" s="273">
        <v>0</v>
      </c>
      <c r="AO69" s="273">
        <v>0</v>
      </c>
    </row>
    <row r="70" spans="1:44" ht="18" customHeight="1">
      <c r="A70" s="252" t="s">
        <v>157</v>
      </c>
      <c r="B70" s="272" t="s">
        <v>155</v>
      </c>
      <c r="C70" s="103" t="s">
        <v>156</v>
      </c>
      <c r="D70" s="252"/>
      <c r="E70" s="308"/>
      <c r="F70" s="254"/>
      <c r="G70" s="255"/>
      <c r="H70" s="261"/>
      <c r="I70" s="261"/>
      <c r="J70" s="261"/>
      <c r="K70" s="261"/>
      <c r="L70" s="261"/>
      <c r="M70" s="261"/>
      <c r="N70" s="261"/>
      <c r="O70" s="261"/>
      <c r="P70" s="261"/>
      <c r="Q70" s="261"/>
      <c r="R70" s="261"/>
      <c r="S70" s="261"/>
      <c r="T70" s="261"/>
      <c r="U70" s="261"/>
      <c r="V70" s="275"/>
      <c r="W70" s="261"/>
      <c r="X70" s="275"/>
      <c r="Y70" s="275"/>
      <c r="Z70" s="275"/>
      <c r="AA70" s="275"/>
      <c r="AB70" s="275"/>
      <c r="AC70" s="275"/>
      <c r="AD70" s="275"/>
      <c r="AE70" s="273">
        <v>0</v>
      </c>
      <c r="AF70" s="273">
        <v>0</v>
      </c>
      <c r="AG70" s="273">
        <v>0</v>
      </c>
      <c r="AH70" s="273">
        <v>0</v>
      </c>
      <c r="AI70" s="273">
        <v>0</v>
      </c>
      <c r="AJ70" s="273">
        <v>0</v>
      </c>
      <c r="AK70" s="273">
        <v>0</v>
      </c>
      <c r="AL70" s="273">
        <v>0</v>
      </c>
      <c r="AM70" s="273">
        <v>0</v>
      </c>
      <c r="AN70" s="273">
        <v>0</v>
      </c>
      <c r="AO70" s="273">
        <v>0</v>
      </c>
    </row>
    <row r="71" spans="1:44" ht="18" customHeight="1">
      <c r="A71" s="252" t="s">
        <v>160</v>
      </c>
      <c r="B71" s="272" t="s">
        <v>158</v>
      </c>
      <c r="C71" s="103" t="s">
        <v>159</v>
      </c>
      <c r="D71" s="252"/>
      <c r="E71" s="308"/>
      <c r="F71" s="254"/>
      <c r="G71" s="255"/>
      <c r="H71" s="261"/>
      <c r="I71" s="261"/>
      <c r="J71" s="261"/>
      <c r="K71" s="261"/>
      <c r="L71" s="261"/>
      <c r="M71" s="261"/>
      <c r="N71" s="261"/>
      <c r="O71" s="261"/>
      <c r="P71" s="261"/>
      <c r="Q71" s="261"/>
      <c r="R71" s="261"/>
      <c r="S71" s="261"/>
      <c r="T71" s="261"/>
      <c r="U71" s="261"/>
      <c r="V71" s="275"/>
      <c r="W71" s="261"/>
      <c r="X71" s="275"/>
      <c r="Y71" s="275"/>
      <c r="Z71" s="275"/>
      <c r="AA71" s="275"/>
      <c r="AB71" s="275"/>
      <c r="AC71" s="275"/>
      <c r="AD71" s="275"/>
      <c r="AE71" s="273">
        <v>0</v>
      </c>
      <c r="AF71" s="273">
        <v>0</v>
      </c>
      <c r="AG71" s="273">
        <v>0</v>
      </c>
      <c r="AH71" s="273">
        <v>0</v>
      </c>
      <c r="AI71" s="273">
        <v>0</v>
      </c>
      <c r="AJ71" s="273">
        <v>0</v>
      </c>
      <c r="AK71" s="273">
        <v>0</v>
      </c>
      <c r="AL71" s="273">
        <v>0</v>
      </c>
      <c r="AM71" s="273">
        <v>0</v>
      </c>
      <c r="AN71" s="273">
        <v>0</v>
      </c>
      <c r="AO71" s="273">
        <v>0</v>
      </c>
    </row>
    <row r="72" spans="1:44" ht="18" customHeight="1">
      <c r="A72" s="252" t="s">
        <v>163</v>
      </c>
      <c r="B72" s="272" t="s">
        <v>161</v>
      </c>
      <c r="C72" s="103" t="s">
        <v>162</v>
      </c>
      <c r="D72" s="252"/>
      <c r="E72" s="308"/>
      <c r="F72" s="254"/>
      <c r="G72" s="255"/>
      <c r="H72" s="261"/>
      <c r="I72" s="261"/>
      <c r="J72" s="261"/>
      <c r="K72" s="261"/>
      <c r="L72" s="261"/>
      <c r="M72" s="261"/>
      <c r="N72" s="261"/>
      <c r="O72" s="261"/>
      <c r="P72" s="261"/>
      <c r="Q72" s="261"/>
      <c r="R72" s="261"/>
      <c r="S72" s="261"/>
      <c r="T72" s="261"/>
      <c r="U72" s="261"/>
      <c r="V72" s="275"/>
      <c r="W72" s="261"/>
      <c r="X72" s="275"/>
      <c r="Y72" s="275"/>
      <c r="Z72" s="275"/>
      <c r="AA72" s="275"/>
      <c r="AB72" s="275"/>
      <c r="AC72" s="275"/>
      <c r="AD72" s="275"/>
      <c r="AE72" s="273">
        <v>0</v>
      </c>
      <c r="AF72" s="273">
        <v>0</v>
      </c>
      <c r="AG72" s="273">
        <v>0</v>
      </c>
      <c r="AH72" s="273">
        <v>0</v>
      </c>
      <c r="AI72" s="273">
        <v>0</v>
      </c>
      <c r="AJ72" s="273">
        <v>0</v>
      </c>
      <c r="AK72" s="273">
        <v>0</v>
      </c>
      <c r="AL72" s="273">
        <v>0</v>
      </c>
      <c r="AM72" s="273">
        <v>0</v>
      </c>
      <c r="AN72" s="273">
        <v>0</v>
      </c>
      <c r="AO72" s="273">
        <v>0</v>
      </c>
    </row>
    <row r="73" spans="1:44" ht="24" customHeight="1">
      <c r="A73" s="252" t="s">
        <v>166</v>
      </c>
      <c r="B73" s="272" t="s">
        <v>164</v>
      </c>
      <c r="C73" s="103" t="s">
        <v>165</v>
      </c>
      <c r="D73" s="252"/>
      <c r="E73" s="308"/>
      <c r="F73" s="254"/>
      <c r="G73" s="255"/>
      <c r="H73" s="261"/>
      <c r="I73" s="261"/>
      <c r="J73" s="261"/>
      <c r="K73" s="261"/>
      <c r="L73" s="261"/>
      <c r="M73" s="261"/>
      <c r="N73" s="261"/>
      <c r="O73" s="261"/>
      <c r="P73" s="261"/>
      <c r="Q73" s="261"/>
      <c r="R73" s="261"/>
      <c r="S73" s="261"/>
      <c r="T73" s="261"/>
      <c r="U73" s="261"/>
      <c r="V73" s="275"/>
      <c r="W73" s="261"/>
      <c r="X73" s="275"/>
      <c r="Y73" s="275"/>
      <c r="Z73" s="275"/>
      <c r="AA73" s="275"/>
      <c r="AB73" s="275"/>
      <c r="AC73" s="275"/>
      <c r="AD73" s="275"/>
      <c r="AE73" s="273">
        <v>0</v>
      </c>
      <c r="AF73" s="273">
        <v>0</v>
      </c>
      <c r="AG73" s="273">
        <v>0</v>
      </c>
      <c r="AH73" s="273">
        <v>0</v>
      </c>
      <c r="AI73" s="273">
        <v>0</v>
      </c>
      <c r="AJ73" s="273">
        <v>0</v>
      </c>
      <c r="AK73" s="273">
        <v>0</v>
      </c>
      <c r="AL73" s="273">
        <v>0</v>
      </c>
      <c r="AM73" s="273">
        <v>0</v>
      </c>
      <c r="AN73" s="273">
        <v>0</v>
      </c>
      <c r="AO73" s="273">
        <v>0</v>
      </c>
      <c r="AR73" s="259">
        <f>F88-F64</f>
        <v>0</v>
      </c>
    </row>
    <row r="74" spans="1:44" ht="18" customHeight="1">
      <c r="A74" s="252" t="s">
        <v>285</v>
      </c>
      <c r="B74" s="272" t="s">
        <v>167</v>
      </c>
      <c r="C74" s="103" t="s">
        <v>168</v>
      </c>
      <c r="D74" s="252"/>
      <c r="E74" s="308"/>
      <c r="F74" s="254"/>
      <c r="G74" s="255"/>
      <c r="H74" s="261"/>
      <c r="I74" s="261"/>
      <c r="J74" s="261"/>
      <c r="K74" s="261"/>
      <c r="L74" s="261"/>
      <c r="M74" s="261"/>
      <c r="N74" s="261"/>
      <c r="O74" s="261"/>
      <c r="P74" s="261"/>
      <c r="Q74" s="261"/>
      <c r="R74" s="261"/>
      <c r="S74" s="261"/>
      <c r="T74" s="261"/>
      <c r="U74" s="261"/>
      <c r="V74" s="275"/>
      <c r="W74" s="261"/>
      <c r="X74" s="275"/>
      <c r="Y74" s="275"/>
      <c r="Z74" s="275"/>
      <c r="AA74" s="275"/>
      <c r="AB74" s="275"/>
      <c r="AC74" s="275"/>
      <c r="AD74" s="275"/>
      <c r="AE74" s="273">
        <v>0</v>
      </c>
      <c r="AF74" s="273">
        <v>0</v>
      </c>
      <c r="AG74" s="273">
        <v>0</v>
      </c>
      <c r="AH74" s="273">
        <v>0</v>
      </c>
      <c r="AI74" s="273">
        <v>0</v>
      </c>
      <c r="AJ74" s="273">
        <v>0</v>
      </c>
      <c r="AK74" s="273">
        <v>0</v>
      </c>
      <c r="AL74" s="273">
        <v>0</v>
      </c>
      <c r="AM74" s="273">
        <v>0</v>
      </c>
      <c r="AN74" s="273">
        <v>0</v>
      </c>
      <c r="AO74" s="273">
        <v>0</v>
      </c>
    </row>
    <row r="75" spans="1:44" s="227" customFormat="1" ht="18" customHeight="1">
      <c r="A75" s="280">
        <v>3</v>
      </c>
      <c r="B75" s="281" t="s">
        <v>169</v>
      </c>
      <c r="C75" s="230" t="s">
        <v>170</v>
      </c>
      <c r="D75" s="244"/>
      <c r="E75" s="308"/>
      <c r="F75" s="267"/>
      <c r="G75" s="248"/>
      <c r="H75" s="282"/>
      <c r="I75" s="282"/>
      <c r="J75" s="282"/>
      <c r="K75" s="282"/>
      <c r="L75" s="282"/>
      <c r="M75" s="282"/>
      <c r="N75" s="282"/>
      <c r="O75" s="282"/>
      <c r="P75" s="282"/>
      <c r="Q75" s="282"/>
      <c r="R75" s="282"/>
      <c r="S75" s="282"/>
      <c r="T75" s="282"/>
      <c r="U75" s="282"/>
      <c r="V75" s="283"/>
      <c r="W75" s="282"/>
      <c r="X75" s="283"/>
      <c r="Y75" s="283"/>
      <c r="Z75" s="283"/>
      <c r="AA75" s="283"/>
      <c r="AB75" s="283"/>
      <c r="AC75" s="283"/>
      <c r="AD75" s="283"/>
      <c r="AE75" s="284">
        <v>0</v>
      </c>
      <c r="AF75" s="284">
        <v>0</v>
      </c>
      <c r="AG75" s="284">
        <v>0</v>
      </c>
      <c r="AH75" s="284">
        <v>0</v>
      </c>
      <c r="AI75" s="284">
        <v>0</v>
      </c>
      <c r="AJ75" s="284">
        <v>0</v>
      </c>
      <c r="AK75" s="284">
        <v>0</v>
      </c>
      <c r="AL75" s="284">
        <v>0</v>
      </c>
      <c r="AM75" s="284">
        <v>0</v>
      </c>
      <c r="AN75" s="284">
        <v>0</v>
      </c>
      <c r="AO75" s="284">
        <v>0</v>
      </c>
    </row>
    <row r="76" spans="1:44" s="291" customFormat="1" ht="18" customHeight="1">
      <c r="A76" s="285" t="s">
        <v>196</v>
      </c>
      <c r="B76" s="286" t="s">
        <v>197</v>
      </c>
      <c r="C76" s="287"/>
      <c r="D76" s="287"/>
      <c r="E76" s="230"/>
      <c r="F76" s="288"/>
      <c r="G76" s="248"/>
      <c r="H76" s="288"/>
      <c r="I76" s="288"/>
      <c r="J76" s="288"/>
      <c r="K76" s="288"/>
      <c r="L76" s="288"/>
      <c r="M76" s="288"/>
      <c r="N76" s="288"/>
      <c r="O76" s="288"/>
      <c r="P76" s="288"/>
      <c r="Q76" s="288"/>
      <c r="R76" s="288"/>
      <c r="S76" s="288"/>
      <c r="T76" s="288"/>
      <c r="U76" s="288"/>
      <c r="V76" s="289"/>
      <c r="W76" s="288"/>
      <c r="X76" s="289"/>
      <c r="Y76" s="289"/>
      <c r="Z76" s="289"/>
      <c r="AA76" s="289"/>
      <c r="AB76" s="289"/>
      <c r="AC76" s="289"/>
      <c r="AD76" s="289"/>
      <c r="AE76" s="290"/>
      <c r="AF76" s="290"/>
      <c r="AG76" s="290"/>
      <c r="AH76" s="290"/>
      <c r="AI76" s="290"/>
      <c r="AJ76" s="290"/>
      <c r="AK76" s="290"/>
      <c r="AL76" s="290"/>
      <c r="AM76" s="290"/>
      <c r="AN76" s="290"/>
      <c r="AO76" s="290"/>
    </row>
    <row r="77" spans="1:44" s="296" customFormat="1" ht="18" customHeight="1">
      <c r="A77" s="292">
        <v>1</v>
      </c>
      <c r="B77" s="293" t="s">
        <v>288</v>
      </c>
      <c r="C77" s="238" t="s">
        <v>198</v>
      </c>
      <c r="D77" s="230"/>
      <c r="E77" s="307"/>
      <c r="F77" s="249"/>
      <c r="G77" s="248"/>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v>0</v>
      </c>
      <c r="AF77" s="295">
        <v>0</v>
      </c>
      <c r="AG77" s="295">
        <v>0</v>
      </c>
      <c r="AH77" s="295">
        <v>0</v>
      </c>
      <c r="AI77" s="295">
        <v>0</v>
      </c>
      <c r="AJ77" s="295">
        <v>0</v>
      </c>
      <c r="AK77" s="295">
        <v>0</v>
      </c>
      <c r="AL77" s="295">
        <v>0</v>
      </c>
      <c r="AM77" s="295">
        <v>0</v>
      </c>
      <c r="AN77" s="295">
        <v>0</v>
      </c>
      <c r="AO77" s="295">
        <v>0</v>
      </c>
    </row>
    <row r="78" spans="1:44" s="296" customFormat="1" ht="18" customHeight="1">
      <c r="A78" s="292">
        <v>2</v>
      </c>
      <c r="B78" s="293" t="s">
        <v>199</v>
      </c>
      <c r="C78" s="238" t="s">
        <v>200</v>
      </c>
      <c r="D78" s="230"/>
      <c r="E78" s="307"/>
      <c r="F78" s="249"/>
      <c r="G78" s="248"/>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5">
        <v>0</v>
      </c>
      <c r="AF78" s="295">
        <v>0</v>
      </c>
      <c r="AG78" s="295">
        <v>0</v>
      </c>
      <c r="AH78" s="295">
        <v>0</v>
      </c>
      <c r="AI78" s="295">
        <v>0</v>
      </c>
      <c r="AJ78" s="295">
        <v>0</v>
      </c>
      <c r="AK78" s="295">
        <v>0</v>
      </c>
      <c r="AL78" s="295">
        <v>0</v>
      </c>
      <c r="AM78" s="295">
        <v>0</v>
      </c>
      <c r="AN78" s="295">
        <v>0</v>
      </c>
      <c r="AO78" s="295">
        <v>0</v>
      </c>
    </row>
    <row r="79" spans="1:44" s="296" customFormat="1" ht="18" customHeight="1">
      <c r="A79" s="292">
        <v>3</v>
      </c>
      <c r="B79" s="293" t="s">
        <v>201</v>
      </c>
      <c r="C79" s="238" t="s">
        <v>202</v>
      </c>
      <c r="D79" s="230"/>
      <c r="E79" s="307"/>
      <c r="F79" s="249"/>
      <c r="G79" s="248"/>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5">
        <v>0</v>
      </c>
      <c r="AF79" s="295">
        <v>0</v>
      </c>
      <c r="AG79" s="295">
        <v>0</v>
      </c>
      <c r="AH79" s="295">
        <v>0</v>
      </c>
      <c r="AI79" s="295">
        <v>0</v>
      </c>
      <c r="AJ79" s="295">
        <v>0</v>
      </c>
      <c r="AK79" s="295">
        <v>0</v>
      </c>
      <c r="AL79" s="295">
        <v>0</v>
      </c>
      <c r="AM79" s="295">
        <v>0</v>
      </c>
      <c r="AN79" s="295">
        <v>0</v>
      </c>
      <c r="AO79" s="295">
        <v>0</v>
      </c>
    </row>
    <row r="80" spans="1:44" s="300" customFormat="1" ht="51">
      <c r="A80" s="292">
        <v>4</v>
      </c>
      <c r="B80" s="297" t="s">
        <v>334</v>
      </c>
      <c r="C80" s="298" t="s">
        <v>204</v>
      </c>
      <c r="D80" s="287"/>
      <c r="E80" s="230"/>
      <c r="F80" s="289"/>
      <c r="G80" s="248"/>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9">
        <f t="shared" ref="AE80:AO80" si="14">AE12</f>
        <v>0</v>
      </c>
      <c r="AF80" s="299">
        <f t="shared" si="14"/>
        <v>0</v>
      </c>
      <c r="AG80" s="299">
        <f t="shared" si="14"/>
        <v>0</v>
      </c>
      <c r="AH80" s="299">
        <f t="shared" si="14"/>
        <v>0</v>
      </c>
      <c r="AI80" s="299">
        <f t="shared" si="14"/>
        <v>0</v>
      </c>
      <c r="AJ80" s="299">
        <f t="shared" si="14"/>
        <v>0</v>
      </c>
      <c r="AK80" s="299">
        <f t="shared" si="14"/>
        <v>0</v>
      </c>
      <c r="AL80" s="299">
        <f t="shared" si="14"/>
        <v>0</v>
      </c>
      <c r="AM80" s="299">
        <f t="shared" si="14"/>
        <v>0</v>
      </c>
      <c r="AN80" s="299">
        <f t="shared" si="14"/>
        <v>0</v>
      </c>
      <c r="AO80" s="299">
        <f t="shared" si="14"/>
        <v>0</v>
      </c>
    </row>
    <row r="81" spans="1:41" s="300" customFormat="1" ht="39.75" customHeight="1">
      <c r="A81" s="292">
        <v>5</v>
      </c>
      <c r="B81" s="301" t="s">
        <v>335</v>
      </c>
      <c r="C81" s="298" t="s">
        <v>206</v>
      </c>
      <c r="D81" s="230"/>
      <c r="E81" s="230"/>
      <c r="F81" s="289"/>
      <c r="G81" s="24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99">
        <f t="shared" ref="AE81:AO81" si="15">AE16</f>
        <v>0</v>
      </c>
      <c r="AF81" s="299">
        <f t="shared" si="15"/>
        <v>0</v>
      </c>
      <c r="AG81" s="299">
        <f t="shared" si="15"/>
        <v>0</v>
      </c>
      <c r="AH81" s="299">
        <f t="shared" si="15"/>
        <v>0</v>
      </c>
      <c r="AI81" s="299">
        <f t="shared" si="15"/>
        <v>0</v>
      </c>
      <c r="AJ81" s="299">
        <f t="shared" si="15"/>
        <v>0</v>
      </c>
      <c r="AK81" s="299">
        <f t="shared" si="15"/>
        <v>0</v>
      </c>
      <c r="AL81" s="299">
        <f t="shared" si="15"/>
        <v>0</v>
      </c>
      <c r="AM81" s="299">
        <f t="shared" si="15"/>
        <v>0</v>
      </c>
      <c r="AN81" s="299">
        <f t="shared" si="15"/>
        <v>0</v>
      </c>
      <c r="AO81" s="299">
        <f t="shared" si="15"/>
        <v>0</v>
      </c>
    </row>
    <row r="82" spans="1:41" s="300" customFormat="1" ht="18" customHeight="1">
      <c r="A82" s="292">
        <v>6</v>
      </c>
      <c r="B82" s="301" t="s">
        <v>207</v>
      </c>
      <c r="C82" s="298" t="s">
        <v>208</v>
      </c>
      <c r="D82" s="288"/>
      <c r="E82" s="288"/>
      <c r="F82" s="289"/>
      <c r="G82" s="24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9"/>
      <c r="AF82" s="299"/>
      <c r="AG82" s="299"/>
      <c r="AH82" s="299"/>
      <c r="AI82" s="299"/>
      <c r="AJ82" s="299"/>
      <c r="AK82" s="299"/>
      <c r="AL82" s="299"/>
      <c r="AM82" s="299"/>
      <c r="AN82" s="299"/>
      <c r="AO82" s="299"/>
    </row>
    <row r="83" spans="1:41" s="300" customFormat="1" ht="25.5">
      <c r="A83" s="292">
        <v>7</v>
      </c>
      <c r="B83" s="301" t="s">
        <v>209</v>
      </c>
      <c r="C83" s="298" t="s">
        <v>210</v>
      </c>
      <c r="D83" s="288"/>
      <c r="E83" s="288"/>
      <c r="F83" s="289"/>
      <c r="G83" s="24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9"/>
      <c r="AF83" s="299"/>
      <c r="AG83" s="299"/>
      <c r="AH83" s="299"/>
      <c r="AI83" s="299"/>
      <c r="AJ83" s="299"/>
      <c r="AK83" s="299"/>
      <c r="AL83" s="299"/>
      <c r="AM83" s="299"/>
      <c r="AN83" s="299"/>
      <c r="AO83" s="299"/>
    </row>
    <row r="84" spans="1:41" s="300" customFormat="1" ht="31.5" customHeight="1">
      <c r="A84" s="292">
        <v>8</v>
      </c>
      <c r="B84" s="301" t="s">
        <v>292</v>
      </c>
      <c r="C84" s="298" t="s">
        <v>212</v>
      </c>
      <c r="D84" s="288"/>
      <c r="E84" s="288"/>
      <c r="F84" s="289"/>
      <c r="G84" s="248"/>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9"/>
      <c r="AF84" s="299"/>
      <c r="AG84" s="299"/>
      <c r="AH84" s="299"/>
      <c r="AI84" s="299"/>
      <c r="AJ84" s="299"/>
      <c r="AK84" s="299"/>
      <c r="AL84" s="299"/>
      <c r="AM84" s="299"/>
      <c r="AN84" s="299"/>
      <c r="AO84" s="299"/>
    </row>
    <row r="85" spans="1:41" s="300" customFormat="1" ht="25.5">
      <c r="A85" s="292">
        <v>9</v>
      </c>
      <c r="B85" s="301" t="s">
        <v>213</v>
      </c>
      <c r="C85" s="298" t="s">
        <v>214</v>
      </c>
      <c r="D85" s="288"/>
      <c r="E85" s="288"/>
      <c r="F85" s="289"/>
      <c r="G85" s="24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302">
        <v>0</v>
      </c>
      <c r="AF85" s="302">
        <v>0</v>
      </c>
      <c r="AG85" s="302">
        <v>0</v>
      </c>
      <c r="AH85" s="302">
        <v>0</v>
      </c>
      <c r="AI85" s="302">
        <v>0</v>
      </c>
      <c r="AJ85" s="302">
        <v>0</v>
      </c>
      <c r="AK85" s="302">
        <v>0</v>
      </c>
      <c r="AL85" s="302">
        <v>0</v>
      </c>
      <c r="AM85" s="302">
        <v>0</v>
      </c>
      <c r="AN85" s="302">
        <v>0</v>
      </c>
      <c r="AO85" s="302">
        <v>0</v>
      </c>
    </row>
    <row r="86" spans="1:41" s="300" customFormat="1" ht="18" customHeight="1">
      <c r="A86" s="292">
        <v>10</v>
      </c>
      <c r="B86" s="301" t="s">
        <v>215</v>
      </c>
      <c r="C86" s="298" t="s">
        <v>216</v>
      </c>
      <c r="D86" s="288"/>
      <c r="E86" s="288"/>
      <c r="F86" s="289"/>
      <c r="G86" s="248"/>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9" t="e">
        <f>AE39+#REF!</f>
        <v>#REF!</v>
      </c>
      <c r="AF86" s="299" t="e">
        <f>AF39+#REF!</f>
        <v>#REF!</v>
      </c>
      <c r="AG86" s="299" t="e">
        <f>AG39+#REF!</f>
        <v>#REF!</v>
      </c>
      <c r="AH86" s="299" t="e">
        <f>AH39+#REF!</f>
        <v>#REF!</v>
      </c>
      <c r="AI86" s="299" t="e">
        <f>AI39+#REF!</f>
        <v>#REF!</v>
      </c>
      <c r="AJ86" s="299" t="e">
        <f>AJ39+#REF!</f>
        <v>#REF!</v>
      </c>
      <c r="AK86" s="299" t="e">
        <f>AK39+#REF!</f>
        <v>#REF!</v>
      </c>
      <c r="AL86" s="299" t="e">
        <f>AL39+#REF!</f>
        <v>#REF!</v>
      </c>
      <c r="AM86" s="299" t="e">
        <f>AM39+#REF!</f>
        <v>#REF!</v>
      </c>
      <c r="AN86" s="299" t="e">
        <f>AN39+#REF!</f>
        <v>#REF!</v>
      </c>
      <c r="AO86" s="299" t="e">
        <f>AO39+#REF!</f>
        <v>#REF!</v>
      </c>
    </row>
    <row r="87" spans="1:41" s="300" customFormat="1" ht="18" customHeight="1">
      <c r="A87" s="292">
        <v>11</v>
      </c>
      <c r="B87" s="301" t="s">
        <v>217</v>
      </c>
      <c r="C87" s="298" t="s">
        <v>218</v>
      </c>
      <c r="D87" s="288"/>
      <c r="E87" s="288"/>
      <c r="F87" s="289"/>
      <c r="G87" s="24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9"/>
      <c r="AF87" s="299"/>
      <c r="AG87" s="299"/>
      <c r="AH87" s="299"/>
      <c r="AI87" s="299"/>
      <c r="AJ87" s="299"/>
      <c r="AK87" s="299"/>
      <c r="AL87" s="299"/>
      <c r="AM87" s="299"/>
      <c r="AN87" s="299"/>
      <c r="AO87" s="299"/>
    </row>
    <row r="88" spans="1:41" s="300" customFormat="1" ht="18" customHeight="1">
      <c r="A88" s="292">
        <v>12</v>
      </c>
      <c r="B88" s="301" t="s">
        <v>219</v>
      </c>
      <c r="C88" s="298" t="s">
        <v>220</v>
      </c>
      <c r="D88" s="288"/>
      <c r="E88" s="288"/>
      <c r="F88" s="289"/>
      <c r="G88" s="248"/>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9"/>
      <c r="AF88" s="299"/>
      <c r="AG88" s="299"/>
      <c r="AH88" s="299"/>
      <c r="AI88" s="299"/>
      <c r="AJ88" s="299"/>
      <c r="AK88" s="299"/>
      <c r="AL88" s="299"/>
      <c r="AM88" s="299"/>
      <c r="AN88" s="299"/>
      <c r="AO88" s="299"/>
    </row>
    <row r="89" spans="1:41" s="300" customFormat="1" ht="27" customHeight="1">
      <c r="A89" s="292">
        <v>13</v>
      </c>
      <c r="B89" s="301" t="s">
        <v>221</v>
      </c>
      <c r="C89" s="298" t="s">
        <v>222</v>
      </c>
      <c r="D89" s="288"/>
      <c r="E89" s="288"/>
      <c r="F89" s="289"/>
      <c r="G89" s="24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9" t="e">
        <f>AE64+AE40+#REF!</f>
        <v>#REF!</v>
      </c>
      <c r="AF89" s="299" t="e">
        <f>AF64+AF40+#REF!</f>
        <v>#REF!</v>
      </c>
      <c r="AG89" s="299" t="e">
        <f>AG64+AG40+#REF!</f>
        <v>#REF!</v>
      </c>
      <c r="AH89" s="299" t="e">
        <f>AH64+AH40+#REF!</f>
        <v>#REF!</v>
      </c>
      <c r="AI89" s="299" t="e">
        <f>AI64+AI40+#REF!</f>
        <v>#REF!</v>
      </c>
      <c r="AJ89" s="299" t="e">
        <f>AJ64+AJ40+#REF!</f>
        <v>#REF!</v>
      </c>
      <c r="AK89" s="299" t="e">
        <f>AK64+AK40+#REF!</f>
        <v>#REF!</v>
      </c>
      <c r="AL89" s="299" t="e">
        <f>AL64+AL40+#REF!</f>
        <v>#REF!</v>
      </c>
      <c r="AM89" s="299" t="e">
        <f>AM64+AM40+#REF!</f>
        <v>#REF!</v>
      </c>
      <c r="AN89" s="299" t="e">
        <f>AN64+AN40+#REF!</f>
        <v>#REF!</v>
      </c>
      <c r="AO89" s="299" t="e">
        <f>AO64+AO40+#REF!</f>
        <v>#REF!</v>
      </c>
    </row>
    <row r="90" spans="1:41" ht="18" customHeight="1">
      <c r="B90" s="304" t="s">
        <v>223</v>
      </c>
    </row>
    <row r="95" spans="1:41">
      <c r="B95" s="259" t="s">
        <v>297</v>
      </c>
      <c r="F95" s="259">
        <f>E17+E25+E21</f>
        <v>0</v>
      </c>
    </row>
  </sheetData>
  <mergeCells count="11">
    <mergeCell ref="H4:AO4"/>
    <mergeCell ref="A1:B1"/>
    <mergeCell ref="A2:AO2"/>
    <mergeCell ref="H3:AO3"/>
    <mergeCell ref="A4:A5"/>
    <mergeCell ref="B4:B5"/>
    <mergeCell ref="C4:C5"/>
    <mergeCell ref="D4:D5"/>
    <mergeCell ref="E4:E5"/>
    <mergeCell ref="F4:F5"/>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95"/>
  <sheetViews>
    <sheetView showZeros="0" zoomScale="60" zoomScaleNormal="60" workbookViewId="0">
      <selection activeCell="AC27" sqref="AC27"/>
    </sheetView>
  </sheetViews>
  <sheetFormatPr defaultColWidth="6.85546875" defaultRowHeight="12.75"/>
  <cols>
    <col min="1" max="1" width="4.85546875" style="303" customWidth="1"/>
    <col min="2" max="2" width="29.5703125" style="259" customWidth="1"/>
    <col min="3" max="3" width="6" style="259" customWidth="1"/>
    <col min="4" max="4" width="9.85546875" style="259" customWidth="1"/>
    <col min="5" max="5" width="8.85546875" style="259" customWidth="1"/>
    <col min="6" max="6" width="9.7109375" style="259" customWidth="1"/>
    <col min="7" max="7" width="6.140625" style="305" customWidth="1"/>
    <col min="8" max="11" width="7.85546875" style="259" customWidth="1"/>
    <col min="12" max="12" width="7.85546875" style="306" customWidth="1"/>
    <col min="13" max="16" width="7.85546875" style="259" customWidth="1"/>
    <col min="17" max="17" width="8" style="259" customWidth="1"/>
    <col min="18" max="21" width="7.85546875" style="259" customWidth="1"/>
    <col min="22" max="22" width="8.42578125" style="306" customWidth="1"/>
    <col min="23" max="23" width="7.85546875" style="259" customWidth="1"/>
    <col min="24" max="30" width="7.85546875" style="306" customWidth="1"/>
    <col min="31" max="41" width="7.28515625" style="259" hidden="1" customWidth="1"/>
    <col min="42" max="42" width="10.140625" style="259" customWidth="1"/>
    <col min="43" max="43" width="8.42578125" style="259" bestFit="1" customWidth="1"/>
    <col min="44" max="44" width="9.28515625" style="259" customWidth="1"/>
    <col min="45" max="252" width="6.85546875" style="259"/>
    <col min="253" max="253" width="4.85546875" style="259" customWidth="1"/>
    <col min="254" max="254" width="37.5703125" style="259" bestFit="1" customWidth="1"/>
    <col min="255" max="255" width="5.28515625" style="259" customWidth="1"/>
    <col min="256" max="256" width="9.85546875" style="259" customWidth="1"/>
    <col min="257" max="257" width="12.42578125" style="259" customWidth="1"/>
    <col min="258" max="258" width="7.7109375" style="259" customWidth="1"/>
    <col min="259" max="259" width="6.42578125" style="259" customWidth="1"/>
    <col min="260" max="260" width="8.42578125" style="259" customWidth="1"/>
    <col min="261" max="271" width="7.28515625" style="259" customWidth="1"/>
    <col min="272" max="272" width="8.7109375" style="259" customWidth="1"/>
    <col min="273" max="293" width="7.28515625" style="259" customWidth="1"/>
    <col min="294" max="294" width="6.85546875" style="259"/>
    <col min="295" max="295" width="9" style="259" bestFit="1" customWidth="1"/>
    <col min="296" max="296" width="7.85546875" style="259" bestFit="1" customWidth="1"/>
    <col min="297" max="508" width="6.85546875" style="259"/>
    <col min="509" max="509" width="4.85546875" style="259" customWidth="1"/>
    <col min="510" max="510" width="37.5703125" style="259" bestFit="1" customWidth="1"/>
    <col min="511" max="511" width="5.28515625" style="259" customWidth="1"/>
    <col min="512" max="512" width="9.85546875" style="259" customWidth="1"/>
    <col min="513" max="513" width="12.42578125" style="259" customWidth="1"/>
    <col min="514" max="514" width="7.7109375" style="259" customWidth="1"/>
    <col min="515" max="515" width="6.42578125" style="259" customWidth="1"/>
    <col min="516" max="516" width="8.42578125" style="259" customWidth="1"/>
    <col min="517" max="527" width="7.28515625" style="259" customWidth="1"/>
    <col min="528" max="528" width="8.7109375" style="259" customWidth="1"/>
    <col min="529" max="549" width="7.28515625" style="259" customWidth="1"/>
    <col min="550" max="550" width="6.85546875" style="259"/>
    <col min="551" max="551" width="9" style="259" bestFit="1" customWidth="1"/>
    <col min="552" max="552" width="7.85546875" style="259" bestFit="1" customWidth="1"/>
    <col min="553" max="764" width="6.85546875" style="259"/>
    <col min="765" max="765" width="4.85546875" style="259" customWidth="1"/>
    <col min="766" max="766" width="37.5703125" style="259" bestFit="1" customWidth="1"/>
    <col min="767" max="767" width="5.28515625" style="259" customWidth="1"/>
    <col min="768" max="768" width="9.85546875" style="259" customWidth="1"/>
    <col min="769" max="769" width="12.42578125" style="259" customWidth="1"/>
    <col min="770" max="770" width="7.7109375" style="259" customWidth="1"/>
    <col min="771" max="771" width="6.42578125" style="259" customWidth="1"/>
    <col min="772" max="772" width="8.42578125" style="259" customWidth="1"/>
    <col min="773" max="783" width="7.28515625" style="259" customWidth="1"/>
    <col min="784" max="784" width="8.7109375" style="259" customWidth="1"/>
    <col min="785" max="805" width="7.28515625" style="259" customWidth="1"/>
    <col min="806" max="806" width="6.85546875" style="259"/>
    <col min="807" max="807" width="9" style="259" bestFit="1" customWidth="1"/>
    <col min="808" max="808" width="7.85546875" style="259" bestFit="1" customWidth="1"/>
    <col min="809" max="1020" width="6.85546875" style="259"/>
    <col min="1021" max="1021" width="4.85546875" style="259" customWidth="1"/>
    <col min="1022" max="1022" width="37.5703125" style="259" bestFit="1" customWidth="1"/>
    <col min="1023" max="1023" width="5.28515625" style="259" customWidth="1"/>
    <col min="1024" max="1024" width="9.85546875" style="259" customWidth="1"/>
    <col min="1025" max="1025" width="12.42578125" style="259" customWidth="1"/>
    <col min="1026" max="1026" width="7.7109375" style="259" customWidth="1"/>
    <col min="1027" max="1027" width="6.42578125" style="259" customWidth="1"/>
    <col min="1028" max="1028" width="8.42578125" style="259" customWidth="1"/>
    <col min="1029" max="1039" width="7.28515625" style="259" customWidth="1"/>
    <col min="1040" max="1040" width="8.7109375" style="259" customWidth="1"/>
    <col min="1041" max="1061" width="7.28515625" style="259" customWidth="1"/>
    <col min="1062" max="1062" width="6.85546875" style="259"/>
    <col min="1063" max="1063" width="9" style="259" bestFit="1" customWidth="1"/>
    <col min="1064" max="1064" width="7.85546875" style="259" bestFit="1" customWidth="1"/>
    <col min="1065" max="1276" width="6.85546875" style="259"/>
    <col min="1277" max="1277" width="4.85546875" style="259" customWidth="1"/>
    <col min="1278" max="1278" width="37.5703125" style="259" bestFit="1" customWidth="1"/>
    <col min="1279" max="1279" width="5.28515625" style="259" customWidth="1"/>
    <col min="1280" max="1280" width="9.85546875" style="259" customWidth="1"/>
    <col min="1281" max="1281" width="12.42578125" style="259" customWidth="1"/>
    <col min="1282" max="1282" width="7.7109375" style="259" customWidth="1"/>
    <col min="1283" max="1283" width="6.42578125" style="259" customWidth="1"/>
    <col min="1284" max="1284" width="8.42578125" style="259" customWidth="1"/>
    <col min="1285" max="1295" width="7.28515625" style="259" customWidth="1"/>
    <col min="1296" max="1296" width="8.7109375" style="259" customWidth="1"/>
    <col min="1297" max="1317" width="7.28515625" style="259" customWidth="1"/>
    <col min="1318" max="1318" width="6.85546875" style="259"/>
    <col min="1319" max="1319" width="9" style="259" bestFit="1" customWidth="1"/>
    <col min="1320" max="1320" width="7.85546875" style="259" bestFit="1" customWidth="1"/>
    <col min="1321" max="1532" width="6.85546875" style="259"/>
    <col min="1533" max="1533" width="4.85546875" style="259" customWidth="1"/>
    <col min="1534" max="1534" width="37.5703125" style="259" bestFit="1" customWidth="1"/>
    <col min="1535" max="1535" width="5.28515625" style="259" customWidth="1"/>
    <col min="1536" max="1536" width="9.85546875" style="259" customWidth="1"/>
    <col min="1537" max="1537" width="12.42578125" style="259" customWidth="1"/>
    <col min="1538" max="1538" width="7.7109375" style="259" customWidth="1"/>
    <col min="1539" max="1539" width="6.42578125" style="259" customWidth="1"/>
    <col min="1540" max="1540" width="8.42578125" style="259" customWidth="1"/>
    <col min="1541" max="1551" width="7.28515625" style="259" customWidth="1"/>
    <col min="1552" max="1552" width="8.7109375" style="259" customWidth="1"/>
    <col min="1553" max="1573" width="7.28515625" style="259" customWidth="1"/>
    <col min="1574" max="1574" width="6.85546875" style="259"/>
    <col min="1575" max="1575" width="9" style="259" bestFit="1" customWidth="1"/>
    <col min="1576" max="1576" width="7.85546875" style="259" bestFit="1" customWidth="1"/>
    <col min="1577" max="1788" width="6.85546875" style="259"/>
    <col min="1789" max="1789" width="4.85546875" style="259" customWidth="1"/>
    <col min="1790" max="1790" width="37.5703125" style="259" bestFit="1" customWidth="1"/>
    <col min="1791" max="1791" width="5.28515625" style="259" customWidth="1"/>
    <col min="1792" max="1792" width="9.85546875" style="259" customWidth="1"/>
    <col min="1793" max="1793" width="12.42578125" style="259" customWidth="1"/>
    <col min="1794" max="1794" width="7.7109375" style="259" customWidth="1"/>
    <col min="1795" max="1795" width="6.42578125" style="259" customWidth="1"/>
    <col min="1796" max="1796" width="8.42578125" style="259" customWidth="1"/>
    <col min="1797" max="1807" width="7.28515625" style="259" customWidth="1"/>
    <col min="1808" max="1808" width="8.7109375" style="259" customWidth="1"/>
    <col min="1809" max="1829" width="7.28515625" style="259" customWidth="1"/>
    <col min="1830" max="1830" width="6.85546875" style="259"/>
    <col min="1831" max="1831" width="9" style="259" bestFit="1" customWidth="1"/>
    <col min="1832" max="1832" width="7.85546875" style="259" bestFit="1" customWidth="1"/>
    <col min="1833" max="2044" width="6.85546875" style="259"/>
    <col min="2045" max="2045" width="4.85546875" style="259" customWidth="1"/>
    <col min="2046" max="2046" width="37.5703125" style="259" bestFit="1" customWidth="1"/>
    <col min="2047" max="2047" width="5.28515625" style="259" customWidth="1"/>
    <col min="2048" max="2048" width="9.85546875" style="259" customWidth="1"/>
    <col min="2049" max="2049" width="12.42578125" style="259" customWidth="1"/>
    <col min="2050" max="2050" width="7.7109375" style="259" customWidth="1"/>
    <col min="2051" max="2051" width="6.42578125" style="259" customWidth="1"/>
    <col min="2052" max="2052" width="8.42578125" style="259" customWidth="1"/>
    <col min="2053" max="2063" width="7.28515625" style="259" customWidth="1"/>
    <col min="2064" max="2064" width="8.7109375" style="259" customWidth="1"/>
    <col min="2065" max="2085" width="7.28515625" style="259" customWidth="1"/>
    <col min="2086" max="2086" width="6.85546875" style="259"/>
    <col min="2087" max="2087" width="9" style="259" bestFit="1" customWidth="1"/>
    <col min="2088" max="2088" width="7.85546875" style="259" bestFit="1" customWidth="1"/>
    <col min="2089" max="2300" width="6.85546875" style="259"/>
    <col min="2301" max="2301" width="4.85546875" style="259" customWidth="1"/>
    <col min="2302" max="2302" width="37.5703125" style="259" bestFit="1" customWidth="1"/>
    <col min="2303" max="2303" width="5.28515625" style="259" customWidth="1"/>
    <col min="2304" max="2304" width="9.85546875" style="259" customWidth="1"/>
    <col min="2305" max="2305" width="12.42578125" style="259" customWidth="1"/>
    <col min="2306" max="2306" width="7.7109375" style="259" customWidth="1"/>
    <col min="2307" max="2307" width="6.42578125" style="259" customWidth="1"/>
    <col min="2308" max="2308" width="8.42578125" style="259" customWidth="1"/>
    <col min="2309" max="2319" width="7.28515625" style="259" customWidth="1"/>
    <col min="2320" max="2320" width="8.7109375" style="259" customWidth="1"/>
    <col min="2321" max="2341" width="7.28515625" style="259" customWidth="1"/>
    <col min="2342" max="2342" width="6.85546875" style="259"/>
    <col min="2343" max="2343" width="9" style="259" bestFit="1" customWidth="1"/>
    <col min="2344" max="2344" width="7.85546875" style="259" bestFit="1" customWidth="1"/>
    <col min="2345" max="2556" width="6.85546875" style="259"/>
    <col min="2557" max="2557" width="4.85546875" style="259" customWidth="1"/>
    <col min="2558" max="2558" width="37.5703125" style="259" bestFit="1" customWidth="1"/>
    <col min="2559" max="2559" width="5.28515625" style="259" customWidth="1"/>
    <col min="2560" max="2560" width="9.85546875" style="259" customWidth="1"/>
    <col min="2561" max="2561" width="12.42578125" style="259" customWidth="1"/>
    <col min="2562" max="2562" width="7.7109375" style="259" customWidth="1"/>
    <col min="2563" max="2563" width="6.42578125" style="259" customWidth="1"/>
    <col min="2564" max="2564" width="8.42578125" style="259" customWidth="1"/>
    <col min="2565" max="2575" width="7.28515625" style="259" customWidth="1"/>
    <col min="2576" max="2576" width="8.7109375" style="259" customWidth="1"/>
    <col min="2577" max="2597" width="7.28515625" style="259" customWidth="1"/>
    <col min="2598" max="2598" width="6.85546875" style="259"/>
    <col min="2599" max="2599" width="9" style="259" bestFit="1" customWidth="1"/>
    <col min="2600" max="2600" width="7.85546875" style="259" bestFit="1" customWidth="1"/>
    <col min="2601" max="2812" width="6.85546875" style="259"/>
    <col min="2813" max="2813" width="4.85546875" style="259" customWidth="1"/>
    <col min="2814" max="2814" width="37.5703125" style="259" bestFit="1" customWidth="1"/>
    <col min="2815" max="2815" width="5.28515625" style="259" customWidth="1"/>
    <col min="2816" max="2816" width="9.85546875" style="259" customWidth="1"/>
    <col min="2817" max="2817" width="12.42578125" style="259" customWidth="1"/>
    <col min="2818" max="2818" width="7.7109375" style="259" customWidth="1"/>
    <col min="2819" max="2819" width="6.42578125" style="259" customWidth="1"/>
    <col min="2820" max="2820" width="8.42578125" style="259" customWidth="1"/>
    <col min="2821" max="2831" width="7.28515625" style="259" customWidth="1"/>
    <col min="2832" max="2832" width="8.7109375" style="259" customWidth="1"/>
    <col min="2833" max="2853" width="7.28515625" style="259" customWidth="1"/>
    <col min="2854" max="2854" width="6.85546875" style="259"/>
    <col min="2855" max="2855" width="9" style="259" bestFit="1" customWidth="1"/>
    <col min="2856" max="2856" width="7.85546875" style="259" bestFit="1" customWidth="1"/>
    <col min="2857" max="3068" width="6.85546875" style="259"/>
    <col min="3069" max="3069" width="4.85546875" style="259" customWidth="1"/>
    <col min="3070" max="3070" width="37.5703125" style="259" bestFit="1" customWidth="1"/>
    <col min="3071" max="3071" width="5.28515625" style="259" customWidth="1"/>
    <col min="3072" max="3072" width="9.85546875" style="259" customWidth="1"/>
    <col min="3073" max="3073" width="12.42578125" style="259" customWidth="1"/>
    <col min="3074" max="3074" width="7.7109375" style="259" customWidth="1"/>
    <col min="3075" max="3075" width="6.42578125" style="259" customWidth="1"/>
    <col min="3076" max="3076" width="8.42578125" style="259" customWidth="1"/>
    <col min="3077" max="3087" width="7.28515625" style="259" customWidth="1"/>
    <col min="3088" max="3088" width="8.7109375" style="259" customWidth="1"/>
    <col min="3089" max="3109" width="7.28515625" style="259" customWidth="1"/>
    <col min="3110" max="3110" width="6.85546875" style="259"/>
    <col min="3111" max="3111" width="9" style="259" bestFit="1" customWidth="1"/>
    <col min="3112" max="3112" width="7.85546875" style="259" bestFit="1" customWidth="1"/>
    <col min="3113" max="3324" width="6.85546875" style="259"/>
    <col min="3325" max="3325" width="4.85546875" style="259" customWidth="1"/>
    <col min="3326" max="3326" width="37.5703125" style="259" bestFit="1" customWidth="1"/>
    <col min="3327" max="3327" width="5.28515625" style="259" customWidth="1"/>
    <col min="3328" max="3328" width="9.85546875" style="259" customWidth="1"/>
    <col min="3329" max="3329" width="12.42578125" style="259" customWidth="1"/>
    <col min="3330" max="3330" width="7.7109375" style="259" customWidth="1"/>
    <col min="3331" max="3331" width="6.42578125" style="259" customWidth="1"/>
    <col min="3332" max="3332" width="8.42578125" style="259" customWidth="1"/>
    <col min="3333" max="3343" width="7.28515625" style="259" customWidth="1"/>
    <col min="3344" max="3344" width="8.7109375" style="259" customWidth="1"/>
    <col min="3345" max="3365" width="7.28515625" style="259" customWidth="1"/>
    <col min="3366" max="3366" width="6.85546875" style="259"/>
    <col min="3367" max="3367" width="9" style="259" bestFit="1" customWidth="1"/>
    <col min="3368" max="3368" width="7.85546875" style="259" bestFit="1" customWidth="1"/>
    <col min="3369" max="3580" width="6.85546875" style="259"/>
    <col min="3581" max="3581" width="4.85546875" style="259" customWidth="1"/>
    <col min="3582" max="3582" width="37.5703125" style="259" bestFit="1" customWidth="1"/>
    <col min="3583" max="3583" width="5.28515625" style="259" customWidth="1"/>
    <col min="3584" max="3584" width="9.85546875" style="259" customWidth="1"/>
    <col min="3585" max="3585" width="12.42578125" style="259" customWidth="1"/>
    <col min="3586" max="3586" width="7.7109375" style="259" customWidth="1"/>
    <col min="3587" max="3587" width="6.42578125" style="259" customWidth="1"/>
    <col min="3588" max="3588" width="8.42578125" style="259" customWidth="1"/>
    <col min="3589" max="3599" width="7.28515625" style="259" customWidth="1"/>
    <col min="3600" max="3600" width="8.7109375" style="259" customWidth="1"/>
    <col min="3601" max="3621" width="7.28515625" style="259" customWidth="1"/>
    <col min="3622" max="3622" width="6.85546875" style="259"/>
    <col min="3623" max="3623" width="9" style="259" bestFit="1" customWidth="1"/>
    <col min="3624" max="3624" width="7.85546875" style="259" bestFit="1" customWidth="1"/>
    <col min="3625" max="3836" width="6.85546875" style="259"/>
    <col min="3837" max="3837" width="4.85546875" style="259" customWidth="1"/>
    <col min="3838" max="3838" width="37.5703125" style="259" bestFit="1" customWidth="1"/>
    <col min="3839" max="3839" width="5.28515625" style="259" customWidth="1"/>
    <col min="3840" max="3840" width="9.85546875" style="259" customWidth="1"/>
    <col min="3841" max="3841" width="12.42578125" style="259" customWidth="1"/>
    <col min="3842" max="3842" width="7.7109375" style="259" customWidth="1"/>
    <col min="3843" max="3843" width="6.42578125" style="259" customWidth="1"/>
    <col min="3844" max="3844" width="8.42578125" style="259" customWidth="1"/>
    <col min="3845" max="3855" width="7.28515625" style="259" customWidth="1"/>
    <col min="3856" max="3856" width="8.7109375" style="259" customWidth="1"/>
    <col min="3857" max="3877" width="7.28515625" style="259" customWidth="1"/>
    <col min="3878" max="3878" width="6.85546875" style="259"/>
    <col min="3879" max="3879" width="9" style="259" bestFit="1" customWidth="1"/>
    <col min="3880" max="3880" width="7.85546875" style="259" bestFit="1" customWidth="1"/>
    <col min="3881" max="4092" width="6.85546875" style="259"/>
    <col min="4093" max="4093" width="4.85546875" style="259" customWidth="1"/>
    <col min="4094" max="4094" width="37.5703125" style="259" bestFit="1" customWidth="1"/>
    <col min="4095" max="4095" width="5.28515625" style="259" customWidth="1"/>
    <col min="4096" max="4096" width="9.85546875" style="259" customWidth="1"/>
    <col min="4097" max="4097" width="12.42578125" style="259" customWidth="1"/>
    <col min="4098" max="4098" width="7.7109375" style="259" customWidth="1"/>
    <col min="4099" max="4099" width="6.42578125" style="259" customWidth="1"/>
    <col min="4100" max="4100" width="8.42578125" style="259" customWidth="1"/>
    <col min="4101" max="4111" width="7.28515625" style="259" customWidth="1"/>
    <col min="4112" max="4112" width="8.7109375" style="259" customWidth="1"/>
    <col min="4113" max="4133" width="7.28515625" style="259" customWidth="1"/>
    <col min="4134" max="4134" width="6.85546875" style="259"/>
    <col min="4135" max="4135" width="9" style="259" bestFit="1" customWidth="1"/>
    <col min="4136" max="4136" width="7.85546875" style="259" bestFit="1" customWidth="1"/>
    <col min="4137" max="4348" width="6.85546875" style="259"/>
    <col min="4349" max="4349" width="4.85546875" style="259" customWidth="1"/>
    <col min="4350" max="4350" width="37.5703125" style="259" bestFit="1" customWidth="1"/>
    <col min="4351" max="4351" width="5.28515625" style="259" customWidth="1"/>
    <col min="4352" max="4352" width="9.85546875" style="259" customWidth="1"/>
    <col min="4353" max="4353" width="12.42578125" style="259" customWidth="1"/>
    <col min="4354" max="4354" width="7.7109375" style="259" customWidth="1"/>
    <col min="4355" max="4355" width="6.42578125" style="259" customWidth="1"/>
    <col min="4356" max="4356" width="8.42578125" style="259" customWidth="1"/>
    <col min="4357" max="4367" width="7.28515625" style="259" customWidth="1"/>
    <col min="4368" max="4368" width="8.7109375" style="259" customWidth="1"/>
    <col min="4369" max="4389" width="7.28515625" style="259" customWidth="1"/>
    <col min="4390" max="4390" width="6.85546875" style="259"/>
    <col min="4391" max="4391" width="9" style="259" bestFit="1" customWidth="1"/>
    <col min="4392" max="4392" width="7.85546875" style="259" bestFit="1" customWidth="1"/>
    <col min="4393" max="4604" width="6.85546875" style="259"/>
    <col min="4605" max="4605" width="4.85546875" style="259" customWidth="1"/>
    <col min="4606" max="4606" width="37.5703125" style="259" bestFit="1" customWidth="1"/>
    <col min="4607" max="4607" width="5.28515625" style="259" customWidth="1"/>
    <col min="4608" max="4608" width="9.85546875" style="259" customWidth="1"/>
    <col min="4609" max="4609" width="12.42578125" style="259" customWidth="1"/>
    <col min="4610" max="4610" width="7.7109375" style="259" customWidth="1"/>
    <col min="4611" max="4611" width="6.42578125" style="259" customWidth="1"/>
    <col min="4612" max="4612" width="8.42578125" style="259" customWidth="1"/>
    <col min="4613" max="4623" width="7.28515625" style="259" customWidth="1"/>
    <col min="4624" max="4624" width="8.7109375" style="259" customWidth="1"/>
    <col min="4625" max="4645" width="7.28515625" style="259" customWidth="1"/>
    <col min="4646" max="4646" width="6.85546875" style="259"/>
    <col min="4647" max="4647" width="9" style="259" bestFit="1" customWidth="1"/>
    <col min="4648" max="4648" width="7.85546875" style="259" bestFit="1" customWidth="1"/>
    <col min="4649" max="4860" width="6.85546875" style="259"/>
    <col min="4861" max="4861" width="4.85546875" style="259" customWidth="1"/>
    <col min="4862" max="4862" width="37.5703125" style="259" bestFit="1" customWidth="1"/>
    <col min="4863" max="4863" width="5.28515625" style="259" customWidth="1"/>
    <col min="4864" max="4864" width="9.85546875" style="259" customWidth="1"/>
    <col min="4865" max="4865" width="12.42578125" style="259" customWidth="1"/>
    <col min="4866" max="4866" width="7.7109375" style="259" customWidth="1"/>
    <col min="4867" max="4867" width="6.42578125" style="259" customWidth="1"/>
    <col min="4868" max="4868" width="8.42578125" style="259" customWidth="1"/>
    <col min="4869" max="4879" width="7.28515625" style="259" customWidth="1"/>
    <col min="4880" max="4880" width="8.7109375" style="259" customWidth="1"/>
    <col min="4881" max="4901" width="7.28515625" style="259" customWidth="1"/>
    <col min="4902" max="4902" width="6.85546875" style="259"/>
    <col min="4903" max="4903" width="9" style="259" bestFit="1" customWidth="1"/>
    <col min="4904" max="4904" width="7.85546875" style="259" bestFit="1" customWidth="1"/>
    <col min="4905" max="5116" width="6.85546875" style="259"/>
    <col min="5117" max="5117" width="4.85546875" style="259" customWidth="1"/>
    <col min="5118" max="5118" width="37.5703125" style="259" bestFit="1" customWidth="1"/>
    <col min="5119" max="5119" width="5.28515625" style="259" customWidth="1"/>
    <col min="5120" max="5120" width="9.85546875" style="259" customWidth="1"/>
    <col min="5121" max="5121" width="12.42578125" style="259" customWidth="1"/>
    <col min="5122" max="5122" width="7.7109375" style="259" customWidth="1"/>
    <col min="5123" max="5123" width="6.42578125" style="259" customWidth="1"/>
    <col min="5124" max="5124" width="8.42578125" style="259" customWidth="1"/>
    <col min="5125" max="5135" width="7.28515625" style="259" customWidth="1"/>
    <col min="5136" max="5136" width="8.7109375" style="259" customWidth="1"/>
    <col min="5137" max="5157" width="7.28515625" style="259" customWidth="1"/>
    <col min="5158" max="5158" width="6.85546875" style="259"/>
    <col min="5159" max="5159" width="9" style="259" bestFit="1" customWidth="1"/>
    <col min="5160" max="5160" width="7.85546875" style="259" bestFit="1" customWidth="1"/>
    <col min="5161" max="5372" width="6.85546875" style="259"/>
    <col min="5373" max="5373" width="4.85546875" style="259" customWidth="1"/>
    <col min="5374" max="5374" width="37.5703125" style="259" bestFit="1" customWidth="1"/>
    <col min="5375" max="5375" width="5.28515625" style="259" customWidth="1"/>
    <col min="5376" max="5376" width="9.85546875" style="259" customWidth="1"/>
    <col min="5377" max="5377" width="12.42578125" style="259" customWidth="1"/>
    <col min="5378" max="5378" width="7.7109375" style="259" customWidth="1"/>
    <col min="5379" max="5379" width="6.42578125" style="259" customWidth="1"/>
    <col min="5380" max="5380" width="8.42578125" style="259" customWidth="1"/>
    <col min="5381" max="5391" width="7.28515625" style="259" customWidth="1"/>
    <col min="5392" max="5392" width="8.7109375" style="259" customWidth="1"/>
    <col min="5393" max="5413" width="7.28515625" style="259" customWidth="1"/>
    <col min="5414" max="5414" width="6.85546875" style="259"/>
    <col min="5415" max="5415" width="9" style="259" bestFit="1" customWidth="1"/>
    <col min="5416" max="5416" width="7.85546875" style="259" bestFit="1" customWidth="1"/>
    <col min="5417" max="5628" width="6.85546875" style="259"/>
    <col min="5629" max="5629" width="4.85546875" style="259" customWidth="1"/>
    <col min="5630" max="5630" width="37.5703125" style="259" bestFit="1" customWidth="1"/>
    <col min="5631" max="5631" width="5.28515625" style="259" customWidth="1"/>
    <col min="5632" max="5632" width="9.85546875" style="259" customWidth="1"/>
    <col min="5633" max="5633" width="12.42578125" style="259" customWidth="1"/>
    <col min="5634" max="5634" width="7.7109375" style="259" customWidth="1"/>
    <col min="5635" max="5635" width="6.42578125" style="259" customWidth="1"/>
    <col min="5636" max="5636" width="8.42578125" style="259" customWidth="1"/>
    <col min="5637" max="5647" width="7.28515625" style="259" customWidth="1"/>
    <col min="5648" max="5648" width="8.7109375" style="259" customWidth="1"/>
    <col min="5649" max="5669" width="7.28515625" style="259" customWidth="1"/>
    <col min="5670" max="5670" width="6.85546875" style="259"/>
    <col min="5671" max="5671" width="9" style="259" bestFit="1" customWidth="1"/>
    <col min="5672" max="5672" width="7.85546875" style="259" bestFit="1" customWidth="1"/>
    <col min="5673" max="5884" width="6.85546875" style="259"/>
    <col min="5885" max="5885" width="4.85546875" style="259" customWidth="1"/>
    <col min="5886" max="5886" width="37.5703125" style="259" bestFit="1" customWidth="1"/>
    <col min="5887" max="5887" width="5.28515625" style="259" customWidth="1"/>
    <col min="5888" max="5888" width="9.85546875" style="259" customWidth="1"/>
    <col min="5889" max="5889" width="12.42578125" style="259" customWidth="1"/>
    <col min="5890" max="5890" width="7.7109375" style="259" customWidth="1"/>
    <col min="5891" max="5891" width="6.42578125" style="259" customWidth="1"/>
    <col min="5892" max="5892" width="8.42578125" style="259" customWidth="1"/>
    <col min="5893" max="5903" width="7.28515625" style="259" customWidth="1"/>
    <col min="5904" max="5904" width="8.7109375" style="259" customWidth="1"/>
    <col min="5905" max="5925" width="7.28515625" style="259" customWidth="1"/>
    <col min="5926" max="5926" width="6.85546875" style="259"/>
    <col min="5927" max="5927" width="9" style="259" bestFit="1" customWidth="1"/>
    <col min="5928" max="5928" width="7.85546875" style="259" bestFit="1" customWidth="1"/>
    <col min="5929" max="6140" width="6.85546875" style="259"/>
    <col min="6141" max="6141" width="4.85546875" style="259" customWidth="1"/>
    <col min="6142" max="6142" width="37.5703125" style="259" bestFit="1" customWidth="1"/>
    <col min="6143" max="6143" width="5.28515625" style="259" customWidth="1"/>
    <col min="6144" max="6144" width="9.85546875" style="259" customWidth="1"/>
    <col min="6145" max="6145" width="12.42578125" style="259" customWidth="1"/>
    <col min="6146" max="6146" width="7.7109375" style="259" customWidth="1"/>
    <col min="6147" max="6147" width="6.42578125" style="259" customWidth="1"/>
    <col min="6148" max="6148" width="8.42578125" style="259" customWidth="1"/>
    <col min="6149" max="6159" width="7.28515625" style="259" customWidth="1"/>
    <col min="6160" max="6160" width="8.7109375" style="259" customWidth="1"/>
    <col min="6161" max="6181" width="7.28515625" style="259" customWidth="1"/>
    <col min="6182" max="6182" width="6.85546875" style="259"/>
    <col min="6183" max="6183" width="9" style="259" bestFit="1" customWidth="1"/>
    <col min="6184" max="6184" width="7.85546875" style="259" bestFit="1" customWidth="1"/>
    <col min="6185" max="6396" width="6.85546875" style="259"/>
    <col min="6397" max="6397" width="4.85546875" style="259" customWidth="1"/>
    <col min="6398" max="6398" width="37.5703125" style="259" bestFit="1" customWidth="1"/>
    <col min="6399" max="6399" width="5.28515625" style="259" customWidth="1"/>
    <col min="6400" max="6400" width="9.85546875" style="259" customWidth="1"/>
    <col min="6401" max="6401" width="12.42578125" style="259" customWidth="1"/>
    <col min="6402" max="6402" width="7.7109375" style="259" customWidth="1"/>
    <col min="6403" max="6403" width="6.42578125" style="259" customWidth="1"/>
    <col min="6404" max="6404" width="8.42578125" style="259" customWidth="1"/>
    <col min="6405" max="6415" width="7.28515625" style="259" customWidth="1"/>
    <col min="6416" max="6416" width="8.7109375" style="259" customWidth="1"/>
    <col min="6417" max="6437" width="7.28515625" style="259" customWidth="1"/>
    <col min="6438" max="6438" width="6.85546875" style="259"/>
    <col min="6439" max="6439" width="9" style="259" bestFit="1" customWidth="1"/>
    <col min="6440" max="6440" width="7.85546875" style="259" bestFit="1" customWidth="1"/>
    <col min="6441" max="6652" width="6.85546875" style="259"/>
    <col min="6653" max="6653" width="4.85546875" style="259" customWidth="1"/>
    <col min="6654" max="6654" width="37.5703125" style="259" bestFit="1" customWidth="1"/>
    <col min="6655" max="6655" width="5.28515625" style="259" customWidth="1"/>
    <col min="6656" max="6656" width="9.85546875" style="259" customWidth="1"/>
    <col min="6657" max="6657" width="12.42578125" style="259" customWidth="1"/>
    <col min="6658" max="6658" width="7.7109375" style="259" customWidth="1"/>
    <col min="6659" max="6659" width="6.42578125" style="259" customWidth="1"/>
    <col min="6660" max="6660" width="8.42578125" style="259" customWidth="1"/>
    <col min="6661" max="6671" width="7.28515625" style="259" customWidth="1"/>
    <col min="6672" max="6672" width="8.7109375" style="259" customWidth="1"/>
    <col min="6673" max="6693" width="7.28515625" style="259" customWidth="1"/>
    <col min="6694" max="6694" width="6.85546875" style="259"/>
    <col min="6695" max="6695" width="9" style="259" bestFit="1" customWidth="1"/>
    <col min="6696" max="6696" width="7.85546875" style="259" bestFit="1" customWidth="1"/>
    <col min="6697" max="6908" width="6.85546875" style="259"/>
    <col min="6909" max="6909" width="4.85546875" style="259" customWidth="1"/>
    <col min="6910" max="6910" width="37.5703125" style="259" bestFit="1" customWidth="1"/>
    <col min="6911" max="6911" width="5.28515625" style="259" customWidth="1"/>
    <col min="6912" max="6912" width="9.85546875" style="259" customWidth="1"/>
    <col min="6913" max="6913" width="12.42578125" style="259" customWidth="1"/>
    <col min="6914" max="6914" width="7.7109375" style="259" customWidth="1"/>
    <col min="6915" max="6915" width="6.42578125" style="259" customWidth="1"/>
    <col min="6916" max="6916" width="8.42578125" style="259" customWidth="1"/>
    <col min="6917" max="6927" width="7.28515625" style="259" customWidth="1"/>
    <col min="6928" max="6928" width="8.7109375" style="259" customWidth="1"/>
    <col min="6929" max="6949" width="7.28515625" style="259" customWidth="1"/>
    <col min="6950" max="6950" width="6.85546875" style="259"/>
    <col min="6951" max="6951" width="9" style="259" bestFit="1" customWidth="1"/>
    <col min="6952" max="6952" width="7.85546875" style="259" bestFit="1" customWidth="1"/>
    <col min="6953" max="7164" width="6.85546875" style="259"/>
    <col min="7165" max="7165" width="4.85546875" style="259" customWidth="1"/>
    <col min="7166" max="7166" width="37.5703125" style="259" bestFit="1" customWidth="1"/>
    <col min="7167" max="7167" width="5.28515625" style="259" customWidth="1"/>
    <col min="7168" max="7168" width="9.85546875" style="259" customWidth="1"/>
    <col min="7169" max="7169" width="12.42578125" style="259" customWidth="1"/>
    <col min="7170" max="7170" width="7.7109375" style="259" customWidth="1"/>
    <col min="7171" max="7171" width="6.42578125" style="259" customWidth="1"/>
    <col min="7172" max="7172" width="8.42578125" style="259" customWidth="1"/>
    <col min="7173" max="7183" width="7.28515625" style="259" customWidth="1"/>
    <col min="7184" max="7184" width="8.7109375" style="259" customWidth="1"/>
    <col min="7185" max="7205" width="7.28515625" style="259" customWidth="1"/>
    <col min="7206" max="7206" width="6.85546875" style="259"/>
    <col min="7207" max="7207" width="9" style="259" bestFit="1" customWidth="1"/>
    <col min="7208" max="7208" width="7.85546875" style="259" bestFit="1" customWidth="1"/>
    <col min="7209" max="7420" width="6.85546875" style="259"/>
    <col min="7421" max="7421" width="4.85546875" style="259" customWidth="1"/>
    <col min="7422" max="7422" width="37.5703125" style="259" bestFit="1" customWidth="1"/>
    <col min="7423" max="7423" width="5.28515625" style="259" customWidth="1"/>
    <col min="7424" max="7424" width="9.85546875" style="259" customWidth="1"/>
    <col min="7425" max="7425" width="12.42578125" style="259" customWidth="1"/>
    <col min="7426" max="7426" width="7.7109375" style="259" customWidth="1"/>
    <col min="7427" max="7427" width="6.42578125" style="259" customWidth="1"/>
    <col min="7428" max="7428" width="8.42578125" style="259" customWidth="1"/>
    <col min="7429" max="7439" width="7.28515625" style="259" customWidth="1"/>
    <col min="7440" max="7440" width="8.7109375" style="259" customWidth="1"/>
    <col min="7441" max="7461" width="7.28515625" style="259" customWidth="1"/>
    <col min="7462" max="7462" width="6.85546875" style="259"/>
    <col min="7463" max="7463" width="9" style="259" bestFit="1" customWidth="1"/>
    <col min="7464" max="7464" width="7.85546875" style="259" bestFit="1" customWidth="1"/>
    <col min="7465" max="7676" width="6.85546875" style="259"/>
    <col min="7677" max="7677" width="4.85546875" style="259" customWidth="1"/>
    <col min="7678" max="7678" width="37.5703125" style="259" bestFit="1" customWidth="1"/>
    <col min="7679" max="7679" width="5.28515625" style="259" customWidth="1"/>
    <col min="7680" max="7680" width="9.85546875" style="259" customWidth="1"/>
    <col min="7681" max="7681" width="12.42578125" style="259" customWidth="1"/>
    <col min="7682" max="7682" width="7.7109375" style="259" customWidth="1"/>
    <col min="7683" max="7683" width="6.42578125" style="259" customWidth="1"/>
    <col min="7684" max="7684" width="8.42578125" style="259" customWidth="1"/>
    <col min="7685" max="7695" width="7.28515625" style="259" customWidth="1"/>
    <col min="7696" max="7696" width="8.7109375" style="259" customWidth="1"/>
    <col min="7697" max="7717" width="7.28515625" style="259" customWidth="1"/>
    <col min="7718" max="7718" width="6.85546875" style="259"/>
    <col min="7719" max="7719" width="9" style="259" bestFit="1" customWidth="1"/>
    <col min="7720" max="7720" width="7.85546875" style="259" bestFit="1" customWidth="1"/>
    <col min="7721" max="7932" width="6.85546875" style="259"/>
    <col min="7933" max="7933" width="4.85546875" style="259" customWidth="1"/>
    <col min="7934" max="7934" width="37.5703125" style="259" bestFit="1" customWidth="1"/>
    <col min="7935" max="7935" width="5.28515625" style="259" customWidth="1"/>
    <col min="7936" max="7936" width="9.85546875" style="259" customWidth="1"/>
    <col min="7937" max="7937" width="12.42578125" style="259" customWidth="1"/>
    <col min="7938" max="7938" width="7.7109375" style="259" customWidth="1"/>
    <col min="7939" max="7939" width="6.42578125" style="259" customWidth="1"/>
    <col min="7940" max="7940" width="8.42578125" style="259" customWidth="1"/>
    <col min="7941" max="7951" width="7.28515625" style="259" customWidth="1"/>
    <col min="7952" max="7952" width="8.7109375" style="259" customWidth="1"/>
    <col min="7953" max="7973" width="7.28515625" style="259" customWidth="1"/>
    <col min="7974" max="7974" width="6.85546875" style="259"/>
    <col min="7975" max="7975" width="9" style="259" bestFit="1" customWidth="1"/>
    <col min="7976" max="7976" width="7.85546875" style="259" bestFit="1" customWidth="1"/>
    <col min="7977" max="8188" width="6.85546875" style="259"/>
    <col min="8189" max="8189" width="4.85546875" style="259" customWidth="1"/>
    <col min="8190" max="8190" width="37.5703125" style="259" bestFit="1" customWidth="1"/>
    <col min="8191" max="8191" width="5.28515625" style="259" customWidth="1"/>
    <col min="8192" max="8192" width="9.85546875" style="259" customWidth="1"/>
    <col min="8193" max="8193" width="12.42578125" style="259" customWidth="1"/>
    <col min="8194" max="8194" width="7.7109375" style="259" customWidth="1"/>
    <col min="8195" max="8195" width="6.42578125" style="259" customWidth="1"/>
    <col min="8196" max="8196" width="8.42578125" style="259" customWidth="1"/>
    <col min="8197" max="8207" width="7.28515625" style="259" customWidth="1"/>
    <col min="8208" max="8208" width="8.7109375" style="259" customWidth="1"/>
    <col min="8209" max="8229" width="7.28515625" style="259" customWidth="1"/>
    <col min="8230" max="8230" width="6.85546875" style="259"/>
    <col min="8231" max="8231" width="9" style="259" bestFit="1" customWidth="1"/>
    <col min="8232" max="8232" width="7.85546875" style="259" bestFit="1" customWidth="1"/>
    <col min="8233" max="8444" width="6.85546875" style="259"/>
    <col min="8445" max="8445" width="4.85546875" style="259" customWidth="1"/>
    <col min="8446" max="8446" width="37.5703125" style="259" bestFit="1" customWidth="1"/>
    <col min="8447" max="8447" width="5.28515625" style="259" customWidth="1"/>
    <col min="8448" max="8448" width="9.85546875" style="259" customWidth="1"/>
    <col min="8449" max="8449" width="12.42578125" style="259" customWidth="1"/>
    <col min="8450" max="8450" width="7.7109375" style="259" customWidth="1"/>
    <col min="8451" max="8451" width="6.42578125" style="259" customWidth="1"/>
    <col min="8452" max="8452" width="8.42578125" style="259" customWidth="1"/>
    <col min="8453" max="8463" width="7.28515625" style="259" customWidth="1"/>
    <col min="8464" max="8464" width="8.7109375" style="259" customWidth="1"/>
    <col min="8465" max="8485" width="7.28515625" style="259" customWidth="1"/>
    <col min="8486" max="8486" width="6.85546875" style="259"/>
    <col min="8487" max="8487" width="9" style="259" bestFit="1" customWidth="1"/>
    <col min="8488" max="8488" width="7.85546875" style="259" bestFit="1" customWidth="1"/>
    <col min="8489" max="8700" width="6.85546875" style="259"/>
    <col min="8701" max="8701" width="4.85546875" style="259" customWidth="1"/>
    <col min="8702" max="8702" width="37.5703125" style="259" bestFit="1" customWidth="1"/>
    <col min="8703" max="8703" width="5.28515625" style="259" customWidth="1"/>
    <col min="8704" max="8704" width="9.85546875" style="259" customWidth="1"/>
    <col min="8705" max="8705" width="12.42578125" style="259" customWidth="1"/>
    <col min="8706" max="8706" width="7.7109375" style="259" customWidth="1"/>
    <col min="8707" max="8707" width="6.42578125" style="259" customWidth="1"/>
    <col min="8708" max="8708" width="8.42578125" style="259" customWidth="1"/>
    <col min="8709" max="8719" width="7.28515625" style="259" customWidth="1"/>
    <col min="8720" max="8720" width="8.7109375" style="259" customWidth="1"/>
    <col min="8721" max="8741" width="7.28515625" style="259" customWidth="1"/>
    <col min="8742" max="8742" width="6.85546875" style="259"/>
    <col min="8743" max="8743" width="9" style="259" bestFit="1" customWidth="1"/>
    <col min="8744" max="8744" width="7.85546875" style="259" bestFit="1" customWidth="1"/>
    <col min="8745" max="8956" width="6.85546875" style="259"/>
    <col min="8957" max="8957" width="4.85546875" style="259" customWidth="1"/>
    <col min="8958" max="8958" width="37.5703125" style="259" bestFit="1" customWidth="1"/>
    <col min="8959" max="8959" width="5.28515625" style="259" customWidth="1"/>
    <col min="8960" max="8960" width="9.85546875" style="259" customWidth="1"/>
    <col min="8961" max="8961" width="12.42578125" style="259" customWidth="1"/>
    <col min="8962" max="8962" width="7.7109375" style="259" customWidth="1"/>
    <col min="8963" max="8963" width="6.42578125" style="259" customWidth="1"/>
    <col min="8964" max="8964" width="8.42578125" style="259" customWidth="1"/>
    <col min="8965" max="8975" width="7.28515625" style="259" customWidth="1"/>
    <col min="8976" max="8976" width="8.7109375" style="259" customWidth="1"/>
    <col min="8977" max="8997" width="7.28515625" style="259" customWidth="1"/>
    <col min="8998" max="8998" width="6.85546875" style="259"/>
    <col min="8999" max="8999" width="9" style="259" bestFit="1" customWidth="1"/>
    <col min="9000" max="9000" width="7.85546875" style="259" bestFit="1" customWidth="1"/>
    <col min="9001" max="9212" width="6.85546875" style="259"/>
    <col min="9213" max="9213" width="4.85546875" style="259" customWidth="1"/>
    <col min="9214" max="9214" width="37.5703125" style="259" bestFit="1" customWidth="1"/>
    <col min="9215" max="9215" width="5.28515625" style="259" customWidth="1"/>
    <col min="9216" max="9216" width="9.85546875" style="259" customWidth="1"/>
    <col min="9217" max="9217" width="12.42578125" style="259" customWidth="1"/>
    <col min="9218" max="9218" width="7.7109375" style="259" customWidth="1"/>
    <col min="9219" max="9219" width="6.42578125" style="259" customWidth="1"/>
    <col min="9220" max="9220" width="8.42578125" style="259" customWidth="1"/>
    <col min="9221" max="9231" width="7.28515625" style="259" customWidth="1"/>
    <col min="9232" max="9232" width="8.7109375" style="259" customWidth="1"/>
    <col min="9233" max="9253" width="7.28515625" style="259" customWidth="1"/>
    <col min="9254" max="9254" width="6.85546875" style="259"/>
    <col min="9255" max="9255" width="9" style="259" bestFit="1" customWidth="1"/>
    <col min="9256" max="9256" width="7.85546875" style="259" bestFit="1" customWidth="1"/>
    <col min="9257" max="9468" width="6.85546875" style="259"/>
    <col min="9469" max="9469" width="4.85546875" style="259" customWidth="1"/>
    <col min="9470" max="9470" width="37.5703125" style="259" bestFit="1" customWidth="1"/>
    <col min="9471" max="9471" width="5.28515625" style="259" customWidth="1"/>
    <col min="9472" max="9472" width="9.85546875" style="259" customWidth="1"/>
    <col min="9473" max="9473" width="12.42578125" style="259" customWidth="1"/>
    <col min="9474" max="9474" width="7.7109375" style="259" customWidth="1"/>
    <col min="9475" max="9475" width="6.42578125" style="259" customWidth="1"/>
    <col min="9476" max="9476" width="8.42578125" style="259" customWidth="1"/>
    <col min="9477" max="9487" width="7.28515625" style="259" customWidth="1"/>
    <col min="9488" max="9488" width="8.7109375" style="259" customWidth="1"/>
    <col min="9489" max="9509" width="7.28515625" style="259" customWidth="1"/>
    <col min="9510" max="9510" width="6.85546875" style="259"/>
    <col min="9511" max="9511" width="9" style="259" bestFit="1" customWidth="1"/>
    <col min="9512" max="9512" width="7.85546875" style="259" bestFit="1" customWidth="1"/>
    <col min="9513" max="9724" width="6.85546875" style="259"/>
    <col min="9725" max="9725" width="4.85546875" style="259" customWidth="1"/>
    <col min="9726" max="9726" width="37.5703125" style="259" bestFit="1" customWidth="1"/>
    <col min="9727" max="9727" width="5.28515625" style="259" customWidth="1"/>
    <col min="9728" max="9728" width="9.85546875" style="259" customWidth="1"/>
    <col min="9729" max="9729" width="12.42578125" style="259" customWidth="1"/>
    <col min="9730" max="9730" width="7.7109375" style="259" customWidth="1"/>
    <col min="9731" max="9731" width="6.42578125" style="259" customWidth="1"/>
    <col min="9732" max="9732" width="8.42578125" style="259" customWidth="1"/>
    <col min="9733" max="9743" width="7.28515625" style="259" customWidth="1"/>
    <col min="9744" max="9744" width="8.7109375" style="259" customWidth="1"/>
    <col min="9745" max="9765" width="7.28515625" style="259" customWidth="1"/>
    <col min="9766" max="9766" width="6.85546875" style="259"/>
    <col min="9767" max="9767" width="9" style="259" bestFit="1" customWidth="1"/>
    <col min="9768" max="9768" width="7.85546875" style="259" bestFit="1" customWidth="1"/>
    <col min="9769" max="9980" width="6.85546875" style="259"/>
    <col min="9981" max="9981" width="4.85546875" style="259" customWidth="1"/>
    <col min="9982" max="9982" width="37.5703125" style="259" bestFit="1" customWidth="1"/>
    <col min="9983" max="9983" width="5.28515625" style="259" customWidth="1"/>
    <col min="9984" max="9984" width="9.85546875" style="259" customWidth="1"/>
    <col min="9985" max="9985" width="12.42578125" style="259" customWidth="1"/>
    <col min="9986" max="9986" width="7.7109375" style="259" customWidth="1"/>
    <col min="9987" max="9987" width="6.42578125" style="259" customWidth="1"/>
    <col min="9988" max="9988" width="8.42578125" style="259" customWidth="1"/>
    <col min="9989" max="9999" width="7.28515625" style="259" customWidth="1"/>
    <col min="10000" max="10000" width="8.7109375" style="259" customWidth="1"/>
    <col min="10001" max="10021" width="7.28515625" style="259" customWidth="1"/>
    <col min="10022" max="10022" width="6.85546875" style="259"/>
    <col min="10023" max="10023" width="9" style="259" bestFit="1" customWidth="1"/>
    <col min="10024" max="10024" width="7.85546875" style="259" bestFit="1" customWidth="1"/>
    <col min="10025" max="10236" width="6.85546875" style="259"/>
    <col min="10237" max="10237" width="4.85546875" style="259" customWidth="1"/>
    <col min="10238" max="10238" width="37.5703125" style="259" bestFit="1" customWidth="1"/>
    <col min="10239" max="10239" width="5.28515625" style="259" customWidth="1"/>
    <col min="10240" max="10240" width="9.85546875" style="259" customWidth="1"/>
    <col min="10241" max="10241" width="12.42578125" style="259" customWidth="1"/>
    <col min="10242" max="10242" width="7.7109375" style="259" customWidth="1"/>
    <col min="10243" max="10243" width="6.42578125" style="259" customWidth="1"/>
    <col min="10244" max="10244" width="8.42578125" style="259" customWidth="1"/>
    <col min="10245" max="10255" width="7.28515625" style="259" customWidth="1"/>
    <col min="10256" max="10256" width="8.7109375" style="259" customWidth="1"/>
    <col min="10257" max="10277" width="7.28515625" style="259" customWidth="1"/>
    <col min="10278" max="10278" width="6.85546875" style="259"/>
    <col min="10279" max="10279" width="9" style="259" bestFit="1" customWidth="1"/>
    <col min="10280" max="10280" width="7.85546875" style="259" bestFit="1" customWidth="1"/>
    <col min="10281" max="10492" width="6.85546875" style="259"/>
    <col min="10493" max="10493" width="4.85546875" style="259" customWidth="1"/>
    <col min="10494" max="10494" width="37.5703125" style="259" bestFit="1" customWidth="1"/>
    <col min="10495" max="10495" width="5.28515625" style="259" customWidth="1"/>
    <col min="10496" max="10496" width="9.85546875" style="259" customWidth="1"/>
    <col min="10497" max="10497" width="12.42578125" style="259" customWidth="1"/>
    <col min="10498" max="10498" width="7.7109375" style="259" customWidth="1"/>
    <col min="10499" max="10499" width="6.42578125" style="259" customWidth="1"/>
    <col min="10500" max="10500" width="8.42578125" style="259" customWidth="1"/>
    <col min="10501" max="10511" width="7.28515625" style="259" customWidth="1"/>
    <col min="10512" max="10512" width="8.7109375" style="259" customWidth="1"/>
    <col min="10513" max="10533" width="7.28515625" style="259" customWidth="1"/>
    <col min="10534" max="10534" width="6.85546875" style="259"/>
    <col min="10535" max="10535" width="9" style="259" bestFit="1" customWidth="1"/>
    <col min="10536" max="10536" width="7.85546875" style="259" bestFit="1" customWidth="1"/>
    <col min="10537" max="10748" width="6.85546875" style="259"/>
    <col min="10749" max="10749" width="4.85546875" style="259" customWidth="1"/>
    <col min="10750" max="10750" width="37.5703125" style="259" bestFit="1" customWidth="1"/>
    <col min="10751" max="10751" width="5.28515625" style="259" customWidth="1"/>
    <col min="10752" max="10752" width="9.85546875" style="259" customWidth="1"/>
    <col min="10753" max="10753" width="12.42578125" style="259" customWidth="1"/>
    <col min="10754" max="10754" width="7.7109375" style="259" customWidth="1"/>
    <col min="10755" max="10755" width="6.42578125" style="259" customWidth="1"/>
    <col min="10756" max="10756" width="8.42578125" style="259" customWidth="1"/>
    <col min="10757" max="10767" width="7.28515625" style="259" customWidth="1"/>
    <col min="10768" max="10768" width="8.7109375" style="259" customWidth="1"/>
    <col min="10769" max="10789" width="7.28515625" style="259" customWidth="1"/>
    <col min="10790" max="10790" width="6.85546875" style="259"/>
    <col min="10791" max="10791" width="9" style="259" bestFit="1" customWidth="1"/>
    <col min="10792" max="10792" width="7.85546875" style="259" bestFit="1" customWidth="1"/>
    <col min="10793" max="11004" width="6.85546875" style="259"/>
    <col min="11005" max="11005" width="4.85546875" style="259" customWidth="1"/>
    <col min="11006" max="11006" width="37.5703125" style="259" bestFit="1" customWidth="1"/>
    <col min="11007" max="11007" width="5.28515625" style="259" customWidth="1"/>
    <col min="11008" max="11008" width="9.85546875" style="259" customWidth="1"/>
    <col min="11009" max="11009" width="12.42578125" style="259" customWidth="1"/>
    <col min="11010" max="11010" width="7.7109375" style="259" customWidth="1"/>
    <col min="11011" max="11011" width="6.42578125" style="259" customWidth="1"/>
    <col min="11012" max="11012" width="8.42578125" style="259" customWidth="1"/>
    <col min="11013" max="11023" width="7.28515625" style="259" customWidth="1"/>
    <col min="11024" max="11024" width="8.7109375" style="259" customWidth="1"/>
    <col min="11025" max="11045" width="7.28515625" style="259" customWidth="1"/>
    <col min="11046" max="11046" width="6.85546875" style="259"/>
    <col min="11047" max="11047" width="9" style="259" bestFit="1" customWidth="1"/>
    <col min="11048" max="11048" width="7.85546875" style="259" bestFit="1" customWidth="1"/>
    <col min="11049" max="11260" width="6.85546875" style="259"/>
    <col min="11261" max="11261" width="4.85546875" style="259" customWidth="1"/>
    <col min="11262" max="11262" width="37.5703125" style="259" bestFit="1" customWidth="1"/>
    <col min="11263" max="11263" width="5.28515625" style="259" customWidth="1"/>
    <col min="11264" max="11264" width="9.85546875" style="259" customWidth="1"/>
    <col min="11265" max="11265" width="12.42578125" style="259" customWidth="1"/>
    <col min="11266" max="11266" width="7.7109375" style="259" customWidth="1"/>
    <col min="11267" max="11267" width="6.42578125" style="259" customWidth="1"/>
    <col min="11268" max="11268" width="8.42578125" style="259" customWidth="1"/>
    <col min="11269" max="11279" width="7.28515625" style="259" customWidth="1"/>
    <col min="11280" max="11280" width="8.7109375" style="259" customWidth="1"/>
    <col min="11281" max="11301" width="7.28515625" style="259" customWidth="1"/>
    <col min="11302" max="11302" width="6.85546875" style="259"/>
    <col min="11303" max="11303" width="9" style="259" bestFit="1" customWidth="1"/>
    <col min="11304" max="11304" width="7.85546875" style="259" bestFit="1" customWidth="1"/>
    <col min="11305" max="11516" width="6.85546875" style="259"/>
    <col min="11517" max="11517" width="4.85546875" style="259" customWidth="1"/>
    <col min="11518" max="11518" width="37.5703125" style="259" bestFit="1" customWidth="1"/>
    <col min="11519" max="11519" width="5.28515625" style="259" customWidth="1"/>
    <col min="11520" max="11520" width="9.85546875" style="259" customWidth="1"/>
    <col min="11521" max="11521" width="12.42578125" style="259" customWidth="1"/>
    <col min="11522" max="11522" width="7.7109375" style="259" customWidth="1"/>
    <col min="11523" max="11523" width="6.42578125" style="259" customWidth="1"/>
    <col min="11524" max="11524" width="8.42578125" style="259" customWidth="1"/>
    <col min="11525" max="11535" width="7.28515625" style="259" customWidth="1"/>
    <col min="11536" max="11536" width="8.7109375" style="259" customWidth="1"/>
    <col min="11537" max="11557" width="7.28515625" style="259" customWidth="1"/>
    <col min="11558" max="11558" width="6.85546875" style="259"/>
    <col min="11559" max="11559" width="9" style="259" bestFit="1" customWidth="1"/>
    <col min="11560" max="11560" width="7.85546875" style="259" bestFit="1" customWidth="1"/>
    <col min="11561" max="11772" width="6.85546875" style="259"/>
    <col min="11773" max="11773" width="4.85546875" style="259" customWidth="1"/>
    <col min="11774" max="11774" width="37.5703125" style="259" bestFit="1" customWidth="1"/>
    <col min="11775" max="11775" width="5.28515625" style="259" customWidth="1"/>
    <col min="11776" max="11776" width="9.85546875" style="259" customWidth="1"/>
    <col min="11777" max="11777" width="12.42578125" style="259" customWidth="1"/>
    <col min="11778" max="11778" width="7.7109375" style="259" customWidth="1"/>
    <col min="11779" max="11779" width="6.42578125" style="259" customWidth="1"/>
    <col min="11780" max="11780" width="8.42578125" style="259" customWidth="1"/>
    <col min="11781" max="11791" width="7.28515625" style="259" customWidth="1"/>
    <col min="11792" max="11792" width="8.7109375" style="259" customWidth="1"/>
    <col min="11793" max="11813" width="7.28515625" style="259" customWidth="1"/>
    <col min="11814" max="11814" width="6.85546875" style="259"/>
    <col min="11815" max="11815" width="9" style="259" bestFit="1" customWidth="1"/>
    <col min="11816" max="11816" width="7.85546875" style="259" bestFit="1" customWidth="1"/>
    <col min="11817" max="12028" width="6.85546875" style="259"/>
    <col min="12029" max="12029" width="4.85546875" style="259" customWidth="1"/>
    <col min="12030" max="12030" width="37.5703125" style="259" bestFit="1" customWidth="1"/>
    <col min="12031" max="12031" width="5.28515625" style="259" customWidth="1"/>
    <col min="12032" max="12032" width="9.85546875" style="259" customWidth="1"/>
    <col min="12033" max="12033" width="12.42578125" style="259" customWidth="1"/>
    <col min="12034" max="12034" width="7.7109375" style="259" customWidth="1"/>
    <col min="12035" max="12035" width="6.42578125" style="259" customWidth="1"/>
    <col min="12036" max="12036" width="8.42578125" style="259" customWidth="1"/>
    <col min="12037" max="12047" width="7.28515625" style="259" customWidth="1"/>
    <col min="12048" max="12048" width="8.7109375" style="259" customWidth="1"/>
    <col min="12049" max="12069" width="7.28515625" style="259" customWidth="1"/>
    <col min="12070" max="12070" width="6.85546875" style="259"/>
    <col min="12071" max="12071" width="9" style="259" bestFit="1" customWidth="1"/>
    <col min="12072" max="12072" width="7.85546875" style="259" bestFit="1" customWidth="1"/>
    <col min="12073" max="12284" width="6.85546875" style="259"/>
    <col min="12285" max="12285" width="4.85546875" style="259" customWidth="1"/>
    <col min="12286" max="12286" width="37.5703125" style="259" bestFit="1" customWidth="1"/>
    <col min="12287" max="12287" width="5.28515625" style="259" customWidth="1"/>
    <col min="12288" max="12288" width="9.85546875" style="259" customWidth="1"/>
    <col min="12289" max="12289" width="12.42578125" style="259" customWidth="1"/>
    <col min="12290" max="12290" width="7.7109375" style="259" customWidth="1"/>
    <col min="12291" max="12291" width="6.42578125" style="259" customWidth="1"/>
    <col min="12292" max="12292" width="8.42578125" style="259" customWidth="1"/>
    <col min="12293" max="12303" width="7.28515625" style="259" customWidth="1"/>
    <col min="12304" max="12304" width="8.7109375" style="259" customWidth="1"/>
    <col min="12305" max="12325" width="7.28515625" style="259" customWidth="1"/>
    <col min="12326" max="12326" width="6.85546875" style="259"/>
    <col min="12327" max="12327" width="9" style="259" bestFit="1" customWidth="1"/>
    <col min="12328" max="12328" width="7.85546875" style="259" bestFit="1" customWidth="1"/>
    <col min="12329" max="12540" width="6.85546875" style="259"/>
    <col min="12541" max="12541" width="4.85546875" style="259" customWidth="1"/>
    <col min="12542" max="12542" width="37.5703125" style="259" bestFit="1" customWidth="1"/>
    <col min="12543" max="12543" width="5.28515625" style="259" customWidth="1"/>
    <col min="12544" max="12544" width="9.85546875" style="259" customWidth="1"/>
    <col min="12545" max="12545" width="12.42578125" style="259" customWidth="1"/>
    <col min="12546" max="12546" width="7.7109375" style="259" customWidth="1"/>
    <col min="12547" max="12547" width="6.42578125" style="259" customWidth="1"/>
    <col min="12548" max="12548" width="8.42578125" style="259" customWidth="1"/>
    <col min="12549" max="12559" width="7.28515625" style="259" customWidth="1"/>
    <col min="12560" max="12560" width="8.7109375" style="259" customWidth="1"/>
    <col min="12561" max="12581" width="7.28515625" style="259" customWidth="1"/>
    <col min="12582" max="12582" width="6.85546875" style="259"/>
    <col min="12583" max="12583" width="9" style="259" bestFit="1" customWidth="1"/>
    <col min="12584" max="12584" width="7.85546875" style="259" bestFit="1" customWidth="1"/>
    <col min="12585" max="12796" width="6.85546875" style="259"/>
    <col min="12797" max="12797" width="4.85546875" style="259" customWidth="1"/>
    <col min="12798" max="12798" width="37.5703125" style="259" bestFit="1" customWidth="1"/>
    <col min="12799" max="12799" width="5.28515625" style="259" customWidth="1"/>
    <col min="12800" max="12800" width="9.85546875" style="259" customWidth="1"/>
    <col min="12801" max="12801" width="12.42578125" style="259" customWidth="1"/>
    <col min="12802" max="12802" width="7.7109375" style="259" customWidth="1"/>
    <col min="12803" max="12803" width="6.42578125" style="259" customWidth="1"/>
    <col min="12804" max="12804" width="8.42578125" style="259" customWidth="1"/>
    <col min="12805" max="12815" width="7.28515625" style="259" customWidth="1"/>
    <col min="12816" max="12816" width="8.7109375" style="259" customWidth="1"/>
    <col min="12817" max="12837" width="7.28515625" style="259" customWidth="1"/>
    <col min="12838" max="12838" width="6.85546875" style="259"/>
    <col min="12839" max="12839" width="9" style="259" bestFit="1" customWidth="1"/>
    <col min="12840" max="12840" width="7.85546875" style="259" bestFit="1" customWidth="1"/>
    <col min="12841" max="13052" width="6.85546875" style="259"/>
    <col min="13053" max="13053" width="4.85546875" style="259" customWidth="1"/>
    <col min="13054" max="13054" width="37.5703125" style="259" bestFit="1" customWidth="1"/>
    <col min="13055" max="13055" width="5.28515625" style="259" customWidth="1"/>
    <col min="13056" max="13056" width="9.85546875" style="259" customWidth="1"/>
    <col min="13057" max="13057" width="12.42578125" style="259" customWidth="1"/>
    <col min="13058" max="13058" width="7.7109375" style="259" customWidth="1"/>
    <col min="13059" max="13059" width="6.42578125" style="259" customWidth="1"/>
    <col min="13060" max="13060" width="8.42578125" style="259" customWidth="1"/>
    <col min="13061" max="13071" width="7.28515625" style="259" customWidth="1"/>
    <col min="13072" max="13072" width="8.7109375" style="259" customWidth="1"/>
    <col min="13073" max="13093" width="7.28515625" style="259" customWidth="1"/>
    <col min="13094" max="13094" width="6.85546875" style="259"/>
    <col min="13095" max="13095" width="9" style="259" bestFit="1" customWidth="1"/>
    <col min="13096" max="13096" width="7.85546875" style="259" bestFit="1" customWidth="1"/>
    <col min="13097" max="13308" width="6.85546875" style="259"/>
    <col min="13309" max="13309" width="4.85546875" style="259" customWidth="1"/>
    <col min="13310" max="13310" width="37.5703125" style="259" bestFit="1" customWidth="1"/>
    <col min="13311" max="13311" width="5.28515625" style="259" customWidth="1"/>
    <col min="13312" max="13312" width="9.85546875" style="259" customWidth="1"/>
    <col min="13313" max="13313" width="12.42578125" style="259" customWidth="1"/>
    <col min="13314" max="13314" width="7.7109375" style="259" customWidth="1"/>
    <col min="13315" max="13315" width="6.42578125" style="259" customWidth="1"/>
    <col min="13316" max="13316" width="8.42578125" style="259" customWidth="1"/>
    <col min="13317" max="13327" width="7.28515625" style="259" customWidth="1"/>
    <col min="13328" max="13328" width="8.7109375" style="259" customWidth="1"/>
    <col min="13329" max="13349" width="7.28515625" style="259" customWidth="1"/>
    <col min="13350" max="13350" width="6.85546875" style="259"/>
    <col min="13351" max="13351" width="9" style="259" bestFit="1" customWidth="1"/>
    <col min="13352" max="13352" width="7.85546875" style="259" bestFit="1" customWidth="1"/>
    <col min="13353" max="13564" width="6.85546875" style="259"/>
    <col min="13565" max="13565" width="4.85546875" style="259" customWidth="1"/>
    <col min="13566" max="13566" width="37.5703125" style="259" bestFit="1" customWidth="1"/>
    <col min="13567" max="13567" width="5.28515625" style="259" customWidth="1"/>
    <col min="13568" max="13568" width="9.85546875" style="259" customWidth="1"/>
    <col min="13569" max="13569" width="12.42578125" style="259" customWidth="1"/>
    <col min="13570" max="13570" width="7.7109375" style="259" customWidth="1"/>
    <col min="13571" max="13571" width="6.42578125" style="259" customWidth="1"/>
    <col min="13572" max="13572" width="8.42578125" style="259" customWidth="1"/>
    <col min="13573" max="13583" width="7.28515625" style="259" customWidth="1"/>
    <col min="13584" max="13584" width="8.7109375" style="259" customWidth="1"/>
    <col min="13585" max="13605" width="7.28515625" style="259" customWidth="1"/>
    <col min="13606" max="13606" width="6.85546875" style="259"/>
    <col min="13607" max="13607" width="9" style="259" bestFit="1" customWidth="1"/>
    <col min="13608" max="13608" width="7.85546875" style="259" bestFit="1" customWidth="1"/>
    <col min="13609" max="13820" width="6.85546875" style="259"/>
    <col min="13821" max="13821" width="4.85546875" style="259" customWidth="1"/>
    <col min="13822" max="13822" width="37.5703125" style="259" bestFit="1" customWidth="1"/>
    <col min="13823" max="13823" width="5.28515625" style="259" customWidth="1"/>
    <col min="13824" max="13824" width="9.85546875" style="259" customWidth="1"/>
    <col min="13825" max="13825" width="12.42578125" style="259" customWidth="1"/>
    <col min="13826" max="13826" width="7.7109375" style="259" customWidth="1"/>
    <col min="13827" max="13827" width="6.42578125" style="259" customWidth="1"/>
    <col min="13828" max="13828" width="8.42578125" style="259" customWidth="1"/>
    <col min="13829" max="13839" width="7.28515625" style="259" customWidth="1"/>
    <col min="13840" max="13840" width="8.7109375" style="259" customWidth="1"/>
    <col min="13841" max="13861" width="7.28515625" style="259" customWidth="1"/>
    <col min="13862" max="13862" width="6.85546875" style="259"/>
    <col min="13863" max="13863" width="9" style="259" bestFit="1" customWidth="1"/>
    <col min="13864" max="13864" width="7.85546875" style="259" bestFit="1" customWidth="1"/>
    <col min="13865" max="14076" width="6.85546875" style="259"/>
    <col min="14077" max="14077" width="4.85546875" style="259" customWidth="1"/>
    <col min="14078" max="14078" width="37.5703125" style="259" bestFit="1" customWidth="1"/>
    <col min="14079" max="14079" width="5.28515625" style="259" customWidth="1"/>
    <col min="14080" max="14080" width="9.85546875" style="259" customWidth="1"/>
    <col min="14081" max="14081" width="12.42578125" style="259" customWidth="1"/>
    <col min="14082" max="14082" width="7.7109375" style="259" customWidth="1"/>
    <col min="14083" max="14083" width="6.42578125" style="259" customWidth="1"/>
    <col min="14084" max="14084" width="8.42578125" style="259" customWidth="1"/>
    <col min="14085" max="14095" width="7.28515625" style="259" customWidth="1"/>
    <col min="14096" max="14096" width="8.7109375" style="259" customWidth="1"/>
    <col min="14097" max="14117" width="7.28515625" style="259" customWidth="1"/>
    <col min="14118" max="14118" width="6.85546875" style="259"/>
    <col min="14119" max="14119" width="9" style="259" bestFit="1" customWidth="1"/>
    <col min="14120" max="14120" width="7.85546875" style="259" bestFit="1" customWidth="1"/>
    <col min="14121" max="14332" width="6.85546875" style="259"/>
    <col min="14333" max="14333" width="4.85546875" style="259" customWidth="1"/>
    <col min="14334" max="14334" width="37.5703125" style="259" bestFit="1" customWidth="1"/>
    <col min="14335" max="14335" width="5.28515625" style="259" customWidth="1"/>
    <col min="14336" max="14336" width="9.85546875" style="259" customWidth="1"/>
    <col min="14337" max="14337" width="12.42578125" style="259" customWidth="1"/>
    <col min="14338" max="14338" width="7.7109375" style="259" customWidth="1"/>
    <col min="14339" max="14339" width="6.42578125" style="259" customWidth="1"/>
    <col min="14340" max="14340" width="8.42578125" style="259" customWidth="1"/>
    <col min="14341" max="14351" width="7.28515625" style="259" customWidth="1"/>
    <col min="14352" max="14352" width="8.7109375" style="259" customWidth="1"/>
    <col min="14353" max="14373" width="7.28515625" style="259" customWidth="1"/>
    <col min="14374" max="14374" width="6.85546875" style="259"/>
    <col min="14375" max="14375" width="9" style="259" bestFit="1" customWidth="1"/>
    <col min="14376" max="14376" width="7.85546875" style="259" bestFit="1" customWidth="1"/>
    <col min="14377" max="14588" width="6.85546875" style="259"/>
    <col min="14589" max="14589" width="4.85546875" style="259" customWidth="1"/>
    <col min="14590" max="14590" width="37.5703125" style="259" bestFit="1" customWidth="1"/>
    <col min="14591" max="14591" width="5.28515625" style="259" customWidth="1"/>
    <col min="14592" max="14592" width="9.85546875" style="259" customWidth="1"/>
    <col min="14593" max="14593" width="12.42578125" style="259" customWidth="1"/>
    <col min="14594" max="14594" width="7.7109375" style="259" customWidth="1"/>
    <col min="14595" max="14595" width="6.42578125" style="259" customWidth="1"/>
    <col min="14596" max="14596" width="8.42578125" style="259" customWidth="1"/>
    <col min="14597" max="14607" width="7.28515625" style="259" customWidth="1"/>
    <col min="14608" max="14608" width="8.7109375" style="259" customWidth="1"/>
    <col min="14609" max="14629" width="7.28515625" style="259" customWidth="1"/>
    <col min="14630" max="14630" width="6.85546875" style="259"/>
    <col min="14631" max="14631" width="9" style="259" bestFit="1" customWidth="1"/>
    <col min="14632" max="14632" width="7.85546875" style="259" bestFit="1" customWidth="1"/>
    <col min="14633" max="14844" width="6.85546875" style="259"/>
    <col min="14845" max="14845" width="4.85546875" style="259" customWidth="1"/>
    <col min="14846" max="14846" width="37.5703125" style="259" bestFit="1" customWidth="1"/>
    <col min="14847" max="14847" width="5.28515625" style="259" customWidth="1"/>
    <col min="14848" max="14848" width="9.85546875" style="259" customWidth="1"/>
    <col min="14849" max="14849" width="12.42578125" style="259" customWidth="1"/>
    <col min="14850" max="14850" width="7.7109375" style="259" customWidth="1"/>
    <col min="14851" max="14851" width="6.42578125" style="259" customWidth="1"/>
    <col min="14852" max="14852" width="8.42578125" style="259" customWidth="1"/>
    <col min="14853" max="14863" width="7.28515625" style="259" customWidth="1"/>
    <col min="14864" max="14864" width="8.7109375" style="259" customWidth="1"/>
    <col min="14865" max="14885" width="7.28515625" style="259" customWidth="1"/>
    <col min="14886" max="14886" width="6.85546875" style="259"/>
    <col min="14887" max="14887" width="9" style="259" bestFit="1" customWidth="1"/>
    <col min="14888" max="14888" width="7.85546875" style="259" bestFit="1" customWidth="1"/>
    <col min="14889" max="15100" width="6.85546875" style="259"/>
    <col min="15101" max="15101" width="4.85546875" style="259" customWidth="1"/>
    <col min="15102" max="15102" width="37.5703125" style="259" bestFit="1" customWidth="1"/>
    <col min="15103" max="15103" width="5.28515625" style="259" customWidth="1"/>
    <col min="15104" max="15104" width="9.85546875" style="259" customWidth="1"/>
    <col min="15105" max="15105" width="12.42578125" style="259" customWidth="1"/>
    <col min="15106" max="15106" width="7.7109375" style="259" customWidth="1"/>
    <col min="15107" max="15107" width="6.42578125" style="259" customWidth="1"/>
    <col min="15108" max="15108" width="8.42578125" style="259" customWidth="1"/>
    <col min="15109" max="15119" width="7.28515625" style="259" customWidth="1"/>
    <col min="15120" max="15120" width="8.7109375" style="259" customWidth="1"/>
    <col min="15121" max="15141" width="7.28515625" style="259" customWidth="1"/>
    <col min="15142" max="15142" width="6.85546875" style="259"/>
    <col min="15143" max="15143" width="9" style="259" bestFit="1" customWidth="1"/>
    <col min="15144" max="15144" width="7.85546875" style="259" bestFit="1" customWidth="1"/>
    <col min="15145" max="15356" width="6.85546875" style="259"/>
    <col min="15357" max="15357" width="4.85546875" style="259" customWidth="1"/>
    <col min="15358" max="15358" width="37.5703125" style="259" bestFit="1" customWidth="1"/>
    <col min="15359" max="15359" width="5.28515625" style="259" customWidth="1"/>
    <col min="15360" max="15360" width="9.85546875" style="259" customWidth="1"/>
    <col min="15361" max="15361" width="12.42578125" style="259" customWidth="1"/>
    <col min="15362" max="15362" width="7.7109375" style="259" customWidth="1"/>
    <col min="15363" max="15363" width="6.42578125" style="259" customWidth="1"/>
    <col min="15364" max="15364" width="8.42578125" style="259" customWidth="1"/>
    <col min="15365" max="15375" width="7.28515625" style="259" customWidth="1"/>
    <col min="15376" max="15376" width="8.7109375" style="259" customWidth="1"/>
    <col min="15377" max="15397" width="7.28515625" style="259" customWidth="1"/>
    <col min="15398" max="15398" width="6.85546875" style="259"/>
    <col min="15399" max="15399" width="9" style="259" bestFit="1" customWidth="1"/>
    <col min="15400" max="15400" width="7.85546875" style="259" bestFit="1" customWidth="1"/>
    <col min="15401" max="15612" width="6.85546875" style="259"/>
    <col min="15613" max="15613" width="4.85546875" style="259" customWidth="1"/>
    <col min="15614" max="15614" width="37.5703125" style="259" bestFit="1" customWidth="1"/>
    <col min="15615" max="15615" width="5.28515625" style="259" customWidth="1"/>
    <col min="15616" max="15616" width="9.85546875" style="259" customWidth="1"/>
    <col min="15617" max="15617" width="12.42578125" style="259" customWidth="1"/>
    <col min="15618" max="15618" width="7.7109375" style="259" customWidth="1"/>
    <col min="15619" max="15619" width="6.42578125" style="259" customWidth="1"/>
    <col min="15620" max="15620" width="8.42578125" style="259" customWidth="1"/>
    <col min="15621" max="15631" width="7.28515625" style="259" customWidth="1"/>
    <col min="15632" max="15632" width="8.7109375" style="259" customWidth="1"/>
    <col min="15633" max="15653" width="7.28515625" style="259" customWidth="1"/>
    <col min="15654" max="15654" width="6.85546875" style="259"/>
    <col min="15655" max="15655" width="9" style="259" bestFit="1" customWidth="1"/>
    <col min="15656" max="15656" width="7.85546875" style="259" bestFit="1" customWidth="1"/>
    <col min="15657" max="15868" width="6.85546875" style="259"/>
    <col min="15869" max="15869" width="4.85546875" style="259" customWidth="1"/>
    <col min="15870" max="15870" width="37.5703125" style="259" bestFit="1" customWidth="1"/>
    <col min="15871" max="15871" width="5.28515625" style="259" customWidth="1"/>
    <col min="15872" max="15872" width="9.85546875" style="259" customWidth="1"/>
    <col min="15873" max="15873" width="12.42578125" style="259" customWidth="1"/>
    <col min="15874" max="15874" width="7.7109375" style="259" customWidth="1"/>
    <col min="15875" max="15875" width="6.42578125" style="259" customWidth="1"/>
    <col min="15876" max="15876" width="8.42578125" style="259" customWidth="1"/>
    <col min="15877" max="15887" width="7.28515625" style="259" customWidth="1"/>
    <col min="15888" max="15888" width="8.7109375" style="259" customWidth="1"/>
    <col min="15889" max="15909" width="7.28515625" style="259" customWidth="1"/>
    <col min="15910" max="15910" width="6.85546875" style="259"/>
    <col min="15911" max="15911" width="9" style="259" bestFit="1" customWidth="1"/>
    <col min="15912" max="15912" width="7.85546875" style="259" bestFit="1" customWidth="1"/>
    <col min="15913" max="16124" width="6.85546875" style="259"/>
    <col min="16125" max="16125" width="4.85546875" style="259" customWidth="1"/>
    <col min="16126" max="16126" width="37.5703125" style="259" bestFit="1" customWidth="1"/>
    <col min="16127" max="16127" width="5.28515625" style="259" customWidth="1"/>
    <col min="16128" max="16128" width="9.85546875" style="259" customWidth="1"/>
    <col min="16129" max="16129" width="12.42578125" style="259" customWidth="1"/>
    <col min="16130" max="16130" width="7.7109375" style="259" customWidth="1"/>
    <col min="16131" max="16131" width="6.42578125" style="259" customWidth="1"/>
    <col min="16132" max="16132" width="8.42578125" style="259" customWidth="1"/>
    <col min="16133" max="16143" width="7.28515625" style="259" customWidth="1"/>
    <col min="16144" max="16144" width="8.7109375" style="259" customWidth="1"/>
    <col min="16145" max="16165" width="7.28515625" style="259" customWidth="1"/>
    <col min="16166" max="16166" width="6.85546875" style="259"/>
    <col min="16167" max="16167" width="9" style="259" bestFit="1" customWidth="1"/>
    <col min="16168" max="16168" width="7.85546875" style="259" bestFit="1" customWidth="1"/>
    <col min="16169" max="16384" width="6.85546875" style="259"/>
  </cols>
  <sheetData>
    <row r="1" spans="1:43" s="221" customFormat="1" ht="18" customHeight="1">
      <c r="A1" s="1646" t="s">
        <v>294</v>
      </c>
      <c r="B1" s="1646"/>
      <c r="G1" s="222"/>
      <c r="I1" s="221">
        <f>F17+F21+F25</f>
        <v>72816.004970000009</v>
      </c>
      <c r="L1" s="223"/>
      <c r="V1" s="223"/>
      <c r="X1" s="223"/>
      <c r="Y1" s="223"/>
      <c r="Z1" s="223"/>
      <c r="AA1" s="223"/>
      <c r="AB1" s="223"/>
      <c r="AC1" s="223"/>
      <c r="AD1" s="223"/>
    </row>
    <row r="2" spans="1:43" s="221" customFormat="1" ht="15" customHeight="1">
      <c r="A2" s="1639" t="s">
        <v>415</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1:43" s="221" customFormat="1" ht="18" customHeight="1">
      <c r="A3" s="224"/>
      <c r="B3" s="225"/>
      <c r="C3" s="225"/>
      <c r="D3" s="225"/>
      <c r="E3" s="225"/>
      <c r="F3" s="225"/>
      <c r="G3" s="226"/>
      <c r="H3" s="1640" t="s">
        <v>1</v>
      </c>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row>
    <row r="4" spans="1:43" s="227" customFormat="1" ht="18" customHeight="1">
      <c r="A4" s="1647" t="s">
        <v>2</v>
      </c>
      <c r="B4" s="1641" t="s">
        <v>178</v>
      </c>
      <c r="C4" s="1641" t="s">
        <v>3</v>
      </c>
      <c r="D4" s="1637" t="s">
        <v>295</v>
      </c>
      <c r="E4" s="1637" t="s">
        <v>296</v>
      </c>
      <c r="F4" s="1641" t="s">
        <v>4</v>
      </c>
      <c r="G4" s="1642" t="s">
        <v>191</v>
      </c>
      <c r="H4" s="1643" t="s">
        <v>5</v>
      </c>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644"/>
      <c r="AO4" s="1645"/>
    </row>
    <row r="5" spans="1:43" s="227" customFormat="1" ht="38.25">
      <c r="A5" s="1647"/>
      <c r="B5" s="1641"/>
      <c r="C5" s="1641"/>
      <c r="D5" s="1638"/>
      <c r="E5" s="1638"/>
      <c r="F5" s="1641"/>
      <c r="G5" s="1642"/>
      <c r="H5" s="228" t="s">
        <v>308</v>
      </c>
      <c r="I5" s="228" t="s">
        <v>309</v>
      </c>
      <c r="J5" s="228" t="s">
        <v>310</v>
      </c>
      <c r="K5" s="228" t="s">
        <v>311</v>
      </c>
      <c r="L5" s="229" t="s">
        <v>312</v>
      </c>
      <c r="M5" s="228" t="s">
        <v>313</v>
      </c>
      <c r="N5" s="228" t="s">
        <v>314</v>
      </c>
      <c r="O5" s="228" t="s">
        <v>315</v>
      </c>
      <c r="P5" s="228" t="s">
        <v>316</v>
      </c>
      <c r="Q5" s="228" t="s">
        <v>317</v>
      </c>
      <c r="R5" s="228" t="s">
        <v>318</v>
      </c>
      <c r="S5" s="228" t="s">
        <v>319</v>
      </c>
      <c r="T5" s="228" t="s">
        <v>320</v>
      </c>
      <c r="U5" s="228" t="s">
        <v>321</v>
      </c>
      <c r="V5" s="229" t="s">
        <v>322</v>
      </c>
      <c r="W5" s="228" t="s">
        <v>348</v>
      </c>
      <c r="X5" s="229" t="s">
        <v>323</v>
      </c>
      <c r="Y5" s="229" t="s">
        <v>324</v>
      </c>
      <c r="Z5" s="229" t="s">
        <v>325</v>
      </c>
      <c r="AA5" s="229" t="s">
        <v>326</v>
      </c>
      <c r="AB5" s="229" t="s">
        <v>327</v>
      </c>
      <c r="AC5" s="229" t="s">
        <v>328</v>
      </c>
      <c r="AD5" s="229" t="s">
        <v>329</v>
      </c>
      <c r="AE5" s="230" t="s">
        <v>554</v>
      </c>
      <c r="AF5" s="230" t="s">
        <v>555</v>
      </c>
      <c r="AG5" s="230" t="s">
        <v>556</v>
      </c>
      <c r="AH5" s="230" t="s">
        <v>557</v>
      </c>
      <c r="AI5" s="230" t="s">
        <v>558</v>
      </c>
      <c r="AJ5" s="230" t="s">
        <v>559</v>
      </c>
      <c r="AK5" s="230" t="s">
        <v>560</v>
      </c>
      <c r="AL5" s="230" t="s">
        <v>561</v>
      </c>
      <c r="AM5" s="230" t="s">
        <v>562</v>
      </c>
      <c r="AN5" s="230" t="s">
        <v>563</v>
      </c>
      <c r="AO5" s="230" t="s">
        <v>564</v>
      </c>
    </row>
    <row r="6" spans="1:43" s="234" customFormat="1" ht="22.5" customHeight="1">
      <c r="A6" s="231">
        <v>-1</v>
      </c>
      <c r="B6" s="231">
        <v>-2</v>
      </c>
      <c r="C6" s="231">
        <v>-3</v>
      </c>
      <c r="D6" s="103">
        <v>-4</v>
      </c>
      <c r="E6" s="103">
        <v>-5</v>
      </c>
      <c r="F6" s="103" t="s">
        <v>330</v>
      </c>
      <c r="G6" s="232"/>
      <c r="H6" s="103">
        <v>-7</v>
      </c>
      <c r="I6" s="103">
        <v>-8</v>
      </c>
      <c r="J6" s="103">
        <v>-9</v>
      </c>
      <c r="K6" s="103">
        <v>-10</v>
      </c>
      <c r="L6" s="233">
        <v>-11</v>
      </c>
      <c r="M6" s="103">
        <v>-12</v>
      </c>
      <c r="N6" s="103">
        <v>-13</v>
      </c>
      <c r="O6" s="103">
        <v>-14</v>
      </c>
      <c r="P6" s="103">
        <v>-15</v>
      </c>
      <c r="Q6" s="103">
        <v>-16</v>
      </c>
      <c r="R6" s="103">
        <v>-17</v>
      </c>
      <c r="S6" s="103">
        <v>-18</v>
      </c>
      <c r="T6" s="103">
        <v>-19</v>
      </c>
      <c r="U6" s="103">
        <v>-20</v>
      </c>
      <c r="V6" s="233">
        <v>-21</v>
      </c>
      <c r="W6" s="103">
        <v>-22</v>
      </c>
      <c r="X6" s="233">
        <v>-23</v>
      </c>
      <c r="Y6" s="233">
        <v>-24</v>
      </c>
      <c r="Z6" s="233">
        <v>-25</v>
      </c>
      <c r="AA6" s="233">
        <v>-26</v>
      </c>
      <c r="AB6" s="233">
        <v>-27</v>
      </c>
      <c r="AC6" s="233">
        <v>-28</v>
      </c>
      <c r="AD6" s="233">
        <v>-29</v>
      </c>
      <c r="AE6" s="231">
        <v>-30</v>
      </c>
      <c r="AF6" s="231">
        <v>-31</v>
      </c>
      <c r="AG6" s="231">
        <v>-32</v>
      </c>
      <c r="AH6" s="231">
        <v>-33</v>
      </c>
      <c r="AI6" s="231">
        <v>-34</v>
      </c>
      <c r="AJ6" s="231">
        <v>-35</v>
      </c>
      <c r="AK6" s="231">
        <v>-36</v>
      </c>
      <c r="AL6" s="231">
        <v>-37</v>
      </c>
      <c r="AM6" s="231">
        <v>-38</v>
      </c>
      <c r="AN6" s="231">
        <v>-39</v>
      </c>
      <c r="AO6" s="231">
        <v>-40</v>
      </c>
    </row>
    <row r="7" spans="1:43" s="239" customFormat="1" ht="15.75" customHeight="1">
      <c r="A7" s="235" t="s">
        <v>193</v>
      </c>
      <c r="B7" s="236" t="s">
        <v>194</v>
      </c>
      <c r="C7" s="235"/>
      <c r="D7" s="230"/>
      <c r="E7" s="230"/>
      <c r="F7" s="230"/>
      <c r="G7" s="237"/>
      <c r="H7" s="230"/>
      <c r="I7" s="230"/>
      <c r="J7" s="230"/>
      <c r="K7" s="230"/>
      <c r="L7" s="230"/>
      <c r="M7" s="230"/>
      <c r="N7" s="230"/>
      <c r="O7" s="230"/>
      <c r="P7" s="230"/>
      <c r="Q7" s="230"/>
      <c r="R7" s="230"/>
      <c r="S7" s="230"/>
      <c r="T7" s="230"/>
      <c r="U7" s="230"/>
      <c r="V7" s="238"/>
      <c r="W7" s="230"/>
      <c r="X7" s="238"/>
      <c r="Y7" s="238"/>
      <c r="Z7" s="238"/>
      <c r="AA7" s="238"/>
      <c r="AB7" s="238"/>
      <c r="AC7" s="238"/>
      <c r="AD7" s="238"/>
      <c r="AE7" s="235"/>
      <c r="AF7" s="235"/>
      <c r="AG7" s="235"/>
      <c r="AH7" s="235"/>
      <c r="AI7" s="235"/>
      <c r="AJ7" s="235"/>
      <c r="AK7" s="235"/>
      <c r="AL7" s="235"/>
      <c r="AM7" s="235"/>
      <c r="AN7" s="235"/>
      <c r="AO7" s="235"/>
    </row>
    <row r="8" spans="1:43" s="314" customFormat="1" ht="18" customHeight="1">
      <c r="A8" s="246"/>
      <c r="B8" s="310" t="s">
        <v>7</v>
      </c>
      <c r="C8" s="246"/>
      <c r="D8" s="246"/>
      <c r="E8" s="311"/>
      <c r="F8" s="312">
        <f>F9+F32+F75</f>
        <v>72816.004970000009</v>
      </c>
      <c r="G8" s="312">
        <v>100</v>
      </c>
      <c r="H8" s="312">
        <f>H9+H32+H75</f>
        <v>1131.3158599999999</v>
      </c>
      <c r="I8" s="312">
        <f t="shared" ref="I8:AO8" si="0">I9+I32+I75</f>
        <v>5612.77171</v>
      </c>
      <c r="J8" s="312">
        <f>J9+J32+J75</f>
        <v>5417.3109000000004</v>
      </c>
      <c r="K8" s="312">
        <f t="shared" si="0"/>
        <v>1927.6345000000001</v>
      </c>
      <c r="L8" s="312">
        <f t="shared" si="0"/>
        <v>3100.0631000000003</v>
      </c>
      <c r="M8" s="312">
        <f t="shared" si="0"/>
        <v>7086.8491999999997</v>
      </c>
      <c r="N8" s="312">
        <f t="shared" si="0"/>
        <v>7047.3217999999997</v>
      </c>
      <c r="O8" s="312">
        <f t="shared" si="0"/>
        <v>4602.3869999999997</v>
      </c>
      <c r="P8" s="312">
        <f t="shared" si="0"/>
        <v>4090.2471000000005</v>
      </c>
      <c r="Q8" s="312">
        <f t="shared" si="0"/>
        <v>3370.0198</v>
      </c>
      <c r="R8" s="312">
        <f t="shared" si="0"/>
        <v>3855.1790999999998</v>
      </c>
      <c r="S8" s="312">
        <f t="shared" si="0"/>
        <v>2992.6531099999997</v>
      </c>
      <c r="T8" s="312">
        <f t="shared" si="0"/>
        <v>3704.3056900000001</v>
      </c>
      <c r="U8" s="312">
        <f t="shared" si="0"/>
        <v>4683.4592999999995</v>
      </c>
      <c r="V8" s="312">
        <f t="shared" si="0"/>
        <v>3247.0204000000003</v>
      </c>
      <c r="W8" s="312">
        <f t="shared" si="0"/>
        <v>8112.8832000000002</v>
      </c>
      <c r="X8" s="312">
        <f t="shared" si="0"/>
        <v>2834.5832</v>
      </c>
      <c r="Y8" s="312"/>
      <c r="Z8" s="312"/>
      <c r="AA8" s="312"/>
      <c r="AB8" s="312"/>
      <c r="AC8" s="312"/>
      <c r="AD8" s="312"/>
      <c r="AE8" s="313">
        <f t="shared" si="0"/>
        <v>0</v>
      </c>
      <c r="AF8" s="313">
        <f t="shared" si="0"/>
        <v>0</v>
      </c>
      <c r="AG8" s="313">
        <f t="shared" si="0"/>
        <v>0</v>
      </c>
      <c r="AH8" s="313">
        <f t="shared" si="0"/>
        <v>0</v>
      </c>
      <c r="AI8" s="313">
        <f t="shared" si="0"/>
        <v>0</v>
      </c>
      <c r="AJ8" s="313">
        <f t="shared" si="0"/>
        <v>0</v>
      </c>
      <c r="AK8" s="313">
        <f t="shared" si="0"/>
        <v>0</v>
      </c>
      <c r="AL8" s="313">
        <f t="shared" si="0"/>
        <v>0</v>
      </c>
      <c r="AM8" s="313">
        <f t="shared" si="0"/>
        <v>0</v>
      </c>
      <c r="AN8" s="313">
        <f t="shared" si="0"/>
        <v>0</v>
      </c>
      <c r="AO8" s="313">
        <f t="shared" si="0"/>
        <v>0</v>
      </c>
    </row>
    <row r="9" spans="1:43" s="227" customFormat="1" ht="18" customHeight="1">
      <c r="A9" s="244" t="s">
        <v>8</v>
      </c>
      <c r="B9" s="245" t="s">
        <v>9</v>
      </c>
      <c r="C9" s="230" t="s">
        <v>10</v>
      </c>
      <c r="D9" s="244"/>
      <c r="E9" s="244"/>
      <c r="F9" s="247">
        <f>F11+F15+F16+F17+F21+F25+F29+F31</f>
        <v>72816.004970000009</v>
      </c>
      <c r="G9" s="248">
        <f>F9/F$8*100</f>
        <v>100</v>
      </c>
      <c r="H9" s="247">
        <f t="shared" ref="H9:AO9" si="1">H11+H15+H16+H17+H21+H25+H29+H30+H31+H14</f>
        <v>1131.3158599999999</v>
      </c>
      <c r="I9" s="247">
        <f>I11+I15+I16+I17+I21+I25+I29+I30+I31+I14</f>
        <v>5612.77171</v>
      </c>
      <c r="J9" s="247">
        <f t="shared" ref="J9:X9" si="2">J11+J15+J16+J17+J21+J25+J29+J30+J31+J14</f>
        <v>5417.3109000000004</v>
      </c>
      <c r="K9" s="247">
        <f t="shared" si="2"/>
        <v>1927.6345000000001</v>
      </c>
      <c r="L9" s="247">
        <f t="shared" si="2"/>
        <v>3100.0631000000003</v>
      </c>
      <c r="M9" s="247">
        <f t="shared" si="2"/>
        <v>7086.8491999999997</v>
      </c>
      <c r="N9" s="247">
        <f t="shared" si="2"/>
        <v>7047.3217999999997</v>
      </c>
      <c r="O9" s="247">
        <f t="shared" si="2"/>
        <v>4602.3869999999997</v>
      </c>
      <c r="P9" s="247">
        <f t="shared" si="2"/>
        <v>4090.2471000000005</v>
      </c>
      <c r="Q9" s="247">
        <f t="shared" si="2"/>
        <v>3370.0198</v>
      </c>
      <c r="R9" s="247">
        <f t="shared" si="2"/>
        <v>3855.1790999999998</v>
      </c>
      <c r="S9" s="247">
        <f t="shared" si="2"/>
        <v>2992.6531099999997</v>
      </c>
      <c r="T9" s="247">
        <f t="shared" si="2"/>
        <v>3704.3056900000001</v>
      </c>
      <c r="U9" s="247">
        <f t="shared" si="2"/>
        <v>4683.4592999999995</v>
      </c>
      <c r="V9" s="249">
        <f t="shared" si="2"/>
        <v>3247.0204000000003</v>
      </c>
      <c r="W9" s="247">
        <f t="shared" si="2"/>
        <v>8112.8832000000002</v>
      </c>
      <c r="X9" s="249">
        <f t="shared" si="2"/>
        <v>2834.5832</v>
      </c>
      <c r="Y9" s="249"/>
      <c r="Z9" s="249"/>
      <c r="AA9" s="249"/>
      <c r="AB9" s="249"/>
      <c r="AC9" s="249"/>
      <c r="AD9" s="249"/>
      <c r="AE9" s="250">
        <f t="shared" si="1"/>
        <v>0</v>
      </c>
      <c r="AF9" s="250">
        <f t="shared" si="1"/>
        <v>0</v>
      </c>
      <c r="AG9" s="250">
        <f t="shared" si="1"/>
        <v>0</v>
      </c>
      <c r="AH9" s="250">
        <f t="shared" si="1"/>
        <v>0</v>
      </c>
      <c r="AI9" s="250">
        <f t="shared" si="1"/>
        <v>0</v>
      </c>
      <c r="AJ9" s="250">
        <f t="shared" si="1"/>
        <v>0</v>
      </c>
      <c r="AK9" s="250">
        <f t="shared" si="1"/>
        <v>0</v>
      </c>
      <c r="AL9" s="250">
        <f t="shared" si="1"/>
        <v>0</v>
      </c>
      <c r="AM9" s="250">
        <f t="shared" si="1"/>
        <v>0</v>
      </c>
      <c r="AN9" s="250">
        <f t="shared" si="1"/>
        <v>0</v>
      </c>
      <c r="AO9" s="250">
        <f t="shared" si="1"/>
        <v>0</v>
      </c>
    </row>
    <row r="10" spans="1:43" s="227" customFormat="1" ht="18" customHeight="1">
      <c r="A10" s="244"/>
      <c r="B10" s="251" t="s">
        <v>65</v>
      </c>
      <c r="C10" s="230"/>
      <c r="D10" s="252"/>
      <c r="E10" s="308"/>
      <c r="F10" s="247"/>
      <c r="G10" s="248"/>
      <c r="H10" s="247"/>
      <c r="I10" s="247"/>
      <c r="J10" s="247"/>
      <c r="K10" s="247"/>
      <c r="L10" s="247"/>
      <c r="M10" s="247"/>
      <c r="N10" s="247"/>
      <c r="O10" s="247"/>
      <c r="P10" s="247"/>
      <c r="Q10" s="247"/>
      <c r="R10" s="247"/>
      <c r="S10" s="247"/>
      <c r="T10" s="247"/>
      <c r="U10" s="247"/>
      <c r="V10" s="249"/>
      <c r="W10" s="247"/>
      <c r="X10" s="249"/>
      <c r="Y10" s="249"/>
      <c r="Z10" s="249"/>
      <c r="AA10" s="249"/>
      <c r="AB10" s="249"/>
      <c r="AC10" s="249"/>
      <c r="AD10" s="249"/>
      <c r="AE10" s="250"/>
      <c r="AF10" s="250"/>
      <c r="AG10" s="250"/>
      <c r="AH10" s="250"/>
      <c r="AI10" s="250"/>
      <c r="AJ10" s="250"/>
      <c r="AK10" s="250"/>
      <c r="AL10" s="250"/>
      <c r="AM10" s="250"/>
      <c r="AN10" s="250"/>
      <c r="AO10" s="250"/>
    </row>
    <row r="11" spans="1:43" ht="18" customHeight="1">
      <c r="A11" s="252" t="s">
        <v>11</v>
      </c>
      <c r="B11" s="253" t="s">
        <v>12</v>
      </c>
      <c r="C11" s="103" t="s">
        <v>13</v>
      </c>
      <c r="D11" s="252"/>
      <c r="E11" s="308"/>
      <c r="F11" s="254"/>
      <c r="G11" s="255"/>
      <c r="H11" s="256"/>
      <c r="I11" s="256"/>
      <c r="J11" s="256"/>
      <c r="K11" s="256"/>
      <c r="L11" s="256"/>
      <c r="M11" s="256"/>
      <c r="N11" s="256"/>
      <c r="O11" s="256"/>
      <c r="P11" s="256"/>
      <c r="Q11" s="256"/>
      <c r="R11" s="256"/>
      <c r="S11" s="256"/>
      <c r="T11" s="256"/>
      <c r="U11" s="256"/>
      <c r="V11" s="257"/>
      <c r="W11" s="256"/>
      <c r="X11" s="257"/>
      <c r="Y11" s="257"/>
      <c r="Z11" s="257"/>
      <c r="AA11" s="257"/>
      <c r="AB11" s="257"/>
      <c r="AC11" s="257"/>
      <c r="AD11" s="257"/>
      <c r="AE11" s="258">
        <f t="shared" ref="AE11:AO11" si="3">AE12+AE13+AE14</f>
        <v>0</v>
      </c>
      <c r="AF11" s="258">
        <f t="shared" si="3"/>
        <v>0</v>
      </c>
      <c r="AG11" s="258">
        <f t="shared" si="3"/>
        <v>0</v>
      </c>
      <c r="AH11" s="258">
        <f t="shared" si="3"/>
        <v>0</v>
      </c>
      <c r="AI11" s="258">
        <f t="shared" si="3"/>
        <v>0</v>
      </c>
      <c r="AJ11" s="258">
        <f t="shared" si="3"/>
        <v>0</v>
      </c>
      <c r="AK11" s="258">
        <f t="shared" si="3"/>
        <v>0</v>
      </c>
      <c r="AL11" s="258">
        <f t="shared" si="3"/>
        <v>0</v>
      </c>
      <c r="AM11" s="258">
        <f t="shared" si="3"/>
        <v>0</v>
      </c>
      <c r="AN11" s="258">
        <f t="shared" si="3"/>
        <v>0</v>
      </c>
      <c r="AO11" s="258">
        <f t="shared" si="3"/>
        <v>0</v>
      </c>
    </row>
    <row r="12" spans="1:43" s="266" customFormat="1" ht="25.5">
      <c r="A12" s="260"/>
      <c r="B12" s="261" t="s">
        <v>14</v>
      </c>
      <c r="C12" s="151" t="s">
        <v>15</v>
      </c>
      <c r="D12" s="252"/>
      <c r="E12" s="308"/>
      <c r="F12" s="262"/>
      <c r="G12" s="255"/>
      <c r="H12" s="263"/>
      <c r="I12" s="263"/>
      <c r="J12" s="263"/>
      <c r="K12" s="263"/>
      <c r="L12" s="263"/>
      <c r="M12" s="263"/>
      <c r="N12" s="263"/>
      <c r="O12" s="263"/>
      <c r="P12" s="263"/>
      <c r="Q12" s="263"/>
      <c r="R12" s="263"/>
      <c r="S12" s="263"/>
      <c r="T12" s="263"/>
      <c r="U12" s="263"/>
      <c r="V12" s="264"/>
      <c r="W12" s="263"/>
      <c r="X12" s="264"/>
      <c r="Y12" s="264"/>
      <c r="Z12" s="264"/>
      <c r="AA12" s="264"/>
      <c r="AB12" s="264"/>
      <c r="AC12" s="264"/>
      <c r="AD12" s="264"/>
      <c r="AE12" s="265">
        <v>0</v>
      </c>
      <c r="AF12" s="265">
        <v>0</v>
      </c>
      <c r="AG12" s="265">
        <v>0</v>
      </c>
      <c r="AH12" s="265">
        <v>0</v>
      </c>
      <c r="AI12" s="265">
        <v>0</v>
      </c>
      <c r="AJ12" s="265">
        <v>0</v>
      </c>
      <c r="AK12" s="265">
        <v>0</v>
      </c>
      <c r="AL12" s="265">
        <v>0</v>
      </c>
      <c r="AM12" s="265">
        <v>0</v>
      </c>
      <c r="AN12" s="265">
        <v>0</v>
      </c>
      <c r="AO12" s="265">
        <v>0</v>
      </c>
      <c r="AQ12" s="266">
        <v>1541.61</v>
      </c>
    </row>
    <row r="13" spans="1:43" s="266" customFormat="1" ht="18" customHeight="1">
      <c r="A13" s="260"/>
      <c r="B13" s="150" t="s">
        <v>16</v>
      </c>
      <c r="C13" s="151" t="s">
        <v>17</v>
      </c>
      <c r="D13" s="252"/>
      <c r="E13" s="308"/>
      <c r="F13" s="262"/>
      <c r="G13" s="255"/>
      <c r="H13" s="263"/>
      <c r="I13" s="263"/>
      <c r="J13" s="263"/>
      <c r="K13" s="263"/>
      <c r="L13" s="263"/>
      <c r="M13" s="263"/>
      <c r="N13" s="263"/>
      <c r="O13" s="263"/>
      <c r="P13" s="263"/>
      <c r="Q13" s="263"/>
      <c r="R13" s="263"/>
      <c r="S13" s="263"/>
      <c r="T13" s="263"/>
      <c r="U13" s="263"/>
      <c r="V13" s="264"/>
      <c r="W13" s="263"/>
      <c r="X13" s="264"/>
      <c r="Y13" s="264"/>
      <c r="Z13" s="264"/>
      <c r="AA13" s="264"/>
      <c r="AB13" s="264"/>
      <c r="AC13" s="264"/>
      <c r="AD13" s="264"/>
      <c r="AE13" s="265">
        <v>0</v>
      </c>
      <c r="AF13" s="265">
        <v>0</v>
      </c>
      <c r="AG13" s="265">
        <v>0</v>
      </c>
      <c r="AH13" s="265">
        <v>0</v>
      </c>
      <c r="AI13" s="265">
        <v>0</v>
      </c>
      <c r="AJ13" s="265">
        <v>0</v>
      </c>
      <c r="AK13" s="265">
        <v>0</v>
      </c>
      <c r="AL13" s="265">
        <v>0</v>
      </c>
      <c r="AM13" s="265">
        <v>0</v>
      </c>
      <c r="AN13" s="265">
        <v>0</v>
      </c>
      <c r="AO13" s="265">
        <v>0</v>
      </c>
    </row>
    <row r="14" spans="1:43" s="266" customFormat="1" ht="18" customHeight="1">
      <c r="A14" s="260"/>
      <c r="B14" s="167" t="s">
        <v>18</v>
      </c>
      <c r="C14" s="151" t="s">
        <v>19</v>
      </c>
      <c r="D14" s="252"/>
      <c r="E14" s="308"/>
      <c r="F14" s="262"/>
      <c r="G14" s="255"/>
      <c r="H14" s="263"/>
      <c r="I14" s="263"/>
      <c r="J14" s="263"/>
      <c r="K14" s="263"/>
      <c r="L14" s="263"/>
      <c r="M14" s="263"/>
      <c r="N14" s="263"/>
      <c r="O14" s="263"/>
      <c r="P14" s="263"/>
      <c r="Q14" s="263"/>
      <c r="R14" s="263"/>
      <c r="S14" s="263"/>
      <c r="T14" s="263"/>
      <c r="U14" s="263"/>
      <c r="V14" s="264"/>
      <c r="W14" s="263"/>
      <c r="X14" s="264"/>
      <c r="Y14" s="264"/>
      <c r="Z14" s="264"/>
      <c r="AA14" s="264"/>
      <c r="AB14" s="264"/>
      <c r="AC14" s="264"/>
      <c r="AD14" s="264"/>
      <c r="AE14" s="265">
        <v>0</v>
      </c>
      <c r="AF14" s="265">
        <v>0</v>
      </c>
      <c r="AG14" s="265">
        <v>0</v>
      </c>
      <c r="AH14" s="265">
        <v>0</v>
      </c>
      <c r="AI14" s="265">
        <v>0</v>
      </c>
      <c r="AJ14" s="265">
        <v>0</v>
      </c>
      <c r="AK14" s="265">
        <v>0</v>
      </c>
      <c r="AL14" s="265">
        <v>0</v>
      </c>
      <c r="AM14" s="265">
        <v>0</v>
      </c>
      <c r="AN14" s="265">
        <v>0</v>
      </c>
      <c r="AO14" s="265">
        <v>0</v>
      </c>
    </row>
    <row r="15" spans="1:43" ht="18" customHeight="1">
      <c r="A15" s="252" t="s">
        <v>20</v>
      </c>
      <c r="B15" s="104" t="s">
        <v>21</v>
      </c>
      <c r="C15" s="103" t="s">
        <v>22</v>
      </c>
      <c r="D15" s="252"/>
      <c r="E15" s="308"/>
      <c r="F15" s="254"/>
      <c r="G15" s="255"/>
      <c r="H15" s="263"/>
      <c r="I15" s="263"/>
      <c r="J15" s="263"/>
      <c r="K15" s="263"/>
      <c r="L15" s="263"/>
      <c r="M15" s="263"/>
      <c r="N15" s="263"/>
      <c r="O15" s="263"/>
      <c r="P15" s="263"/>
      <c r="Q15" s="263"/>
      <c r="R15" s="263"/>
      <c r="S15" s="263"/>
      <c r="T15" s="263"/>
      <c r="U15" s="263"/>
      <c r="V15" s="264"/>
      <c r="W15" s="263"/>
      <c r="X15" s="264"/>
      <c r="Y15" s="264"/>
      <c r="Z15" s="264"/>
      <c r="AA15" s="264"/>
      <c r="AB15" s="264"/>
      <c r="AC15" s="264"/>
      <c r="AD15" s="264"/>
      <c r="AE15" s="258">
        <v>0</v>
      </c>
      <c r="AF15" s="258">
        <v>0</v>
      </c>
      <c r="AG15" s="258">
        <v>0</v>
      </c>
      <c r="AH15" s="258">
        <v>0</v>
      </c>
      <c r="AI15" s="258">
        <v>0</v>
      </c>
      <c r="AJ15" s="258">
        <v>0</v>
      </c>
      <c r="AK15" s="258">
        <v>0</v>
      </c>
      <c r="AL15" s="258">
        <v>0</v>
      </c>
      <c r="AM15" s="258">
        <v>0</v>
      </c>
      <c r="AN15" s="258">
        <v>0</v>
      </c>
      <c r="AO15" s="258">
        <v>0</v>
      </c>
    </row>
    <row r="16" spans="1:43" ht="18" customHeight="1">
      <c r="A16" s="252" t="s">
        <v>23</v>
      </c>
      <c r="B16" s="104" t="s">
        <v>24</v>
      </c>
      <c r="C16" s="103" t="s">
        <v>25</v>
      </c>
      <c r="D16" s="252"/>
      <c r="E16" s="308"/>
      <c r="F16" s="256"/>
      <c r="G16" s="255"/>
      <c r="H16" s="263"/>
      <c r="I16" s="263"/>
      <c r="J16" s="263"/>
      <c r="K16" s="263"/>
      <c r="L16" s="263"/>
      <c r="M16" s="263"/>
      <c r="N16" s="263"/>
      <c r="O16" s="263"/>
      <c r="P16" s="263"/>
      <c r="Q16" s="263"/>
      <c r="R16" s="263"/>
      <c r="S16" s="263"/>
      <c r="T16" s="263"/>
      <c r="U16" s="263"/>
      <c r="V16" s="264"/>
      <c r="W16" s="263"/>
      <c r="X16" s="264"/>
      <c r="Y16" s="264"/>
      <c r="Z16" s="264"/>
      <c r="AA16" s="264"/>
      <c r="AB16" s="264"/>
      <c r="AC16" s="264"/>
      <c r="AD16" s="264"/>
      <c r="AE16" s="258">
        <v>0</v>
      </c>
      <c r="AF16" s="258">
        <v>0</v>
      </c>
      <c r="AG16" s="258">
        <v>0</v>
      </c>
      <c r="AH16" s="258">
        <v>0</v>
      </c>
      <c r="AI16" s="258">
        <v>0</v>
      </c>
      <c r="AJ16" s="258">
        <v>0</v>
      </c>
      <c r="AK16" s="258">
        <v>0</v>
      </c>
      <c r="AL16" s="258">
        <v>0</v>
      </c>
      <c r="AM16" s="258">
        <v>0</v>
      </c>
      <c r="AN16" s="258">
        <v>0</v>
      </c>
      <c r="AO16" s="258">
        <v>0</v>
      </c>
    </row>
    <row r="17" spans="1:43" ht="18" customHeight="1">
      <c r="A17" s="252" t="s">
        <v>26</v>
      </c>
      <c r="B17" s="253" t="s">
        <v>27</v>
      </c>
      <c r="C17" s="103" t="s">
        <v>28</v>
      </c>
      <c r="D17" s="252"/>
      <c r="E17" s="308"/>
      <c r="F17" s="254">
        <f t="shared" ref="F17:F28" si="4">SUM(H17:AO17)</f>
        <v>6475</v>
      </c>
      <c r="G17" s="255">
        <f t="shared" ref="G17:G20" si="5">F17/F$8*100</f>
        <v>8.8922758158287891</v>
      </c>
      <c r="H17" s="256">
        <f t="shared" ref="H17:AO17" si="6">H18+H19+H20</f>
        <v>16.340000000000003</v>
      </c>
      <c r="I17" s="256">
        <f t="shared" si="6"/>
        <v>54.33</v>
      </c>
      <c r="J17" s="256">
        <f t="shared" si="6"/>
        <v>415.23</v>
      </c>
      <c r="K17" s="256">
        <f t="shared" si="6"/>
        <v>19.700000000000003</v>
      </c>
      <c r="L17" s="256">
        <f t="shared" si="6"/>
        <v>349.76</v>
      </c>
      <c r="M17" s="256">
        <f t="shared" si="6"/>
        <v>922.9799999999999</v>
      </c>
      <c r="N17" s="256">
        <f t="shared" si="6"/>
        <v>0.35</v>
      </c>
      <c r="O17" s="256">
        <f t="shared" si="6"/>
        <v>928.34</v>
      </c>
      <c r="P17" s="256">
        <f t="shared" si="6"/>
        <v>984.20999999999992</v>
      </c>
      <c r="Q17" s="256">
        <f t="shared" si="6"/>
        <v>2.83</v>
      </c>
      <c r="R17" s="256">
        <f t="shared" si="6"/>
        <v>1033.67</v>
      </c>
      <c r="S17" s="256">
        <f t="shared" si="6"/>
        <v>302.66999999999996</v>
      </c>
      <c r="T17" s="256">
        <f t="shared" si="6"/>
        <v>512.76</v>
      </c>
      <c r="U17" s="256">
        <f t="shared" si="6"/>
        <v>0</v>
      </c>
      <c r="V17" s="257">
        <f t="shared" si="6"/>
        <v>32.090000000000003</v>
      </c>
      <c r="W17" s="256">
        <f t="shared" si="6"/>
        <v>738.31999999999994</v>
      </c>
      <c r="X17" s="257">
        <f t="shared" si="6"/>
        <v>161.42000000000002</v>
      </c>
      <c r="Y17" s="257"/>
      <c r="Z17" s="257"/>
      <c r="AA17" s="257"/>
      <c r="AB17" s="257"/>
      <c r="AC17" s="257"/>
      <c r="AD17" s="257"/>
      <c r="AE17" s="258">
        <f t="shared" si="6"/>
        <v>0</v>
      </c>
      <c r="AF17" s="258">
        <f t="shared" si="6"/>
        <v>0</v>
      </c>
      <c r="AG17" s="258">
        <f t="shared" si="6"/>
        <v>0</v>
      </c>
      <c r="AH17" s="258">
        <f t="shared" si="6"/>
        <v>0</v>
      </c>
      <c r="AI17" s="258">
        <f t="shared" si="6"/>
        <v>0</v>
      </c>
      <c r="AJ17" s="258">
        <f t="shared" si="6"/>
        <v>0</v>
      </c>
      <c r="AK17" s="258">
        <f t="shared" si="6"/>
        <v>0</v>
      </c>
      <c r="AL17" s="258">
        <f t="shared" si="6"/>
        <v>0</v>
      </c>
      <c r="AM17" s="258">
        <f t="shared" si="6"/>
        <v>0</v>
      </c>
      <c r="AN17" s="258">
        <f t="shared" si="6"/>
        <v>0</v>
      </c>
      <c r="AO17" s="258">
        <f t="shared" si="6"/>
        <v>0</v>
      </c>
    </row>
    <row r="18" spans="1:43" s="266" customFormat="1" ht="18" customHeight="1">
      <c r="A18" s="260"/>
      <c r="B18" s="167" t="s">
        <v>29</v>
      </c>
      <c r="C18" s="151" t="s">
        <v>30</v>
      </c>
      <c r="D18" s="252"/>
      <c r="E18" s="308"/>
      <c r="F18" s="254">
        <f t="shared" si="4"/>
        <v>6148.0499999999993</v>
      </c>
      <c r="G18" s="255">
        <f>F18/F$8*100</f>
        <v>8.4432673867963217</v>
      </c>
      <c r="H18" s="263">
        <v>14.020000000000003</v>
      </c>
      <c r="I18" s="263">
        <v>53.96</v>
      </c>
      <c r="J18" s="263">
        <v>389.09</v>
      </c>
      <c r="K18" s="263">
        <v>18.810000000000002</v>
      </c>
      <c r="L18" s="263">
        <v>348.53</v>
      </c>
      <c r="M18" s="263">
        <v>896.29</v>
      </c>
      <c r="N18" s="263">
        <v>0</v>
      </c>
      <c r="O18" s="263">
        <v>863.69</v>
      </c>
      <c r="P18" s="263">
        <v>978.28</v>
      </c>
      <c r="Q18" s="263">
        <v>0</v>
      </c>
      <c r="R18" s="263">
        <v>1028.73</v>
      </c>
      <c r="S18" s="263">
        <v>291.08</v>
      </c>
      <c r="T18" s="263">
        <v>504.49</v>
      </c>
      <c r="U18" s="263">
        <v>0</v>
      </c>
      <c r="V18" s="264">
        <v>29.240000000000002</v>
      </c>
      <c r="W18" s="263">
        <v>572.76</v>
      </c>
      <c r="X18" s="264">
        <v>159.08000000000001</v>
      </c>
      <c r="Y18" s="264"/>
      <c r="Z18" s="264"/>
      <c r="AA18" s="264"/>
      <c r="AB18" s="264"/>
      <c r="AC18" s="264"/>
      <c r="AD18" s="264"/>
      <c r="AE18" s="265">
        <v>0</v>
      </c>
      <c r="AF18" s="265">
        <v>0</v>
      </c>
      <c r="AG18" s="265">
        <v>0</v>
      </c>
      <c r="AH18" s="265">
        <v>0</v>
      </c>
      <c r="AI18" s="265">
        <v>0</v>
      </c>
      <c r="AJ18" s="265">
        <v>0</v>
      </c>
      <c r="AK18" s="265">
        <v>0</v>
      </c>
      <c r="AL18" s="265">
        <v>0</v>
      </c>
      <c r="AM18" s="265">
        <v>0</v>
      </c>
      <c r="AN18" s="265">
        <v>0</v>
      </c>
      <c r="AO18" s="265">
        <v>0</v>
      </c>
    </row>
    <row r="19" spans="1:43" s="266" customFormat="1" ht="18" customHeight="1">
      <c r="A19" s="260"/>
      <c r="B19" s="167" t="s">
        <v>31</v>
      </c>
      <c r="C19" s="151" t="s">
        <v>32</v>
      </c>
      <c r="D19" s="252"/>
      <c r="E19" s="308"/>
      <c r="F19" s="254">
        <f t="shared" si="4"/>
        <v>38.680000000000007</v>
      </c>
      <c r="G19" s="255">
        <f t="shared" si="5"/>
        <v>5.3120189738418165E-2</v>
      </c>
      <c r="H19" s="263">
        <v>1.8599999999999994</v>
      </c>
      <c r="I19" s="263">
        <v>0.14000000000000012</v>
      </c>
      <c r="J19" s="263">
        <v>2.4700000000000006</v>
      </c>
      <c r="K19" s="263">
        <v>0</v>
      </c>
      <c r="L19" s="263">
        <v>0</v>
      </c>
      <c r="M19" s="263">
        <v>17.04</v>
      </c>
      <c r="N19" s="263">
        <v>0.35</v>
      </c>
      <c r="O19" s="263">
        <v>0.3</v>
      </c>
      <c r="P19" s="263">
        <v>0</v>
      </c>
      <c r="Q19" s="263">
        <v>2.83</v>
      </c>
      <c r="R19" s="263">
        <v>0.63000000000000078</v>
      </c>
      <c r="S19" s="263">
        <v>3.0600000000000005</v>
      </c>
      <c r="T19" s="263">
        <v>0</v>
      </c>
      <c r="U19" s="263">
        <v>0</v>
      </c>
      <c r="V19" s="264">
        <v>0</v>
      </c>
      <c r="W19" s="263">
        <v>10</v>
      </c>
      <c r="X19" s="264">
        <v>0</v>
      </c>
      <c r="Y19" s="264"/>
      <c r="Z19" s="264"/>
      <c r="AA19" s="264"/>
      <c r="AB19" s="264"/>
      <c r="AC19" s="264"/>
      <c r="AD19" s="264"/>
      <c r="AE19" s="265">
        <v>0</v>
      </c>
      <c r="AF19" s="265">
        <v>0</v>
      </c>
      <c r="AG19" s="265">
        <v>0</v>
      </c>
      <c r="AH19" s="265">
        <v>0</v>
      </c>
      <c r="AI19" s="265">
        <v>0</v>
      </c>
      <c r="AJ19" s="265">
        <v>0</v>
      </c>
      <c r="AK19" s="265">
        <v>0</v>
      </c>
      <c r="AL19" s="265">
        <v>0</v>
      </c>
      <c r="AM19" s="265">
        <v>0</v>
      </c>
      <c r="AN19" s="265">
        <v>0</v>
      </c>
      <c r="AO19" s="265">
        <v>0</v>
      </c>
    </row>
    <row r="20" spans="1:43" s="266" customFormat="1" ht="18" customHeight="1">
      <c r="A20" s="260"/>
      <c r="B20" s="167" t="s">
        <v>33</v>
      </c>
      <c r="C20" s="151" t="s">
        <v>34</v>
      </c>
      <c r="D20" s="252"/>
      <c r="E20" s="308"/>
      <c r="F20" s="254">
        <f t="shared" si="4"/>
        <v>288.27</v>
      </c>
      <c r="G20" s="255">
        <f t="shared" si="5"/>
        <v>0.39588823929404859</v>
      </c>
      <c r="H20" s="263">
        <v>0.45999999999999996</v>
      </c>
      <c r="I20" s="263">
        <v>0.23000000000000043</v>
      </c>
      <c r="J20" s="263">
        <v>23.67</v>
      </c>
      <c r="K20" s="263">
        <v>0.8899999999999999</v>
      </c>
      <c r="L20" s="263">
        <v>1.2300000000000004</v>
      </c>
      <c r="M20" s="263">
        <v>9.6499999999999986</v>
      </c>
      <c r="N20" s="263">
        <v>0</v>
      </c>
      <c r="O20" s="263">
        <v>64.349999999999994</v>
      </c>
      <c r="P20" s="263">
        <v>5.93</v>
      </c>
      <c r="Q20" s="263">
        <v>0</v>
      </c>
      <c r="R20" s="263">
        <v>4.3100000000000005</v>
      </c>
      <c r="S20" s="263">
        <v>8.5300000000000011</v>
      </c>
      <c r="T20" s="263">
        <v>8.27</v>
      </c>
      <c r="U20" s="263">
        <v>0</v>
      </c>
      <c r="V20" s="264">
        <v>2.8499999999999996</v>
      </c>
      <c r="W20" s="263">
        <v>155.56</v>
      </c>
      <c r="X20" s="264">
        <v>2.34</v>
      </c>
      <c r="Y20" s="264"/>
      <c r="Z20" s="264"/>
      <c r="AA20" s="264"/>
      <c r="AB20" s="264"/>
      <c r="AC20" s="264"/>
      <c r="AD20" s="264"/>
      <c r="AE20" s="265">
        <v>0</v>
      </c>
      <c r="AF20" s="265">
        <v>0</v>
      </c>
      <c r="AG20" s="265">
        <v>0</v>
      </c>
      <c r="AH20" s="265">
        <v>0</v>
      </c>
      <c r="AI20" s="265">
        <v>0</v>
      </c>
      <c r="AJ20" s="265">
        <v>0</v>
      </c>
      <c r="AK20" s="265">
        <v>0</v>
      </c>
      <c r="AL20" s="265">
        <v>0</v>
      </c>
      <c r="AM20" s="265">
        <v>0</v>
      </c>
      <c r="AN20" s="265">
        <v>0</v>
      </c>
      <c r="AO20" s="265">
        <v>0</v>
      </c>
    </row>
    <row r="21" spans="1:43" ht="18" customHeight="1">
      <c r="A21" s="252" t="s">
        <v>35</v>
      </c>
      <c r="B21" s="253" t="s">
        <v>36</v>
      </c>
      <c r="C21" s="103" t="s">
        <v>37</v>
      </c>
      <c r="D21" s="252"/>
      <c r="E21" s="308"/>
      <c r="F21" s="254">
        <f t="shared" si="4"/>
        <v>9660</v>
      </c>
      <c r="G21" s="255">
        <f>F21/F$8*100</f>
        <v>13.266314190101328</v>
      </c>
      <c r="H21" s="256">
        <f t="shared" ref="H21:AO21" si="7">H22+H23+H24</f>
        <v>0</v>
      </c>
      <c r="I21" s="256">
        <f t="shared" si="7"/>
        <v>3919.89</v>
      </c>
      <c r="J21" s="256">
        <f t="shared" si="7"/>
        <v>0</v>
      </c>
      <c r="K21" s="256">
        <f t="shared" si="7"/>
        <v>0</v>
      </c>
      <c r="L21" s="256">
        <f t="shared" si="7"/>
        <v>0</v>
      </c>
      <c r="M21" s="256">
        <f t="shared" si="7"/>
        <v>0</v>
      </c>
      <c r="N21" s="256">
        <f t="shared" si="7"/>
        <v>3571.14</v>
      </c>
      <c r="O21" s="256">
        <f t="shared" si="7"/>
        <v>0</v>
      </c>
      <c r="P21" s="256">
        <f t="shared" si="7"/>
        <v>0</v>
      </c>
      <c r="Q21" s="256">
        <f t="shared" si="7"/>
        <v>980.36</v>
      </c>
      <c r="R21" s="256">
        <f t="shared" si="7"/>
        <v>0</v>
      </c>
      <c r="S21" s="256">
        <f t="shared" si="7"/>
        <v>0</v>
      </c>
      <c r="T21" s="256">
        <f t="shared" si="7"/>
        <v>0</v>
      </c>
      <c r="U21" s="256">
        <f t="shared" si="7"/>
        <v>1188.6099999999999</v>
      </c>
      <c r="V21" s="257">
        <f t="shared" si="7"/>
        <v>0</v>
      </c>
      <c r="W21" s="256">
        <f t="shared" si="7"/>
        <v>0</v>
      </c>
      <c r="X21" s="257">
        <f t="shared" si="7"/>
        <v>0</v>
      </c>
      <c r="Y21" s="257"/>
      <c r="Z21" s="257"/>
      <c r="AA21" s="257"/>
      <c r="AB21" s="257"/>
      <c r="AC21" s="257"/>
      <c r="AD21" s="257"/>
      <c r="AE21" s="258">
        <f t="shared" si="7"/>
        <v>0</v>
      </c>
      <c r="AF21" s="258">
        <f t="shared" si="7"/>
        <v>0</v>
      </c>
      <c r="AG21" s="258">
        <f t="shared" si="7"/>
        <v>0</v>
      </c>
      <c r="AH21" s="258">
        <f t="shared" si="7"/>
        <v>0</v>
      </c>
      <c r="AI21" s="258">
        <f t="shared" si="7"/>
        <v>0</v>
      </c>
      <c r="AJ21" s="258">
        <f t="shared" si="7"/>
        <v>0</v>
      </c>
      <c r="AK21" s="258">
        <f t="shared" si="7"/>
        <v>0</v>
      </c>
      <c r="AL21" s="258">
        <f t="shared" si="7"/>
        <v>0</v>
      </c>
      <c r="AM21" s="258">
        <f t="shared" si="7"/>
        <v>0</v>
      </c>
      <c r="AN21" s="258">
        <f t="shared" si="7"/>
        <v>0</v>
      </c>
      <c r="AO21" s="258">
        <f t="shared" si="7"/>
        <v>0</v>
      </c>
    </row>
    <row r="22" spans="1:43" s="266" customFormat="1" ht="18" customHeight="1">
      <c r="A22" s="260"/>
      <c r="B22" s="167" t="s">
        <v>38</v>
      </c>
      <c r="C22" s="151" t="s">
        <v>39</v>
      </c>
      <c r="D22" s="252"/>
      <c r="E22" s="308"/>
      <c r="F22" s="254">
        <f t="shared" si="4"/>
        <v>9119.98</v>
      </c>
      <c r="G22" s="255">
        <f>F22/F$8*100</f>
        <v>12.524691520438955</v>
      </c>
      <c r="H22" s="263">
        <v>0</v>
      </c>
      <c r="I22" s="263">
        <v>3453.85</v>
      </c>
      <c r="J22" s="263">
        <v>0</v>
      </c>
      <c r="K22" s="263">
        <v>0</v>
      </c>
      <c r="L22" s="263">
        <v>0</v>
      </c>
      <c r="M22" s="263">
        <v>0</v>
      </c>
      <c r="N22" s="263">
        <v>3513.83</v>
      </c>
      <c r="O22" s="263">
        <v>0</v>
      </c>
      <c r="P22" s="263">
        <v>0</v>
      </c>
      <c r="Q22" s="263">
        <v>968.97</v>
      </c>
      <c r="R22" s="263">
        <v>0</v>
      </c>
      <c r="S22" s="263">
        <v>0</v>
      </c>
      <c r="T22" s="263">
        <v>0</v>
      </c>
      <c r="U22" s="263">
        <v>1183.33</v>
      </c>
      <c r="V22" s="264">
        <v>0</v>
      </c>
      <c r="W22" s="263">
        <v>0</v>
      </c>
      <c r="X22" s="264">
        <v>0</v>
      </c>
      <c r="Y22" s="264"/>
      <c r="Z22" s="264"/>
      <c r="AA22" s="264"/>
      <c r="AB22" s="264"/>
      <c r="AC22" s="264"/>
      <c r="AD22" s="264"/>
      <c r="AE22" s="265">
        <v>0</v>
      </c>
      <c r="AF22" s="265">
        <v>0</v>
      </c>
      <c r="AG22" s="265">
        <v>0</v>
      </c>
      <c r="AH22" s="265">
        <v>0</v>
      </c>
      <c r="AI22" s="265">
        <v>0</v>
      </c>
      <c r="AJ22" s="265">
        <v>0</v>
      </c>
      <c r="AK22" s="265">
        <v>0</v>
      </c>
      <c r="AL22" s="265">
        <v>0</v>
      </c>
      <c r="AM22" s="265">
        <v>0</v>
      </c>
      <c r="AN22" s="265">
        <v>0</v>
      </c>
      <c r="AO22" s="265">
        <v>0</v>
      </c>
      <c r="AQ22" s="266">
        <f>F17+F21+F25</f>
        <v>72816.004970000009</v>
      </c>
    </row>
    <row r="23" spans="1:43" s="266" customFormat="1" ht="18" customHeight="1">
      <c r="A23" s="260"/>
      <c r="B23" s="167" t="s">
        <v>40</v>
      </c>
      <c r="C23" s="151" t="s">
        <v>41</v>
      </c>
      <c r="D23" s="252"/>
      <c r="E23" s="308"/>
      <c r="F23" s="254">
        <f t="shared" si="4"/>
        <v>313.83999999999997</v>
      </c>
      <c r="G23" s="255">
        <f t="shared" ref="G23:G24" si="8">F23/F$8*100</f>
        <v>0.43100414548875787</v>
      </c>
      <c r="H23" s="263">
        <v>0</v>
      </c>
      <c r="I23" s="263">
        <v>309.89</v>
      </c>
      <c r="J23" s="263">
        <v>0</v>
      </c>
      <c r="K23" s="263">
        <v>0</v>
      </c>
      <c r="L23" s="263">
        <v>0</v>
      </c>
      <c r="M23" s="263">
        <v>0</v>
      </c>
      <c r="N23" s="263">
        <v>3.9500000000000028</v>
      </c>
      <c r="O23" s="263">
        <v>0</v>
      </c>
      <c r="P23" s="263">
        <v>0</v>
      </c>
      <c r="Q23" s="263">
        <v>0</v>
      </c>
      <c r="R23" s="263">
        <v>0</v>
      </c>
      <c r="S23" s="263">
        <v>0</v>
      </c>
      <c r="T23" s="263">
        <v>0</v>
      </c>
      <c r="U23" s="263">
        <v>0</v>
      </c>
      <c r="V23" s="264">
        <v>0</v>
      </c>
      <c r="W23" s="263">
        <v>0</v>
      </c>
      <c r="X23" s="264">
        <v>0</v>
      </c>
      <c r="Y23" s="264"/>
      <c r="Z23" s="264"/>
      <c r="AA23" s="264"/>
      <c r="AB23" s="264"/>
      <c r="AC23" s="264"/>
      <c r="AD23" s="264"/>
      <c r="AE23" s="265">
        <v>0</v>
      </c>
      <c r="AF23" s="265">
        <v>0</v>
      </c>
      <c r="AG23" s="265">
        <v>0</v>
      </c>
      <c r="AH23" s="265">
        <v>0</v>
      </c>
      <c r="AI23" s="265">
        <v>0</v>
      </c>
      <c r="AJ23" s="265">
        <v>0</v>
      </c>
      <c r="AK23" s="265">
        <v>0</v>
      </c>
      <c r="AL23" s="265">
        <v>0</v>
      </c>
      <c r="AM23" s="265">
        <v>0</v>
      </c>
      <c r="AN23" s="265">
        <v>0</v>
      </c>
      <c r="AO23" s="265">
        <v>0</v>
      </c>
    </row>
    <row r="24" spans="1:43" s="266" customFormat="1" ht="18" customHeight="1">
      <c r="A24" s="260"/>
      <c r="B24" s="167" t="s">
        <v>42</v>
      </c>
      <c r="C24" s="151" t="s">
        <v>43</v>
      </c>
      <c r="D24" s="252"/>
      <c r="E24" s="308"/>
      <c r="F24" s="254">
        <f t="shared" si="4"/>
        <v>226.17999999999998</v>
      </c>
      <c r="G24" s="255">
        <f t="shared" si="8"/>
        <v>0.31061852417361474</v>
      </c>
      <c r="H24" s="263">
        <v>0</v>
      </c>
      <c r="I24" s="263">
        <v>156.14999999999998</v>
      </c>
      <c r="J24" s="263">
        <v>0</v>
      </c>
      <c r="K24" s="263">
        <v>0</v>
      </c>
      <c r="L24" s="263">
        <v>0</v>
      </c>
      <c r="M24" s="263">
        <v>0</v>
      </c>
      <c r="N24" s="263">
        <v>53.36</v>
      </c>
      <c r="O24" s="263">
        <v>0</v>
      </c>
      <c r="P24" s="263">
        <v>0</v>
      </c>
      <c r="Q24" s="263">
        <v>11.39</v>
      </c>
      <c r="R24" s="263">
        <v>0</v>
      </c>
      <c r="S24" s="263">
        <v>0</v>
      </c>
      <c r="T24" s="263">
        <v>0</v>
      </c>
      <c r="U24" s="263">
        <v>5.2800000000000011</v>
      </c>
      <c r="V24" s="264">
        <v>0</v>
      </c>
      <c r="W24" s="263">
        <v>0</v>
      </c>
      <c r="X24" s="264">
        <v>0</v>
      </c>
      <c r="Y24" s="264"/>
      <c r="Z24" s="264"/>
      <c r="AA24" s="264"/>
      <c r="AB24" s="264"/>
      <c r="AC24" s="264"/>
      <c r="AD24" s="264"/>
      <c r="AE24" s="265">
        <v>0</v>
      </c>
      <c r="AF24" s="265">
        <v>0</v>
      </c>
      <c r="AG24" s="265">
        <v>0</v>
      </c>
      <c r="AH24" s="265">
        <v>0</v>
      </c>
      <c r="AI24" s="265">
        <v>0</v>
      </c>
      <c r="AJ24" s="265">
        <v>0</v>
      </c>
      <c r="AK24" s="265">
        <v>0</v>
      </c>
      <c r="AL24" s="265">
        <v>0</v>
      </c>
      <c r="AM24" s="265">
        <v>0</v>
      </c>
      <c r="AN24" s="265">
        <v>0</v>
      </c>
      <c r="AO24" s="265">
        <v>0</v>
      </c>
    </row>
    <row r="25" spans="1:43" ht="18" customHeight="1">
      <c r="A25" s="252" t="s">
        <v>44</v>
      </c>
      <c r="B25" s="253" t="s">
        <v>45</v>
      </c>
      <c r="C25" s="103" t="s">
        <v>46</v>
      </c>
      <c r="D25" s="252"/>
      <c r="E25" s="308"/>
      <c r="F25" s="254">
        <f t="shared" si="4"/>
        <v>56681.004970000002</v>
      </c>
      <c r="G25" s="255">
        <f>F25/F$8*100</f>
        <v>77.841409994069878</v>
      </c>
      <c r="H25" s="256">
        <f t="shared" ref="H25:AO25" si="9">H26+H27+H28</f>
        <v>1114.97586</v>
      </c>
      <c r="I25" s="256">
        <f t="shared" si="9"/>
        <v>1638.55171</v>
      </c>
      <c r="J25" s="256">
        <f t="shared" si="9"/>
        <v>5002.0808999999999</v>
      </c>
      <c r="K25" s="256">
        <f t="shared" si="9"/>
        <v>1907.9345000000001</v>
      </c>
      <c r="L25" s="256">
        <f t="shared" si="9"/>
        <v>2750.3031000000001</v>
      </c>
      <c r="M25" s="256">
        <f t="shared" si="9"/>
        <v>6163.8692000000001</v>
      </c>
      <c r="N25" s="256">
        <f t="shared" si="9"/>
        <v>3475.8317999999999</v>
      </c>
      <c r="O25" s="256">
        <f t="shared" si="9"/>
        <v>3674.0469999999996</v>
      </c>
      <c r="P25" s="256">
        <f t="shared" si="9"/>
        <v>3106.0371000000005</v>
      </c>
      <c r="Q25" s="256">
        <f t="shared" si="9"/>
        <v>2386.8298</v>
      </c>
      <c r="R25" s="256">
        <f t="shared" si="9"/>
        <v>2821.5090999999998</v>
      </c>
      <c r="S25" s="256">
        <f t="shared" si="9"/>
        <v>2689.9831099999997</v>
      </c>
      <c r="T25" s="256">
        <f t="shared" si="9"/>
        <v>3191.5456899999999</v>
      </c>
      <c r="U25" s="256">
        <f t="shared" si="9"/>
        <v>3494.8492999999999</v>
      </c>
      <c r="V25" s="257">
        <f t="shared" si="9"/>
        <v>3214.9304000000002</v>
      </c>
      <c r="W25" s="256">
        <f t="shared" si="9"/>
        <v>7374.5632000000005</v>
      </c>
      <c r="X25" s="257">
        <f t="shared" si="9"/>
        <v>2673.1632</v>
      </c>
      <c r="Y25" s="257"/>
      <c r="Z25" s="257"/>
      <c r="AA25" s="257"/>
      <c r="AB25" s="257"/>
      <c r="AC25" s="257"/>
      <c r="AD25" s="257"/>
      <c r="AE25" s="258">
        <f t="shared" si="9"/>
        <v>0</v>
      </c>
      <c r="AF25" s="258">
        <f t="shared" si="9"/>
        <v>0</v>
      </c>
      <c r="AG25" s="258">
        <f t="shared" si="9"/>
        <v>0</v>
      </c>
      <c r="AH25" s="258">
        <f t="shared" si="9"/>
        <v>0</v>
      </c>
      <c r="AI25" s="258">
        <f t="shared" si="9"/>
        <v>0</v>
      </c>
      <c r="AJ25" s="258">
        <f t="shared" si="9"/>
        <v>0</v>
      </c>
      <c r="AK25" s="258">
        <f t="shared" si="9"/>
        <v>0</v>
      </c>
      <c r="AL25" s="258">
        <f t="shared" si="9"/>
        <v>0</v>
      </c>
      <c r="AM25" s="258">
        <f t="shared" si="9"/>
        <v>0</v>
      </c>
      <c r="AN25" s="258">
        <f t="shared" si="9"/>
        <v>0</v>
      </c>
      <c r="AO25" s="258">
        <f t="shared" si="9"/>
        <v>0</v>
      </c>
    </row>
    <row r="26" spans="1:43" s="266" customFormat="1" ht="18" customHeight="1">
      <c r="A26" s="260"/>
      <c r="B26" s="167" t="s">
        <v>185</v>
      </c>
      <c r="C26" s="151" t="s">
        <v>48</v>
      </c>
      <c r="D26" s="252"/>
      <c r="E26" s="308"/>
      <c r="F26" s="254">
        <f t="shared" si="4"/>
        <v>34556.999999999993</v>
      </c>
      <c r="G26" s="255">
        <f>F26/F$8*100</f>
        <v>47.457973029744466</v>
      </c>
      <c r="H26" s="263">
        <v>414.88</v>
      </c>
      <c r="I26" s="263">
        <v>573.71</v>
      </c>
      <c r="J26" s="263">
        <v>2864.93</v>
      </c>
      <c r="K26" s="263">
        <v>1085.82</v>
      </c>
      <c r="L26" s="263">
        <v>1572.22</v>
      </c>
      <c r="M26" s="263">
        <v>3874.1</v>
      </c>
      <c r="N26" s="263">
        <v>2868.47</v>
      </c>
      <c r="O26" s="263">
        <v>2651.56</v>
      </c>
      <c r="P26" s="263">
        <v>1166.6500000000001</v>
      </c>
      <c r="Q26" s="263">
        <v>1600.02</v>
      </c>
      <c r="R26" s="263">
        <v>1604.35</v>
      </c>
      <c r="S26" s="263">
        <v>1485.28</v>
      </c>
      <c r="T26" s="263">
        <v>1550.29</v>
      </c>
      <c r="U26" s="263">
        <v>2637.42</v>
      </c>
      <c r="V26" s="264">
        <v>2307.8200000000002</v>
      </c>
      <c r="W26" s="263">
        <v>4592.3500000000004</v>
      </c>
      <c r="X26" s="264">
        <v>1707.13</v>
      </c>
      <c r="Y26" s="264"/>
      <c r="Z26" s="264"/>
      <c r="AA26" s="264"/>
      <c r="AB26" s="264"/>
      <c r="AC26" s="264"/>
      <c r="AD26" s="264"/>
      <c r="AE26" s="265">
        <v>0</v>
      </c>
      <c r="AF26" s="265">
        <v>0</v>
      </c>
      <c r="AG26" s="265">
        <v>0</v>
      </c>
      <c r="AH26" s="265">
        <v>0</v>
      </c>
      <c r="AI26" s="265">
        <v>0</v>
      </c>
      <c r="AJ26" s="265">
        <v>0</v>
      </c>
      <c r="AK26" s="265">
        <v>0</v>
      </c>
      <c r="AL26" s="265">
        <v>0</v>
      </c>
      <c r="AM26" s="265">
        <v>0</v>
      </c>
      <c r="AN26" s="265">
        <v>0</v>
      </c>
      <c r="AO26" s="265">
        <v>0</v>
      </c>
    </row>
    <row r="27" spans="1:43" s="266" customFormat="1" ht="18" customHeight="1">
      <c r="A27" s="260"/>
      <c r="B27" s="167" t="s">
        <v>49</v>
      </c>
      <c r="C27" s="151" t="s">
        <v>50</v>
      </c>
      <c r="D27" s="252"/>
      <c r="E27" s="308"/>
      <c r="F27" s="254">
        <f t="shared" si="4"/>
        <v>12620.634970000001</v>
      </c>
      <c r="G27" s="255">
        <f t="shared" ref="G27:G28" si="10">F27/F$8*100</f>
        <v>17.332226582877855</v>
      </c>
      <c r="H27" s="263">
        <v>422.15586000000002</v>
      </c>
      <c r="I27" s="263">
        <v>898.66170999999997</v>
      </c>
      <c r="J27" s="263">
        <v>745.8809</v>
      </c>
      <c r="K27" s="263">
        <v>496.19450000000001</v>
      </c>
      <c r="L27" s="263">
        <v>683.29309999999998</v>
      </c>
      <c r="M27" s="263">
        <v>1670.9892</v>
      </c>
      <c r="N27" s="263">
        <v>301.10179999999997</v>
      </c>
      <c r="O27" s="263">
        <v>423.11699999999996</v>
      </c>
      <c r="P27" s="263">
        <v>1426.2171000000003</v>
      </c>
      <c r="Q27" s="263">
        <v>327.0598</v>
      </c>
      <c r="R27" s="263">
        <v>698.78909999999996</v>
      </c>
      <c r="S27" s="263">
        <v>640.06310999999994</v>
      </c>
      <c r="T27" s="263">
        <v>1112.5556899999999</v>
      </c>
      <c r="U27" s="263">
        <v>405.53930000000003</v>
      </c>
      <c r="V27" s="264">
        <v>531.3904</v>
      </c>
      <c r="W27" s="263">
        <v>1387.4731999999999</v>
      </c>
      <c r="X27" s="264">
        <v>450.15319999999997</v>
      </c>
      <c r="Y27" s="264"/>
      <c r="Z27" s="264"/>
      <c r="AA27" s="264"/>
      <c r="AB27" s="264"/>
      <c r="AC27" s="264"/>
      <c r="AD27" s="264"/>
      <c r="AE27" s="265">
        <v>0</v>
      </c>
      <c r="AF27" s="265">
        <v>0</v>
      </c>
      <c r="AG27" s="265">
        <v>0</v>
      </c>
      <c r="AH27" s="265">
        <v>0</v>
      </c>
      <c r="AI27" s="265">
        <v>0</v>
      </c>
      <c r="AJ27" s="265">
        <v>0</v>
      </c>
      <c r="AK27" s="265">
        <v>0</v>
      </c>
      <c r="AL27" s="265">
        <v>0</v>
      </c>
      <c r="AM27" s="265">
        <v>0</v>
      </c>
      <c r="AN27" s="265">
        <v>0</v>
      </c>
      <c r="AO27" s="265">
        <v>0</v>
      </c>
    </row>
    <row r="28" spans="1:43" s="266" customFormat="1" ht="18" customHeight="1">
      <c r="A28" s="260"/>
      <c r="B28" s="167" t="s">
        <v>51</v>
      </c>
      <c r="C28" s="151" t="s">
        <v>52</v>
      </c>
      <c r="D28" s="252"/>
      <c r="E28" s="308"/>
      <c r="F28" s="254">
        <f t="shared" si="4"/>
        <v>9503.3700000000008</v>
      </c>
      <c r="G28" s="255">
        <f t="shared" si="10"/>
        <v>13.051210381447545</v>
      </c>
      <c r="H28" s="263">
        <v>277.94</v>
      </c>
      <c r="I28" s="263">
        <v>166.18</v>
      </c>
      <c r="J28" s="263">
        <v>1391.27</v>
      </c>
      <c r="K28" s="263">
        <v>325.92</v>
      </c>
      <c r="L28" s="263">
        <v>494.79</v>
      </c>
      <c r="M28" s="263">
        <v>618.78</v>
      </c>
      <c r="N28" s="263">
        <v>306.26</v>
      </c>
      <c r="O28" s="263">
        <v>599.37</v>
      </c>
      <c r="P28" s="263">
        <v>513.16999999999996</v>
      </c>
      <c r="Q28" s="263">
        <v>459.75</v>
      </c>
      <c r="R28" s="263">
        <v>518.37</v>
      </c>
      <c r="S28" s="263">
        <v>564.64</v>
      </c>
      <c r="T28" s="263">
        <v>528.70000000000005</v>
      </c>
      <c r="U28" s="263">
        <v>451.89</v>
      </c>
      <c r="V28" s="264">
        <v>375.72</v>
      </c>
      <c r="W28" s="263">
        <v>1394.74</v>
      </c>
      <c r="X28" s="264">
        <v>515.88</v>
      </c>
      <c r="Y28" s="264"/>
      <c r="Z28" s="264"/>
      <c r="AA28" s="264"/>
      <c r="AB28" s="264"/>
      <c r="AC28" s="264"/>
      <c r="AD28" s="264"/>
      <c r="AE28" s="265">
        <v>0</v>
      </c>
      <c r="AF28" s="265">
        <v>0</v>
      </c>
      <c r="AG28" s="265">
        <v>0</v>
      </c>
      <c r="AH28" s="265">
        <v>0</v>
      </c>
      <c r="AI28" s="265">
        <v>0</v>
      </c>
      <c r="AJ28" s="265">
        <v>0</v>
      </c>
      <c r="AK28" s="265">
        <v>0</v>
      </c>
      <c r="AL28" s="265">
        <v>0</v>
      </c>
      <c r="AM28" s="265">
        <v>0</v>
      </c>
      <c r="AN28" s="265">
        <v>0</v>
      </c>
      <c r="AO28" s="265">
        <v>0</v>
      </c>
    </row>
    <row r="29" spans="1:43" ht="18" customHeight="1">
      <c r="A29" s="252" t="s">
        <v>53</v>
      </c>
      <c r="B29" s="104" t="s">
        <v>54</v>
      </c>
      <c r="C29" s="103" t="s">
        <v>55</v>
      </c>
      <c r="D29" s="252"/>
      <c r="E29" s="308"/>
      <c r="F29" s="254"/>
      <c r="G29" s="255"/>
      <c r="H29" s="263"/>
      <c r="I29" s="263"/>
      <c r="J29" s="263"/>
      <c r="K29" s="263"/>
      <c r="L29" s="263"/>
      <c r="M29" s="263"/>
      <c r="N29" s="263"/>
      <c r="O29" s="263"/>
      <c r="P29" s="263"/>
      <c r="Q29" s="263"/>
      <c r="R29" s="263"/>
      <c r="S29" s="263"/>
      <c r="T29" s="263"/>
      <c r="U29" s="263"/>
      <c r="V29" s="264"/>
      <c r="W29" s="263"/>
      <c r="X29" s="264"/>
      <c r="Y29" s="264"/>
      <c r="Z29" s="264"/>
      <c r="AA29" s="264"/>
      <c r="AB29" s="264"/>
      <c r="AC29" s="264"/>
      <c r="AD29" s="264"/>
      <c r="AE29" s="258">
        <v>0</v>
      </c>
      <c r="AF29" s="258">
        <v>0</v>
      </c>
      <c r="AG29" s="258">
        <v>0</v>
      </c>
      <c r="AH29" s="258">
        <v>0</v>
      </c>
      <c r="AI29" s="258">
        <v>0</v>
      </c>
      <c r="AJ29" s="258">
        <v>0</v>
      </c>
      <c r="AK29" s="258">
        <v>0</v>
      </c>
      <c r="AL29" s="258">
        <v>0</v>
      </c>
      <c r="AM29" s="258">
        <v>0</v>
      </c>
      <c r="AN29" s="258">
        <v>0</v>
      </c>
      <c r="AO29" s="258">
        <v>0</v>
      </c>
    </row>
    <row r="30" spans="1:43" ht="18" customHeight="1">
      <c r="A30" s="252" t="s">
        <v>56</v>
      </c>
      <c r="B30" s="104" t="s">
        <v>57</v>
      </c>
      <c r="C30" s="103" t="s">
        <v>58</v>
      </c>
      <c r="D30" s="252"/>
      <c r="E30" s="308"/>
      <c r="F30" s="254"/>
      <c r="G30" s="255"/>
      <c r="H30" s="263"/>
      <c r="I30" s="263"/>
      <c r="J30" s="263"/>
      <c r="K30" s="263"/>
      <c r="L30" s="263"/>
      <c r="M30" s="263"/>
      <c r="N30" s="263"/>
      <c r="O30" s="263"/>
      <c r="P30" s="263"/>
      <c r="Q30" s="263"/>
      <c r="R30" s="263"/>
      <c r="S30" s="263"/>
      <c r="T30" s="263"/>
      <c r="U30" s="263"/>
      <c r="V30" s="264"/>
      <c r="W30" s="263"/>
      <c r="X30" s="264"/>
      <c r="Y30" s="264"/>
      <c r="Z30" s="264"/>
      <c r="AA30" s="264"/>
      <c r="AB30" s="264"/>
      <c r="AC30" s="264"/>
      <c r="AD30" s="264"/>
      <c r="AE30" s="258">
        <v>0</v>
      </c>
      <c r="AF30" s="258">
        <v>0</v>
      </c>
      <c r="AG30" s="258">
        <v>0</v>
      </c>
      <c r="AH30" s="258">
        <v>0</v>
      </c>
      <c r="AI30" s="258">
        <v>0</v>
      </c>
      <c r="AJ30" s="258">
        <v>0</v>
      </c>
      <c r="AK30" s="258">
        <v>0</v>
      </c>
      <c r="AL30" s="258">
        <v>0</v>
      </c>
      <c r="AM30" s="258">
        <v>0</v>
      </c>
      <c r="AN30" s="258">
        <v>0</v>
      </c>
      <c r="AO30" s="258">
        <v>0</v>
      </c>
    </row>
    <row r="31" spans="1:43" ht="18" customHeight="1">
      <c r="A31" s="252" t="s">
        <v>59</v>
      </c>
      <c r="B31" s="104" t="s">
        <v>60</v>
      </c>
      <c r="C31" s="103" t="s">
        <v>61</v>
      </c>
      <c r="D31" s="252"/>
      <c r="E31" s="308"/>
      <c r="F31" s="254"/>
      <c r="G31" s="255"/>
      <c r="H31" s="263"/>
      <c r="I31" s="263"/>
      <c r="J31" s="263"/>
      <c r="K31" s="263"/>
      <c r="L31" s="263"/>
      <c r="M31" s="263"/>
      <c r="N31" s="263"/>
      <c r="O31" s="263"/>
      <c r="P31" s="263"/>
      <c r="Q31" s="263"/>
      <c r="R31" s="263"/>
      <c r="S31" s="263"/>
      <c r="T31" s="263"/>
      <c r="U31" s="263"/>
      <c r="V31" s="264"/>
      <c r="W31" s="263"/>
      <c r="X31" s="264"/>
      <c r="Y31" s="264"/>
      <c r="Z31" s="264"/>
      <c r="AA31" s="264"/>
      <c r="AB31" s="264"/>
      <c r="AC31" s="264"/>
      <c r="AD31" s="264"/>
      <c r="AE31" s="258">
        <v>0</v>
      </c>
      <c r="AF31" s="258">
        <v>0</v>
      </c>
      <c r="AG31" s="258">
        <v>0</v>
      </c>
      <c r="AH31" s="258">
        <v>0</v>
      </c>
      <c r="AI31" s="258">
        <v>0</v>
      </c>
      <c r="AJ31" s="258">
        <v>0</v>
      </c>
      <c r="AK31" s="258">
        <v>0</v>
      </c>
      <c r="AL31" s="258">
        <v>0</v>
      </c>
      <c r="AM31" s="258">
        <v>0</v>
      </c>
      <c r="AN31" s="258">
        <v>0</v>
      </c>
      <c r="AO31" s="258">
        <v>0</v>
      </c>
    </row>
    <row r="32" spans="1:43" s="314" customFormat="1" ht="18" customHeight="1">
      <c r="A32" s="246" t="s">
        <v>62</v>
      </c>
      <c r="B32" s="315" t="s">
        <v>63</v>
      </c>
      <c r="C32" s="316" t="s">
        <v>64</v>
      </c>
      <c r="D32" s="311"/>
      <c r="E32" s="311"/>
      <c r="F32" s="317"/>
      <c r="G32" s="318"/>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9">
        <f t="shared" ref="AE32:AO32" si="11">SUM(AE34:AE43)+AE54+AE61+AE55+AE64+AE65+AE66+AE67+AE68+AE56+AE57+AE42+AE62+AE63+AE69+AE70+AE71+AE72+AE73+AE74</f>
        <v>0</v>
      </c>
      <c r="AF32" s="319">
        <f t="shared" si="11"/>
        <v>0</v>
      </c>
      <c r="AG32" s="319">
        <f t="shared" si="11"/>
        <v>0</v>
      </c>
      <c r="AH32" s="319">
        <f t="shared" si="11"/>
        <v>0</v>
      </c>
      <c r="AI32" s="319">
        <f t="shared" si="11"/>
        <v>0</v>
      </c>
      <c r="AJ32" s="319">
        <f t="shared" si="11"/>
        <v>0</v>
      </c>
      <c r="AK32" s="319">
        <f t="shared" si="11"/>
        <v>0</v>
      </c>
      <c r="AL32" s="319">
        <f t="shared" si="11"/>
        <v>0</v>
      </c>
      <c r="AM32" s="319">
        <f t="shared" si="11"/>
        <v>0</v>
      </c>
      <c r="AN32" s="319">
        <f t="shared" si="11"/>
        <v>0</v>
      </c>
      <c r="AO32" s="319">
        <f t="shared" si="11"/>
        <v>0</v>
      </c>
    </row>
    <row r="33" spans="1:44" s="227" customFormat="1" ht="18" customHeight="1">
      <c r="A33" s="244"/>
      <c r="B33" s="167" t="s">
        <v>65</v>
      </c>
      <c r="C33" s="230"/>
      <c r="D33" s="252"/>
      <c r="E33" s="308"/>
      <c r="F33" s="267"/>
      <c r="G33" s="255"/>
      <c r="H33" s="267"/>
      <c r="I33" s="267"/>
      <c r="J33" s="267"/>
      <c r="K33" s="267"/>
      <c r="L33" s="267"/>
      <c r="M33" s="267"/>
      <c r="N33" s="267"/>
      <c r="O33" s="267"/>
      <c r="P33" s="267"/>
      <c r="Q33" s="267"/>
      <c r="R33" s="267"/>
      <c r="S33" s="267"/>
      <c r="T33" s="267"/>
      <c r="U33" s="267"/>
      <c r="V33" s="268"/>
      <c r="W33" s="267"/>
      <c r="X33" s="268"/>
      <c r="Y33" s="268"/>
      <c r="Z33" s="268"/>
      <c r="AA33" s="268"/>
      <c r="AB33" s="268"/>
      <c r="AC33" s="268"/>
      <c r="AD33" s="268"/>
      <c r="AE33" s="269"/>
      <c r="AF33" s="269"/>
      <c r="AG33" s="269"/>
      <c r="AH33" s="269"/>
      <c r="AI33" s="269"/>
      <c r="AJ33" s="269"/>
      <c r="AK33" s="269"/>
      <c r="AL33" s="269"/>
      <c r="AM33" s="269"/>
      <c r="AN33" s="269"/>
      <c r="AO33" s="269"/>
    </row>
    <row r="34" spans="1:44" ht="18" customHeight="1">
      <c r="A34" s="252" t="s">
        <v>66</v>
      </c>
      <c r="B34" s="104" t="s">
        <v>67</v>
      </c>
      <c r="C34" s="103" t="s">
        <v>68</v>
      </c>
      <c r="D34" s="252"/>
      <c r="E34" s="308"/>
      <c r="F34" s="254"/>
      <c r="G34" s="255"/>
      <c r="H34" s="256"/>
      <c r="I34" s="256"/>
      <c r="J34" s="256"/>
      <c r="K34" s="256"/>
      <c r="L34" s="256"/>
      <c r="M34" s="256"/>
      <c r="N34" s="256"/>
      <c r="O34" s="256"/>
      <c r="P34" s="256"/>
      <c r="Q34" s="256"/>
      <c r="R34" s="256"/>
      <c r="S34" s="256"/>
      <c r="T34" s="256"/>
      <c r="U34" s="256"/>
      <c r="V34" s="257"/>
      <c r="W34" s="256"/>
      <c r="X34" s="257"/>
      <c r="Y34" s="257"/>
      <c r="Z34" s="257"/>
      <c r="AA34" s="257"/>
      <c r="AB34" s="257"/>
      <c r="AC34" s="257"/>
      <c r="AD34" s="257"/>
      <c r="AE34" s="258">
        <v>0</v>
      </c>
      <c r="AF34" s="258">
        <v>0</v>
      </c>
      <c r="AG34" s="258">
        <v>0</v>
      </c>
      <c r="AH34" s="258">
        <v>0</v>
      </c>
      <c r="AI34" s="258">
        <v>0</v>
      </c>
      <c r="AJ34" s="258">
        <v>0</v>
      </c>
      <c r="AK34" s="258">
        <v>0</v>
      </c>
      <c r="AL34" s="258">
        <v>0</v>
      </c>
      <c r="AM34" s="258">
        <v>0</v>
      </c>
      <c r="AN34" s="258">
        <v>0</v>
      </c>
      <c r="AO34" s="258">
        <v>0</v>
      </c>
    </row>
    <row r="35" spans="1:44" ht="18" customHeight="1">
      <c r="A35" s="252" t="s">
        <v>69</v>
      </c>
      <c r="B35" s="104" t="s">
        <v>70</v>
      </c>
      <c r="C35" s="103" t="s">
        <v>71</v>
      </c>
      <c r="D35" s="252"/>
      <c r="E35" s="308"/>
      <c r="F35" s="254"/>
      <c r="G35" s="255"/>
      <c r="H35" s="256"/>
      <c r="I35" s="256"/>
      <c r="J35" s="256"/>
      <c r="K35" s="256"/>
      <c r="L35" s="256"/>
      <c r="M35" s="256"/>
      <c r="N35" s="256"/>
      <c r="O35" s="256"/>
      <c r="P35" s="256"/>
      <c r="Q35" s="256"/>
      <c r="R35" s="256"/>
      <c r="S35" s="256"/>
      <c r="T35" s="256"/>
      <c r="U35" s="256"/>
      <c r="V35" s="257"/>
      <c r="W35" s="256"/>
      <c r="X35" s="257"/>
      <c r="Y35" s="257"/>
      <c r="Z35" s="257"/>
      <c r="AA35" s="257"/>
      <c r="AB35" s="257"/>
      <c r="AC35" s="257"/>
      <c r="AD35" s="257"/>
      <c r="AE35" s="258">
        <v>0</v>
      </c>
      <c r="AF35" s="258">
        <v>0</v>
      </c>
      <c r="AG35" s="258">
        <v>0</v>
      </c>
      <c r="AH35" s="258">
        <v>0</v>
      </c>
      <c r="AI35" s="258">
        <v>0</v>
      </c>
      <c r="AJ35" s="258">
        <v>0</v>
      </c>
      <c r="AK35" s="258">
        <v>0</v>
      </c>
      <c r="AL35" s="258">
        <v>0</v>
      </c>
      <c r="AM35" s="258">
        <v>0</v>
      </c>
      <c r="AN35" s="258">
        <v>0</v>
      </c>
      <c r="AO35" s="258">
        <v>0</v>
      </c>
    </row>
    <row r="36" spans="1:44" ht="18" customHeight="1">
      <c r="A36" s="252" t="s">
        <v>72</v>
      </c>
      <c r="B36" s="104" t="s">
        <v>73</v>
      </c>
      <c r="C36" s="103" t="s">
        <v>74</v>
      </c>
      <c r="D36" s="252"/>
      <c r="E36" s="308"/>
      <c r="F36" s="254"/>
      <c r="G36" s="255"/>
      <c r="H36" s="256"/>
      <c r="I36" s="256"/>
      <c r="J36" s="256"/>
      <c r="K36" s="256"/>
      <c r="L36" s="256"/>
      <c r="M36" s="256"/>
      <c r="N36" s="256"/>
      <c r="O36" s="256"/>
      <c r="P36" s="256"/>
      <c r="Q36" s="256"/>
      <c r="R36" s="256"/>
      <c r="S36" s="256"/>
      <c r="T36" s="256"/>
      <c r="U36" s="256"/>
      <c r="V36" s="257"/>
      <c r="W36" s="256"/>
      <c r="X36" s="257"/>
      <c r="Y36" s="257"/>
      <c r="Z36" s="257"/>
      <c r="AA36" s="257"/>
      <c r="AB36" s="257"/>
      <c r="AC36" s="257"/>
      <c r="AD36" s="257"/>
      <c r="AE36" s="258">
        <v>0</v>
      </c>
      <c r="AF36" s="258">
        <v>0</v>
      </c>
      <c r="AG36" s="258">
        <v>0</v>
      </c>
      <c r="AH36" s="258">
        <v>0</v>
      </c>
      <c r="AI36" s="258">
        <v>0</v>
      </c>
      <c r="AJ36" s="258">
        <v>0</v>
      </c>
      <c r="AK36" s="258">
        <v>0</v>
      </c>
      <c r="AL36" s="258">
        <v>0</v>
      </c>
      <c r="AM36" s="258">
        <v>0</v>
      </c>
      <c r="AN36" s="258">
        <v>0</v>
      </c>
      <c r="AO36" s="258">
        <v>0</v>
      </c>
    </row>
    <row r="37" spans="1:44" ht="18" customHeight="1">
      <c r="A37" s="252" t="s">
        <v>75</v>
      </c>
      <c r="B37" s="270" t="s">
        <v>76</v>
      </c>
      <c r="C37" s="103" t="s">
        <v>77</v>
      </c>
      <c r="D37" s="252"/>
      <c r="E37" s="308"/>
      <c r="F37" s="254"/>
      <c r="G37" s="255"/>
      <c r="H37" s="256"/>
      <c r="I37" s="256"/>
      <c r="J37" s="256"/>
      <c r="K37" s="256"/>
      <c r="L37" s="256"/>
      <c r="M37" s="256"/>
      <c r="N37" s="256"/>
      <c r="O37" s="256"/>
      <c r="P37" s="256"/>
      <c r="Q37" s="256"/>
      <c r="R37" s="256"/>
      <c r="S37" s="256"/>
      <c r="T37" s="256"/>
      <c r="U37" s="256"/>
      <c r="V37" s="257"/>
      <c r="W37" s="256"/>
      <c r="X37" s="257"/>
      <c r="Y37" s="257"/>
      <c r="Z37" s="257"/>
      <c r="AA37" s="257"/>
      <c r="AB37" s="257"/>
      <c r="AC37" s="257"/>
      <c r="AD37" s="257"/>
      <c r="AE37" s="258">
        <v>0</v>
      </c>
      <c r="AF37" s="258">
        <v>0</v>
      </c>
      <c r="AG37" s="258">
        <v>0</v>
      </c>
      <c r="AH37" s="258">
        <v>0</v>
      </c>
      <c r="AI37" s="258">
        <v>0</v>
      </c>
      <c r="AJ37" s="258">
        <v>0</v>
      </c>
      <c r="AK37" s="258">
        <v>0</v>
      </c>
      <c r="AL37" s="258">
        <v>0</v>
      </c>
      <c r="AM37" s="258">
        <v>0</v>
      </c>
      <c r="AN37" s="258">
        <v>0</v>
      </c>
      <c r="AO37" s="258">
        <v>0</v>
      </c>
    </row>
    <row r="38" spans="1:44" ht="18" customHeight="1">
      <c r="A38" s="252" t="s">
        <v>80</v>
      </c>
      <c r="B38" s="104" t="s">
        <v>78</v>
      </c>
      <c r="C38" s="103" t="s">
        <v>79</v>
      </c>
      <c r="D38" s="252"/>
      <c r="E38" s="308"/>
      <c r="F38" s="254"/>
      <c r="G38" s="255"/>
      <c r="H38" s="256"/>
      <c r="I38" s="256"/>
      <c r="J38" s="256"/>
      <c r="K38" s="256"/>
      <c r="L38" s="256"/>
      <c r="M38" s="256"/>
      <c r="N38" s="256"/>
      <c r="O38" s="256"/>
      <c r="P38" s="256"/>
      <c r="Q38" s="256"/>
      <c r="R38" s="256"/>
      <c r="S38" s="256"/>
      <c r="T38" s="256"/>
      <c r="U38" s="256"/>
      <c r="V38" s="257"/>
      <c r="W38" s="256"/>
      <c r="X38" s="257"/>
      <c r="Y38" s="257"/>
      <c r="Z38" s="257"/>
      <c r="AA38" s="257"/>
      <c r="AB38" s="257"/>
      <c r="AC38" s="257"/>
      <c r="AD38" s="257"/>
      <c r="AE38" s="258">
        <v>0</v>
      </c>
      <c r="AF38" s="258">
        <v>0</v>
      </c>
      <c r="AG38" s="258">
        <v>0</v>
      </c>
      <c r="AH38" s="258">
        <v>0</v>
      </c>
      <c r="AI38" s="258">
        <v>0</v>
      </c>
      <c r="AJ38" s="258">
        <v>0</v>
      </c>
      <c r="AK38" s="258">
        <v>0</v>
      </c>
      <c r="AL38" s="258">
        <v>0</v>
      </c>
      <c r="AM38" s="258">
        <v>0</v>
      </c>
      <c r="AN38" s="258">
        <v>0</v>
      </c>
      <c r="AO38" s="258">
        <v>0</v>
      </c>
      <c r="AQ38" s="259">
        <f>F39+F40</f>
        <v>0</v>
      </c>
    </row>
    <row r="39" spans="1:44" ht="18" customHeight="1">
      <c r="A39" s="252" t="s">
        <v>83</v>
      </c>
      <c r="B39" s="104" t="s">
        <v>81</v>
      </c>
      <c r="C39" s="103" t="s">
        <v>82</v>
      </c>
      <c r="D39" s="252"/>
      <c r="E39" s="308"/>
      <c r="F39" s="254"/>
      <c r="G39" s="255"/>
      <c r="H39" s="256"/>
      <c r="I39" s="256"/>
      <c r="J39" s="256"/>
      <c r="K39" s="256"/>
      <c r="L39" s="256"/>
      <c r="M39" s="256"/>
      <c r="N39" s="256"/>
      <c r="O39" s="256"/>
      <c r="P39" s="256"/>
      <c r="Q39" s="256"/>
      <c r="R39" s="256"/>
      <c r="S39" s="256"/>
      <c r="T39" s="256"/>
      <c r="U39" s="256"/>
      <c r="V39" s="257"/>
      <c r="W39" s="256"/>
      <c r="X39" s="257"/>
      <c r="Y39" s="257"/>
      <c r="Z39" s="257"/>
      <c r="AA39" s="257"/>
      <c r="AB39" s="257"/>
      <c r="AC39" s="257"/>
      <c r="AD39" s="257"/>
      <c r="AE39" s="258">
        <v>0</v>
      </c>
      <c r="AF39" s="258">
        <v>0</v>
      </c>
      <c r="AG39" s="258">
        <v>0</v>
      </c>
      <c r="AH39" s="258">
        <v>0</v>
      </c>
      <c r="AI39" s="258">
        <v>0</v>
      </c>
      <c r="AJ39" s="258">
        <v>0</v>
      </c>
      <c r="AK39" s="258">
        <v>0</v>
      </c>
      <c r="AL39" s="258">
        <v>0</v>
      </c>
      <c r="AM39" s="258">
        <v>0</v>
      </c>
      <c r="AN39" s="258">
        <v>0</v>
      </c>
      <c r="AO39" s="258">
        <v>0</v>
      </c>
    </row>
    <row r="40" spans="1:44" ht="18" customHeight="1">
      <c r="A40" s="252" t="s">
        <v>86</v>
      </c>
      <c r="B40" s="271" t="s">
        <v>84</v>
      </c>
      <c r="C40" s="103" t="s">
        <v>85</v>
      </c>
      <c r="D40" s="252"/>
      <c r="E40" s="308"/>
      <c r="F40" s="254"/>
      <c r="G40" s="255"/>
      <c r="H40" s="256"/>
      <c r="I40" s="256"/>
      <c r="J40" s="256"/>
      <c r="K40" s="256"/>
      <c r="L40" s="256"/>
      <c r="M40" s="256"/>
      <c r="N40" s="256"/>
      <c r="O40" s="256"/>
      <c r="P40" s="256"/>
      <c r="Q40" s="256"/>
      <c r="R40" s="256"/>
      <c r="S40" s="256"/>
      <c r="T40" s="256"/>
      <c r="U40" s="256"/>
      <c r="V40" s="257"/>
      <c r="W40" s="256"/>
      <c r="X40" s="257"/>
      <c r="Y40" s="257"/>
      <c r="Z40" s="257"/>
      <c r="AA40" s="257"/>
      <c r="AB40" s="257"/>
      <c r="AC40" s="257"/>
      <c r="AD40" s="257"/>
      <c r="AE40" s="258">
        <v>0</v>
      </c>
      <c r="AF40" s="258">
        <v>0</v>
      </c>
      <c r="AG40" s="258">
        <v>0</v>
      </c>
      <c r="AH40" s="258">
        <v>0</v>
      </c>
      <c r="AI40" s="258">
        <v>0</v>
      </c>
      <c r="AJ40" s="258">
        <v>0</v>
      </c>
      <c r="AK40" s="258">
        <v>0</v>
      </c>
      <c r="AL40" s="258">
        <v>0</v>
      </c>
      <c r="AM40" s="258">
        <v>0</v>
      </c>
      <c r="AN40" s="258">
        <v>0</v>
      </c>
      <c r="AO40" s="258">
        <v>0</v>
      </c>
    </row>
    <row r="41" spans="1:44" ht="18" customHeight="1">
      <c r="A41" s="252" t="s">
        <v>89</v>
      </c>
      <c r="B41" s="104" t="s">
        <v>87</v>
      </c>
      <c r="C41" s="103" t="s">
        <v>88</v>
      </c>
      <c r="D41" s="252"/>
      <c r="E41" s="308"/>
      <c r="F41" s="254"/>
      <c r="G41" s="255"/>
      <c r="H41" s="256"/>
      <c r="I41" s="256"/>
      <c r="J41" s="256"/>
      <c r="K41" s="256"/>
      <c r="L41" s="256"/>
      <c r="M41" s="256"/>
      <c r="N41" s="256"/>
      <c r="O41" s="256"/>
      <c r="P41" s="256"/>
      <c r="Q41" s="256"/>
      <c r="R41" s="256"/>
      <c r="S41" s="256"/>
      <c r="T41" s="256"/>
      <c r="U41" s="256"/>
      <c r="V41" s="257"/>
      <c r="W41" s="256"/>
      <c r="X41" s="257"/>
      <c r="Y41" s="257"/>
      <c r="Z41" s="257"/>
      <c r="AA41" s="257"/>
      <c r="AB41" s="257"/>
      <c r="AC41" s="257"/>
      <c r="AD41" s="257"/>
      <c r="AE41" s="258">
        <v>0</v>
      </c>
      <c r="AF41" s="258">
        <v>0</v>
      </c>
      <c r="AG41" s="258">
        <v>0</v>
      </c>
      <c r="AH41" s="258">
        <v>0</v>
      </c>
      <c r="AI41" s="258">
        <v>0</v>
      </c>
      <c r="AJ41" s="258">
        <v>0</v>
      </c>
      <c r="AK41" s="258">
        <v>0</v>
      </c>
      <c r="AL41" s="258">
        <v>0</v>
      </c>
      <c r="AM41" s="258">
        <v>0</v>
      </c>
      <c r="AN41" s="258">
        <v>0</v>
      </c>
      <c r="AO41" s="258">
        <v>0</v>
      </c>
    </row>
    <row r="42" spans="1:44" ht="24" customHeight="1">
      <c r="A42" s="252" t="s">
        <v>92</v>
      </c>
      <c r="B42" s="272" t="s">
        <v>90</v>
      </c>
      <c r="C42" s="103" t="s">
        <v>91</v>
      </c>
      <c r="D42" s="252"/>
      <c r="E42" s="308"/>
      <c r="F42" s="254"/>
      <c r="G42" s="255"/>
      <c r="H42" s="256"/>
      <c r="I42" s="256"/>
      <c r="J42" s="256"/>
      <c r="K42" s="256"/>
      <c r="L42" s="256"/>
      <c r="M42" s="256"/>
      <c r="N42" s="256"/>
      <c r="O42" s="256"/>
      <c r="P42" s="256"/>
      <c r="Q42" s="256"/>
      <c r="R42" s="256"/>
      <c r="S42" s="256"/>
      <c r="T42" s="256"/>
      <c r="U42" s="256"/>
      <c r="V42" s="257"/>
      <c r="W42" s="256"/>
      <c r="X42" s="257"/>
      <c r="Y42" s="257"/>
      <c r="Z42" s="257"/>
      <c r="AA42" s="257"/>
      <c r="AB42" s="257"/>
      <c r="AC42" s="257"/>
      <c r="AD42" s="257"/>
      <c r="AE42" s="273">
        <v>0</v>
      </c>
      <c r="AF42" s="273">
        <v>0</v>
      </c>
      <c r="AG42" s="273">
        <v>0</v>
      </c>
      <c r="AH42" s="273">
        <v>0</v>
      </c>
      <c r="AI42" s="273">
        <v>0</v>
      </c>
      <c r="AJ42" s="273">
        <v>0</v>
      </c>
      <c r="AK42" s="273">
        <v>0</v>
      </c>
      <c r="AL42" s="273">
        <v>0</v>
      </c>
      <c r="AM42" s="273">
        <v>0</v>
      </c>
      <c r="AN42" s="273">
        <v>0</v>
      </c>
      <c r="AO42" s="273">
        <v>0</v>
      </c>
    </row>
    <row r="43" spans="1:44" ht="25.5">
      <c r="A43" s="252" t="s">
        <v>128</v>
      </c>
      <c r="B43" s="271" t="s">
        <v>93</v>
      </c>
      <c r="C43" s="103" t="s">
        <v>94</v>
      </c>
      <c r="D43" s="308"/>
      <c r="E43" s="308"/>
      <c r="F43" s="254"/>
      <c r="G43" s="255"/>
      <c r="H43" s="256"/>
      <c r="I43" s="256"/>
      <c r="J43" s="256"/>
      <c r="K43" s="256"/>
      <c r="L43" s="256"/>
      <c r="M43" s="256"/>
      <c r="N43" s="256"/>
      <c r="O43" s="256"/>
      <c r="P43" s="256"/>
      <c r="Q43" s="256"/>
      <c r="R43" s="256"/>
      <c r="S43" s="256"/>
      <c r="T43" s="256"/>
      <c r="U43" s="256"/>
      <c r="V43" s="257"/>
      <c r="W43" s="256"/>
      <c r="X43" s="257"/>
      <c r="Y43" s="257"/>
      <c r="Z43" s="257"/>
      <c r="AA43" s="257"/>
      <c r="AB43" s="257"/>
      <c r="AC43" s="257"/>
      <c r="AD43" s="257"/>
      <c r="AE43" s="258">
        <f t="shared" ref="AE43:AO43" si="12">SUM(AE45:AE60)</f>
        <v>0</v>
      </c>
      <c r="AF43" s="258">
        <f t="shared" si="12"/>
        <v>0</v>
      </c>
      <c r="AG43" s="258">
        <f t="shared" si="12"/>
        <v>0</v>
      </c>
      <c r="AH43" s="258">
        <f t="shared" si="12"/>
        <v>0</v>
      </c>
      <c r="AI43" s="258">
        <f t="shared" si="12"/>
        <v>0</v>
      </c>
      <c r="AJ43" s="258">
        <f t="shared" si="12"/>
        <v>0</v>
      </c>
      <c r="AK43" s="258">
        <f t="shared" si="12"/>
        <v>0</v>
      </c>
      <c r="AL43" s="258">
        <f t="shared" si="12"/>
        <v>0</v>
      </c>
      <c r="AM43" s="258">
        <f t="shared" si="12"/>
        <v>0</v>
      </c>
      <c r="AN43" s="258">
        <f t="shared" si="12"/>
        <v>0</v>
      </c>
      <c r="AO43" s="258">
        <f t="shared" si="12"/>
        <v>0</v>
      </c>
    </row>
    <row r="44" spans="1:44">
      <c r="A44" s="252"/>
      <c r="B44" s="251" t="s">
        <v>65</v>
      </c>
      <c r="C44" s="103"/>
      <c r="D44" s="252"/>
      <c r="E44" s="308"/>
      <c r="F44" s="254"/>
      <c r="G44" s="255"/>
      <c r="H44" s="256"/>
      <c r="I44" s="256"/>
      <c r="J44" s="256"/>
      <c r="K44" s="256"/>
      <c r="L44" s="256"/>
      <c r="M44" s="256"/>
      <c r="N44" s="256"/>
      <c r="O44" s="256"/>
      <c r="P44" s="256"/>
      <c r="Q44" s="256"/>
      <c r="R44" s="256"/>
      <c r="S44" s="256"/>
      <c r="T44" s="256"/>
      <c r="U44" s="256"/>
      <c r="V44" s="257"/>
      <c r="W44" s="256"/>
      <c r="X44" s="257"/>
      <c r="Y44" s="257"/>
      <c r="Z44" s="257"/>
      <c r="AA44" s="257"/>
      <c r="AB44" s="257"/>
      <c r="AC44" s="257"/>
      <c r="AD44" s="257"/>
      <c r="AE44" s="258"/>
      <c r="AF44" s="258"/>
      <c r="AG44" s="258"/>
      <c r="AH44" s="258"/>
      <c r="AI44" s="258"/>
      <c r="AJ44" s="258"/>
      <c r="AK44" s="258"/>
      <c r="AL44" s="258"/>
      <c r="AM44" s="258"/>
      <c r="AN44" s="258"/>
      <c r="AO44" s="258"/>
    </row>
    <row r="45" spans="1:44" s="266" customFormat="1" ht="18" customHeight="1">
      <c r="A45" s="260" t="s">
        <v>331</v>
      </c>
      <c r="B45" s="251" t="s">
        <v>96</v>
      </c>
      <c r="C45" s="151" t="s">
        <v>97</v>
      </c>
      <c r="D45" s="252"/>
      <c r="E45" s="309"/>
      <c r="F45" s="262"/>
      <c r="G45" s="274"/>
      <c r="H45" s="261"/>
      <c r="I45" s="261"/>
      <c r="J45" s="261"/>
      <c r="K45" s="261"/>
      <c r="L45" s="261"/>
      <c r="M45" s="261"/>
      <c r="N45" s="261"/>
      <c r="O45" s="261"/>
      <c r="P45" s="261"/>
      <c r="Q45" s="261"/>
      <c r="R45" s="261"/>
      <c r="S45" s="261"/>
      <c r="T45" s="261"/>
      <c r="U45" s="261"/>
      <c r="V45" s="275"/>
      <c r="W45" s="261"/>
      <c r="X45" s="275"/>
      <c r="Y45" s="275"/>
      <c r="Z45" s="275"/>
      <c r="AA45" s="275"/>
      <c r="AB45" s="275"/>
      <c r="AC45" s="275"/>
      <c r="AD45" s="275"/>
      <c r="AE45" s="276">
        <v>0</v>
      </c>
      <c r="AF45" s="276">
        <v>0</v>
      </c>
      <c r="AG45" s="276">
        <v>0</v>
      </c>
      <c r="AH45" s="276">
        <v>0</v>
      </c>
      <c r="AI45" s="276">
        <v>0</v>
      </c>
      <c r="AJ45" s="276">
        <v>0</v>
      </c>
      <c r="AK45" s="276">
        <v>0</v>
      </c>
      <c r="AL45" s="276">
        <v>0</v>
      </c>
      <c r="AM45" s="276">
        <v>0</v>
      </c>
      <c r="AN45" s="276">
        <v>0</v>
      </c>
      <c r="AO45" s="276">
        <v>0</v>
      </c>
      <c r="AQ45" s="266">
        <v>1479.1586620000003</v>
      </c>
      <c r="AR45" s="266">
        <f>F45-AQ45</f>
        <v>-1479.1586620000003</v>
      </c>
    </row>
    <row r="46" spans="1:44" s="266" customFormat="1" ht="16.5" customHeight="1">
      <c r="A46" s="260" t="s">
        <v>331</v>
      </c>
      <c r="B46" s="251" t="s">
        <v>98</v>
      </c>
      <c r="C46" s="151" t="s">
        <v>99</v>
      </c>
      <c r="D46" s="252"/>
      <c r="E46" s="309"/>
      <c r="F46" s="262"/>
      <c r="G46" s="274"/>
      <c r="H46" s="261"/>
      <c r="I46" s="261"/>
      <c r="J46" s="261"/>
      <c r="K46" s="261"/>
      <c r="L46" s="261"/>
      <c r="M46" s="261"/>
      <c r="N46" s="261"/>
      <c r="O46" s="261"/>
      <c r="P46" s="261"/>
      <c r="Q46" s="261"/>
      <c r="R46" s="261"/>
      <c r="S46" s="261"/>
      <c r="T46" s="261"/>
      <c r="U46" s="261"/>
      <c r="V46" s="275"/>
      <c r="W46" s="261"/>
      <c r="X46" s="275"/>
      <c r="Y46" s="275"/>
      <c r="Z46" s="275"/>
      <c r="AA46" s="275"/>
      <c r="AB46" s="275"/>
      <c r="AC46" s="275"/>
      <c r="AD46" s="275"/>
      <c r="AE46" s="276">
        <v>0</v>
      </c>
      <c r="AF46" s="276">
        <v>0</v>
      </c>
      <c r="AG46" s="276">
        <v>0</v>
      </c>
      <c r="AH46" s="276">
        <v>0</v>
      </c>
      <c r="AI46" s="276">
        <v>0</v>
      </c>
      <c r="AJ46" s="276">
        <v>0</v>
      </c>
      <c r="AK46" s="276">
        <v>0</v>
      </c>
      <c r="AL46" s="276">
        <v>0</v>
      </c>
      <c r="AM46" s="276">
        <v>0</v>
      </c>
      <c r="AN46" s="276">
        <v>0</v>
      </c>
      <c r="AO46" s="276">
        <v>0</v>
      </c>
      <c r="AQ46" s="266">
        <v>725.28760599999998</v>
      </c>
      <c r="AR46" s="266">
        <f t="shared" ref="AR46:AR52" si="13">F46-AQ46</f>
        <v>-725.28760599999998</v>
      </c>
    </row>
    <row r="47" spans="1:44" s="266" customFormat="1" ht="18" customHeight="1">
      <c r="A47" s="260" t="s">
        <v>331</v>
      </c>
      <c r="B47" s="251" t="s">
        <v>100</v>
      </c>
      <c r="C47" s="151" t="s">
        <v>101</v>
      </c>
      <c r="D47" s="252"/>
      <c r="E47" s="309"/>
      <c r="F47" s="262"/>
      <c r="G47" s="274"/>
      <c r="H47" s="261"/>
      <c r="I47" s="261"/>
      <c r="J47" s="261"/>
      <c r="K47" s="261"/>
      <c r="L47" s="261"/>
      <c r="M47" s="261"/>
      <c r="N47" s="261"/>
      <c r="O47" s="261"/>
      <c r="P47" s="261"/>
      <c r="Q47" s="261"/>
      <c r="R47" s="261"/>
      <c r="S47" s="261"/>
      <c r="T47" s="261"/>
      <c r="U47" s="261"/>
      <c r="V47" s="275"/>
      <c r="W47" s="261"/>
      <c r="X47" s="275"/>
      <c r="Y47" s="275"/>
      <c r="Z47" s="275"/>
      <c r="AA47" s="275"/>
      <c r="AB47" s="275"/>
      <c r="AC47" s="275"/>
      <c r="AD47" s="275"/>
      <c r="AE47" s="276">
        <v>0</v>
      </c>
      <c r="AF47" s="276">
        <v>0</v>
      </c>
      <c r="AG47" s="276">
        <v>0</v>
      </c>
      <c r="AH47" s="276">
        <v>0</v>
      </c>
      <c r="AI47" s="276">
        <v>0</v>
      </c>
      <c r="AJ47" s="276">
        <v>0</v>
      </c>
      <c r="AK47" s="276">
        <v>0</v>
      </c>
      <c r="AL47" s="276">
        <v>0</v>
      </c>
      <c r="AM47" s="276">
        <v>0</v>
      </c>
      <c r="AN47" s="276">
        <v>0</v>
      </c>
      <c r="AO47" s="276">
        <v>0</v>
      </c>
      <c r="AQ47" s="266">
        <v>22.030211000000001</v>
      </c>
      <c r="AR47" s="266">
        <f t="shared" si="13"/>
        <v>-22.030211000000001</v>
      </c>
    </row>
    <row r="48" spans="1:44" s="266" customFormat="1" ht="18" customHeight="1">
      <c r="A48" s="260" t="s">
        <v>331</v>
      </c>
      <c r="B48" s="251" t="s">
        <v>102</v>
      </c>
      <c r="C48" s="151" t="s">
        <v>103</v>
      </c>
      <c r="D48" s="252"/>
      <c r="E48" s="309"/>
      <c r="F48" s="262"/>
      <c r="G48" s="274"/>
      <c r="H48" s="261"/>
      <c r="I48" s="261"/>
      <c r="J48" s="261"/>
      <c r="K48" s="261"/>
      <c r="L48" s="261"/>
      <c r="M48" s="261"/>
      <c r="N48" s="261"/>
      <c r="O48" s="261"/>
      <c r="P48" s="261"/>
      <c r="Q48" s="261"/>
      <c r="R48" s="261"/>
      <c r="S48" s="261"/>
      <c r="T48" s="261"/>
      <c r="U48" s="261"/>
      <c r="V48" s="275"/>
      <c r="W48" s="261"/>
      <c r="X48" s="275"/>
      <c r="Y48" s="275"/>
      <c r="Z48" s="275"/>
      <c r="AA48" s="275"/>
      <c r="AB48" s="275"/>
      <c r="AC48" s="275"/>
      <c r="AD48" s="275"/>
      <c r="AE48" s="276">
        <v>0</v>
      </c>
      <c r="AF48" s="276">
        <v>0</v>
      </c>
      <c r="AG48" s="276">
        <v>0</v>
      </c>
      <c r="AH48" s="276">
        <v>0</v>
      </c>
      <c r="AI48" s="276">
        <v>0</v>
      </c>
      <c r="AJ48" s="276">
        <v>0</v>
      </c>
      <c r="AK48" s="276">
        <v>0</v>
      </c>
      <c r="AL48" s="276">
        <v>0</v>
      </c>
      <c r="AM48" s="276">
        <v>0</v>
      </c>
      <c r="AN48" s="276">
        <v>0</v>
      </c>
      <c r="AO48" s="276">
        <v>0</v>
      </c>
      <c r="AQ48" s="266">
        <v>8.9931250000000009</v>
      </c>
      <c r="AR48" s="266">
        <f t="shared" si="13"/>
        <v>-8.9931250000000009</v>
      </c>
    </row>
    <row r="49" spans="1:44" s="266" customFormat="1" ht="28.5" customHeight="1">
      <c r="A49" s="260" t="s">
        <v>331</v>
      </c>
      <c r="B49" s="251" t="s">
        <v>332</v>
      </c>
      <c r="C49" s="151" t="s">
        <v>105</v>
      </c>
      <c r="D49" s="252"/>
      <c r="E49" s="309"/>
      <c r="F49" s="262"/>
      <c r="G49" s="274"/>
      <c r="H49" s="261"/>
      <c r="I49" s="261"/>
      <c r="J49" s="261"/>
      <c r="K49" s="261"/>
      <c r="L49" s="261"/>
      <c r="M49" s="261"/>
      <c r="N49" s="261"/>
      <c r="O49" s="261"/>
      <c r="P49" s="261"/>
      <c r="Q49" s="261"/>
      <c r="R49" s="261"/>
      <c r="S49" s="261"/>
      <c r="T49" s="261"/>
      <c r="U49" s="261"/>
      <c r="V49" s="275"/>
      <c r="W49" s="261"/>
      <c r="X49" s="275"/>
      <c r="Y49" s="275"/>
      <c r="Z49" s="275"/>
      <c r="AA49" s="275"/>
      <c r="AB49" s="275"/>
      <c r="AC49" s="275"/>
      <c r="AD49" s="275"/>
      <c r="AE49" s="276">
        <v>0</v>
      </c>
      <c r="AF49" s="276">
        <v>0</v>
      </c>
      <c r="AG49" s="276">
        <v>0</v>
      </c>
      <c r="AH49" s="276">
        <v>0</v>
      </c>
      <c r="AI49" s="276">
        <v>0</v>
      </c>
      <c r="AJ49" s="276">
        <v>0</v>
      </c>
      <c r="AK49" s="276">
        <v>0</v>
      </c>
      <c r="AL49" s="276">
        <v>0</v>
      </c>
      <c r="AM49" s="276">
        <v>0</v>
      </c>
      <c r="AN49" s="276">
        <v>0</v>
      </c>
      <c r="AO49" s="276">
        <v>0</v>
      </c>
      <c r="AQ49" s="266">
        <v>81.403137000000001</v>
      </c>
      <c r="AR49" s="266">
        <f t="shared" si="13"/>
        <v>-81.403137000000001</v>
      </c>
    </row>
    <row r="50" spans="1:44" s="266" customFormat="1" ht="18" customHeight="1">
      <c r="A50" s="260" t="s">
        <v>331</v>
      </c>
      <c r="B50" s="251" t="s">
        <v>333</v>
      </c>
      <c r="C50" s="151" t="s">
        <v>107</v>
      </c>
      <c r="D50" s="252"/>
      <c r="E50" s="309"/>
      <c r="F50" s="262"/>
      <c r="G50" s="274"/>
      <c r="H50" s="261"/>
      <c r="I50" s="261"/>
      <c r="J50" s="261"/>
      <c r="K50" s="261"/>
      <c r="L50" s="261"/>
      <c r="M50" s="261"/>
      <c r="N50" s="261"/>
      <c r="O50" s="261"/>
      <c r="P50" s="261"/>
      <c r="Q50" s="261"/>
      <c r="R50" s="261"/>
      <c r="S50" s="261"/>
      <c r="T50" s="261"/>
      <c r="U50" s="261"/>
      <c r="V50" s="275"/>
      <c r="W50" s="261"/>
      <c r="X50" s="275"/>
      <c r="Y50" s="275"/>
      <c r="Z50" s="275"/>
      <c r="AA50" s="275"/>
      <c r="AB50" s="275"/>
      <c r="AC50" s="275"/>
      <c r="AD50" s="275"/>
      <c r="AE50" s="276">
        <v>0</v>
      </c>
      <c r="AF50" s="276">
        <v>0</v>
      </c>
      <c r="AG50" s="276">
        <v>0</v>
      </c>
      <c r="AH50" s="276">
        <v>0</v>
      </c>
      <c r="AI50" s="276">
        <v>0</v>
      </c>
      <c r="AJ50" s="276">
        <v>0</v>
      </c>
      <c r="AK50" s="276">
        <v>0</v>
      </c>
      <c r="AL50" s="276">
        <v>0</v>
      </c>
      <c r="AM50" s="276">
        <v>0</v>
      </c>
      <c r="AN50" s="276">
        <v>0</v>
      </c>
      <c r="AO50" s="276">
        <v>0</v>
      </c>
      <c r="AQ50" s="266">
        <v>54.761764000000007</v>
      </c>
      <c r="AR50" s="266">
        <f t="shared" si="13"/>
        <v>-54.761764000000007</v>
      </c>
    </row>
    <row r="51" spans="1:44" s="266" customFormat="1" ht="18" customHeight="1">
      <c r="A51" s="260" t="s">
        <v>331</v>
      </c>
      <c r="B51" s="251" t="s">
        <v>108</v>
      </c>
      <c r="C51" s="151" t="s">
        <v>109</v>
      </c>
      <c r="D51" s="252"/>
      <c r="E51" s="309"/>
      <c r="F51" s="262"/>
      <c r="G51" s="274"/>
      <c r="H51" s="261"/>
      <c r="I51" s="261"/>
      <c r="J51" s="261"/>
      <c r="K51" s="261"/>
      <c r="L51" s="261"/>
      <c r="M51" s="261"/>
      <c r="N51" s="261"/>
      <c r="O51" s="261"/>
      <c r="P51" s="261"/>
      <c r="Q51" s="261"/>
      <c r="R51" s="261"/>
      <c r="S51" s="261"/>
      <c r="T51" s="261"/>
      <c r="U51" s="261"/>
      <c r="V51" s="275"/>
      <c r="W51" s="261"/>
      <c r="X51" s="275"/>
      <c r="Y51" s="275"/>
      <c r="Z51" s="275"/>
      <c r="AA51" s="275"/>
      <c r="AB51" s="275"/>
      <c r="AC51" s="275"/>
      <c r="AD51" s="275"/>
      <c r="AE51" s="276">
        <v>0</v>
      </c>
      <c r="AF51" s="276">
        <v>0</v>
      </c>
      <c r="AG51" s="276">
        <v>0</v>
      </c>
      <c r="AH51" s="276">
        <v>0</v>
      </c>
      <c r="AI51" s="276">
        <v>0</v>
      </c>
      <c r="AJ51" s="276">
        <v>0</v>
      </c>
      <c r="AK51" s="276">
        <v>0</v>
      </c>
      <c r="AL51" s="276">
        <v>0</v>
      </c>
      <c r="AM51" s="276">
        <v>0</v>
      </c>
      <c r="AN51" s="276">
        <v>0</v>
      </c>
      <c r="AO51" s="276">
        <v>0</v>
      </c>
      <c r="AQ51" s="266">
        <v>312.69354199999998</v>
      </c>
      <c r="AR51" s="266">
        <f t="shared" si="13"/>
        <v>-312.69354199999998</v>
      </c>
    </row>
    <row r="52" spans="1:44" s="266" customFormat="1" ht="18" customHeight="1">
      <c r="A52" s="260" t="s">
        <v>331</v>
      </c>
      <c r="B52" s="251" t="s">
        <v>110</v>
      </c>
      <c r="C52" s="151" t="s">
        <v>111</v>
      </c>
      <c r="D52" s="252"/>
      <c r="E52" s="309"/>
      <c r="F52" s="262"/>
      <c r="G52" s="274"/>
      <c r="H52" s="261"/>
      <c r="I52" s="261"/>
      <c r="J52" s="261"/>
      <c r="K52" s="261"/>
      <c r="L52" s="261"/>
      <c r="M52" s="261"/>
      <c r="N52" s="261"/>
      <c r="O52" s="261"/>
      <c r="P52" s="261"/>
      <c r="Q52" s="261"/>
      <c r="R52" s="261"/>
      <c r="S52" s="261"/>
      <c r="T52" s="261"/>
      <c r="U52" s="261"/>
      <c r="V52" s="275"/>
      <c r="W52" s="261"/>
      <c r="X52" s="275"/>
      <c r="Y52" s="275"/>
      <c r="Z52" s="275"/>
      <c r="AA52" s="275"/>
      <c r="AB52" s="275"/>
      <c r="AC52" s="275"/>
      <c r="AD52" s="275"/>
      <c r="AE52" s="276">
        <v>0</v>
      </c>
      <c r="AF52" s="276">
        <v>0</v>
      </c>
      <c r="AG52" s="276">
        <v>0</v>
      </c>
      <c r="AH52" s="276">
        <v>0</v>
      </c>
      <c r="AI52" s="276">
        <v>0</v>
      </c>
      <c r="AJ52" s="276">
        <v>0</v>
      </c>
      <c r="AK52" s="276">
        <v>0</v>
      </c>
      <c r="AL52" s="276">
        <v>0</v>
      </c>
      <c r="AM52" s="276">
        <v>0</v>
      </c>
      <c r="AN52" s="276">
        <v>0</v>
      </c>
      <c r="AO52" s="276">
        <v>0</v>
      </c>
      <c r="AQ52" s="266">
        <v>2.0732490000000001</v>
      </c>
      <c r="AR52" s="266">
        <f t="shared" si="13"/>
        <v>-2.0732490000000001</v>
      </c>
    </row>
    <row r="53" spans="1:44" s="266" customFormat="1" ht="18" customHeight="1">
      <c r="A53" s="260" t="s">
        <v>331</v>
      </c>
      <c r="B53" s="251" t="s">
        <v>112</v>
      </c>
      <c r="C53" s="151" t="s">
        <v>113</v>
      </c>
      <c r="D53" s="252"/>
      <c r="E53" s="309"/>
      <c r="F53" s="262"/>
      <c r="G53" s="274"/>
      <c r="H53" s="261"/>
      <c r="I53" s="261"/>
      <c r="J53" s="261"/>
      <c r="K53" s="261"/>
      <c r="L53" s="261"/>
      <c r="M53" s="261"/>
      <c r="N53" s="261"/>
      <c r="O53" s="261"/>
      <c r="P53" s="261"/>
      <c r="Q53" s="261"/>
      <c r="R53" s="261"/>
      <c r="S53" s="261"/>
      <c r="T53" s="261"/>
      <c r="U53" s="261"/>
      <c r="V53" s="275"/>
      <c r="W53" s="261"/>
      <c r="X53" s="275"/>
      <c r="Y53" s="275"/>
      <c r="Z53" s="275"/>
      <c r="AA53" s="275"/>
      <c r="AB53" s="275"/>
      <c r="AC53" s="275"/>
      <c r="AD53" s="275"/>
      <c r="AE53" s="276"/>
      <c r="AF53" s="276"/>
      <c r="AG53" s="276"/>
      <c r="AH53" s="276"/>
      <c r="AI53" s="276"/>
      <c r="AJ53" s="276"/>
      <c r="AK53" s="276"/>
      <c r="AL53" s="276"/>
      <c r="AM53" s="276"/>
      <c r="AN53" s="276"/>
      <c r="AO53" s="276"/>
    </row>
    <row r="54" spans="1:44" s="266" customFormat="1" ht="18" customHeight="1">
      <c r="A54" s="260" t="s">
        <v>331</v>
      </c>
      <c r="B54" s="167" t="s">
        <v>114</v>
      </c>
      <c r="C54" s="151" t="s">
        <v>115</v>
      </c>
      <c r="D54" s="252"/>
      <c r="E54" s="309"/>
      <c r="F54" s="262"/>
      <c r="G54" s="274"/>
      <c r="H54" s="261"/>
      <c r="I54" s="261"/>
      <c r="J54" s="261"/>
      <c r="K54" s="261"/>
      <c r="L54" s="261"/>
      <c r="M54" s="261"/>
      <c r="N54" s="261"/>
      <c r="O54" s="261"/>
      <c r="P54" s="261"/>
      <c r="Q54" s="261"/>
      <c r="R54" s="261"/>
      <c r="S54" s="261"/>
      <c r="T54" s="261"/>
      <c r="U54" s="261"/>
      <c r="V54" s="275"/>
      <c r="W54" s="261"/>
      <c r="X54" s="275"/>
      <c r="Y54" s="275"/>
      <c r="Z54" s="275"/>
      <c r="AA54" s="275"/>
      <c r="AB54" s="275"/>
      <c r="AC54" s="275"/>
      <c r="AD54" s="275"/>
      <c r="AE54" s="276">
        <v>0</v>
      </c>
      <c r="AF54" s="276">
        <v>0</v>
      </c>
      <c r="AG54" s="276">
        <v>0</v>
      </c>
      <c r="AH54" s="276">
        <v>0</v>
      </c>
      <c r="AI54" s="276">
        <v>0</v>
      </c>
      <c r="AJ54" s="276">
        <v>0</v>
      </c>
      <c r="AK54" s="276">
        <v>0</v>
      </c>
      <c r="AL54" s="276">
        <v>0</v>
      </c>
      <c r="AM54" s="276">
        <v>0</v>
      </c>
      <c r="AN54" s="276">
        <v>0</v>
      </c>
      <c r="AO54" s="276">
        <v>0</v>
      </c>
    </row>
    <row r="55" spans="1:44" s="266" customFormat="1" ht="18" customHeight="1">
      <c r="A55" s="260" t="s">
        <v>331</v>
      </c>
      <c r="B55" s="261" t="s">
        <v>116</v>
      </c>
      <c r="C55" s="151" t="s">
        <v>117</v>
      </c>
      <c r="D55" s="252"/>
      <c r="E55" s="309"/>
      <c r="F55" s="262"/>
      <c r="G55" s="274"/>
      <c r="H55" s="261"/>
      <c r="I55" s="261"/>
      <c r="J55" s="261"/>
      <c r="K55" s="261"/>
      <c r="L55" s="261"/>
      <c r="M55" s="261"/>
      <c r="N55" s="261"/>
      <c r="O55" s="261"/>
      <c r="P55" s="261"/>
      <c r="Q55" s="261"/>
      <c r="R55" s="261"/>
      <c r="S55" s="261"/>
      <c r="T55" s="261"/>
      <c r="U55" s="261"/>
      <c r="V55" s="275"/>
      <c r="W55" s="261"/>
      <c r="X55" s="275"/>
      <c r="Y55" s="275"/>
      <c r="Z55" s="275"/>
      <c r="AA55" s="275"/>
      <c r="AB55" s="275"/>
      <c r="AC55" s="275"/>
      <c r="AD55" s="275"/>
      <c r="AE55" s="276">
        <v>0</v>
      </c>
      <c r="AF55" s="276">
        <v>0</v>
      </c>
      <c r="AG55" s="276">
        <v>0</v>
      </c>
      <c r="AH55" s="276">
        <v>0</v>
      </c>
      <c r="AI55" s="276">
        <v>0</v>
      </c>
      <c r="AJ55" s="276">
        <v>0</v>
      </c>
      <c r="AK55" s="276">
        <v>0</v>
      </c>
      <c r="AL55" s="276">
        <v>0</v>
      </c>
      <c r="AM55" s="276">
        <v>0</v>
      </c>
      <c r="AN55" s="276">
        <v>0</v>
      </c>
      <c r="AO55" s="276">
        <v>0</v>
      </c>
    </row>
    <row r="56" spans="1:44" s="266" customFormat="1" ht="18" customHeight="1">
      <c r="A56" s="260" t="s">
        <v>331</v>
      </c>
      <c r="B56" s="277" t="s">
        <v>118</v>
      </c>
      <c r="C56" s="151" t="s">
        <v>119</v>
      </c>
      <c r="D56" s="252"/>
      <c r="E56" s="309"/>
      <c r="F56" s="262"/>
      <c r="G56" s="274"/>
      <c r="H56" s="261"/>
      <c r="I56" s="261"/>
      <c r="J56" s="261"/>
      <c r="K56" s="261"/>
      <c r="L56" s="261"/>
      <c r="M56" s="261"/>
      <c r="N56" s="261"/>
      <c r="O56" s="261"/>
      <c r="P56" s="261"/>
      <c r="Q56" s="261"/>
      <c r="R56" s="261"/>
      <c r="S56" s="261"/>
      <c r="T56" s="261"/>
      <c r="U56" s="261"/>
      <c r="V56" s="275"/>
      <c r="W56" s="261"/>
      <c r="X56" s="275"/>
      <c r="Y56" s="275"/>
      <c r="Z56" s="275"/>
      <c r="AA56" s="275"/>
      <c r="AB56" s="275"/>
      <c r="AC56" s="275"/>
      <c r="AD56" s="275"/>
      <c r="AE56" s="276">
        <v>0</v>
      </c>
      <c r="AF56" s="276">
        <v>0</v>
      </c>
      <c r="AG56" s="276">
        <v>0</v>
      </c>
      <c r="AH56" s="276">
        <v>0</v>
      </c>
      <c r="AI56" s="276">
        <v>0</v>
      </c>
      <c r="AJ56" s="276">
        <v>0</v>
      </c>
      <c r="AK56" s="276">
        <v>0</v>
      </c>
      <c r="AL56" s="276">
        <v>0</v>
      </c>
      <c r="AM56" s="276">
        <v>0</v>
      </c>
      <c r="AN56" s="276">
        <v>0</v>
      </c>
      <c r="AO56" s="276">
        <v>0</v>
      </c>
    </row>
    <row r="57" spans="1:44" s="266" customFormat="1" ht="22.5" customHeight="1">
      <c r="A57" s="260" t="s">
        <v>331</v>
      </c>
      <c r="B57" s="277" t="s">
        <v>120</v>
      </c>
      <c r="C57" s="151" t="s">
        <v>121</v>
      </c>
      <c r="D57" s="252"/>
      <c r="E57" s="309"/>
      <c r="F57" s="262"/>
      <c r="G57" s="274"/>
      <c r="H57" s="261"/>
      <c r="I57" s="261"/>
      <c r="J57" s="261"/>
      <c r="K57" s="261"/>
      <c r="L57" s="261"/>
      <c r="M57" s="261"/>
      <c r="N57" s="261"/>
      <c r="O57" s="261"/>
      <c r="P57" s="261"/>
      <c r="Q57" s="261"/>
      <c r="R57" s="261"/>
      <c r="S57" s="261"/>
      <c r="T57" s="261"/>
      <c r="U57" s="261"/>
      <c r="V57" s="275"/>
      <c r="W57" s="261"/>
      <c r="X57" s="275"/>
      <c r="Y57" s="275"/>
      <c r="Z57" s="275"/>
      <c r="AA57" s="275"/>
      <c r="AB57" s="275"/>
      <c r="AC57" s="275"/>
      <c r="AD57" s="275"/>
      <c r="AE57" s="276">
        <v>0</v>
      </c>
      <c r="AF57" s="276">
        <v>0</v>
      </c>
      <c r="AG57" s="276">
        <v>0</v>
      </c>
      <c r="AH57" s="276">
        <v>0</v>
      </c>
      <c r="AI57" s="276">
        <v>0</v>
      </c>
      <c r="AJ57" s="276">
        <v>0</v>
      </c>
      <c r="AK57" s="276">
        <v>0</v>
      </c>
      <c r="AL57" s="276">
        <v>0</v>
      </c>
      <c r="AM57" s="276">
        <v>0</v>
      </c>
      <c r="AN57" s="276">
        <v>0</v>
      </c>
      <c r="AO57" s="276">
        <v>0</v>
      </c>
    </row>
    <row r="58" spans="1:44" s="266" customFormat="1" ht="25.5">
      <c r="A58" s="260" t="s">
        <v>331</v>
      </c>
      <c r="B58" s="251" t="s">
        <v>284</v>
      </c>
      <c r="C58" s="151" t="s">
        <v>123</v>
      </c>
      <c r="D58" s="252"/>
      <c r="E58" s="309"/>
      <c r="F58" s="262"/>
      <c r="G58" s="274"/>
      <c r="H58" s="261"/>
      <c r="I58" s="261"/>
      <c r="J58" s="261"/>
      <c r="K58" s="261"/>
      <c r="L58" s="261"/>
      <c r="M58" s="261"/>
      <c r="N58" s="261"/>
      <c r="O58" s="261"/>
      <c r="P58" s="261"/>
      <c r="Q58" s="261"/>
      <c r="R58" s="261"/>
      <c r="S58" s="261"/>
      <c r="T58" s="261"/>
      <c r="U58" s="261"/>
      <c r="V58" s="275"/>
      <c r="W58" s="261"/>
      <c r="X58" s="275"/>
      <c r="Y58" s="275"/>
      <c r="Z58" s="275"/>
      <c r="AA58" s="275"/>
      <c r="AB58" s="275"/>
      <c r="AC58" s="275"/>
      <c r="AD58" s="275"/>
      <c r="AE58" s="276">
        <v>0</v>
      </c>
      <c r="AF58" s="276">
        <v>0</v>
      </c>
      <c r="AG58" s="276">
        <v>0</v>
      </c>
      <c r="AH58" s="276">
        <v>0</v>
      </c>
      <c r="AI58" s="276">
        <v>0</v>
      </c>
      <c r="AJ58" s="276">
        <v>0</v>
      </c>
      <c r="AK58" s="276">
        <v>0</v>
      </c>
      <c r="AL58" s="276">
        <v>0</v>
      </c>
      <c r="AM58" s="276">
        <v>0</v>
      </c>
      <c r="AN58" s="276">
        <v>0</v>
      </c>
      <c r="AO58" s="276">
        <v>0</v>
      </c>
    </row>
    <row r="59" spans="1:44" s="266" customFormat="1" ht="18" customHeight="1">
      <c r="A59" s="260" t="s">
        <v>331</v>
      </c>
      <c r="B59" s="251" t="s">
        <v>124</v>
      </c>
      <c r="C59" s="151" t="s">
        <v>125</v>
      </c>
      <c r="D59" s="252"/>
      <c r="E59" s="309"/>
      <c r="F59" s="262"/>
      <c r="G59" s="274"/>
      <c r="H59" s="261"/>
      <c r="I59" s="261"/>
      <c r="J59" s="261"/>
      <c r="K59" s="261"/>
      <c r="L59" s="261"/>
      <c r="M59" s="261"/>
      <c r="N59" s="261"/>
      <c r="O59" s="261"/>
      <c r="P59" s="261"/>
      <c r="Q59" s="261"/>
      <c r="R59" s="261"/>
      <c r="S59" s="261"/>
      <c r="T59" s="261"/>
      <c r="U59" s="261"/>
      <c r="V59" s="275"/>
      <c r="W59" s="261"/>
      <c r="X59" s="275"/>
      <c r="Y59" s="275"/>
      <c r="Z59" s="275"/>
      <c r="AA59" s="275"/>
      <c r="AB59" s="275"/>
      <c r="AC59" s="275"/>
      <c r="AD59" s="275"/>
      <c r="AE59" s="276">
        <v>0</v>
      </c>
      <c r="AF59" s="276">
        <v>0</v>
      </c>
      <c r="AG59" s="276">
        <v>0</v>
      </c>
      <c r="AH59" s="276">
        <v>0</v>
      </c>
      <c r="AI59" s="276">
        <v>0</v>
      </c>
      <c r="AJ59" s="276">
        <v>0</v>
      </c>
      <c r="AK59" s="276">
        <v>0</v>
      </c>
      <c r="AL59" s="276">
        <v>0</v>
      </c>
      <c r="AM59" s="276">
        <v>0</v>
      </c>
      <c r="AN59" s="276">
        <v>0</v>
      </c>
      <c r="AO59" s="276">
        <v>0</v>
      </c>
    </row>
    <row r="60" spans="1:44" s="266" customFormat="1" ht="13.5" customHeight="1">
      <c r="A60" s="260" t="s">
        <v>331</v>
      </c>
      <c r="B60" s="251" t="s">
        <v>126</v>
      </c>
      <c r="C60" s="151" t="s">
        <v>127</v>
      </c>
      <c r="D60" s="252"/>
      <c r="E60" s="309"/>
      <c r="F60" s="262"/>
      <c r="G60" s="274"/>
      <c r="H60" s="261"/>
      <c r="I60" s="261"/>
      <c r="J60" s="261"/>
      <c r="K60" s="261"/>
      <c r="L60" s="261"/>
      <c r="M60" s="261"/>
      <c r="N60" s="261"/>
      <c r="O60" s="261"/>
      <c r="P60" s="261"/>
      <c r="Q60" s="261"/>
      <c r="R60" s="261"/>
      <c r="S60" s="261"/>
      <c r="T60" s="261"/>
      <c r="U60" s="261"/>
      <c r="V60" s="275"/>
      <c r="W60" s="261"/>
      <c r="X60" s="275"/>
      <c r="Y60" s="275"/>
      <c r="Z60" s="275"/>
      <c r="AA60" s="275"/>
      <c r="AB60" s="275"/>
      <c r="AC60" s="275"/>
      <c r="AD60" s="275"/>
      <c r="AE60" s="276">
        <v>0</v>
      </c>
      <c r="AF60" s="276">
        <v>0</v>
      </c>
      <c r="AG60" s="276">
        <v>0</v>
      </c>
      <c r="AH60" s="276">
        <v>0</v>
      </c>
      <c r="AI60" s="276">
        <v>0</v>
      </c>
      <c r="AJ60" s="276">
        <v>0</v>
      </c>
      <c r="AK60" s="276">
        <v>0</v>
      </c>
      <c r="AL60" s="276">
        <v>0</v>
      </c>
      <c r="AM60" s="276">
        <v>0</v>
      </c>
      <c r="AN60" s="276">
        <v>0</v>
      </c>
      <c r="AO60" s="276">
        <v>0</v>
      </c>
    </row>
    <row r="61" spans="1:44" ht="18" customHeight="1">
      <c r="A61" s="252" t="s">
        <v>131</v>
      </c>
      <c r="B61" s="104" t="s">
        <v>129</v>
      </c>
      <c r="C61" s="103" t="s">
        <v>130</v>
      </c>
      <c r="D61" s="252"/>
      <c r="E61" s="308"/>
      <c r="F61" s="254"/>
      <c r="G61" s="255"/>
      <c r="H61" s="261"/>
      <c r="I61" s="261"/>
      <c r="J61" s="261"/>
      <c r="K61" s="261"/>
      <c r="L61" s="261"/>
      <c r="M61" s="261"/>
      <c r="N61" s="261"/>
      <c r="O61" s="261"/>
      <c r="P61" s="261"/>
      <c r="Q61" s="261"/>
      <c r="R61" s="261"/>
      <c r="S61" s="261"/>
      <c r="T61" s="261"/>
      <c r="U61" s="261"/>
      <c r="V61" s="275"/>
      <c r="W61" s="261"/>
      <c r="X61" s="275"/>
      <c r="Y61" s="275"/>
      <c r="Z61" s="275"/>
      <c r="AA61" s="275"/>
      <c r="AB61" s="275"/>
      <c r="AC61" s="275"/>
      <c r="AD61" s="275"/>
      <c r="AE61" s="273">
        <v>0</v>
      </c>
      <c r="AF61" s="273">
        <v>0</v>
      </c>
      <c r="AG61" s="273">
        <v>0</v>
      </c>
      <c r="AH61" s="273">
        <v>0</v>
      </c>
      <c r="AI61" s="273">
        <v>0</v>
      </c>
      <c r="AJ61" s="273">
        <v>0</v>
      </c>
      <c r="AK61" s="273">
        <v>0</v>
      </c>
      <c r="AL61" s="273">
        <v>0</v>
      </c>
      <c r="AM61" s="273">
        <v>0</v>
      </c>
      <c r="AN61" s="273">
        <v>0</v>
      </c>
      <c r="AO61" s="273">
        <v>0</v>
      </c>
    </row>
    <row r="62" spans="1:44" ht="18" customHeight="1">
      <c r="A62" s="252" t="s">
        <v>134</v>
      </c>
      <c r="B62" s="272" t="s">
        <v>132</v>
      </c>
      <c r="C62" s="103" t="s">
        <v>133</v>
      </c>
      <c r="D62" s="252"/>
      <c r="E62" s="308"/>
      <c r="F62" s="254"/>
      <c r="G62" s="255"/>
      <c r="H62" s="261"/>
      <c r="I62" s="261"/>
      <c r="J62" s="261"/>
      <c r="K62" s="261"/>
      <c r="L62" s="261"/>
      <c r="M62" s="261"/>
      <c r="N62" s="261"/>
      <c r="O62" s="261"/>
      <c r="P62" s="261"/>
      <c r="Q62" s="261"/>
      <c r="R62" s="261"/>
      <c r="S62" s="261"/>
      <c r="T62" s="261"/>
      <c r="U62" s="261"/>
      <c r="V62" s="275"/>
      <c r="W62" s="261"/>
      <c r="X62" s="275"/>
      <c r="Y62" s="275"/>
      <c r="Z62" s="275"/>
      <c r="AA62" s="275"/>
      <c r="AB62" s="275"/>
      <c r="AC62" s="275"/>
      <c r="AD62" s="275"/>
      <c r="AE62" s="273">
        <v>0</v>
      </c>
      <c r="AF62" s="273">
        <v>0</v>
      </c>
      <c r="AG62" s="273">
        <v>0</v>
      </c>
      <c r="AH62" s="273">
        <v>0</v>
      </c>
      <c r="AI62" s="273">
        <v>0</v>
      </c>
      <c r="AJ62" s="273">
        <v>0</v>
      </c>
      <c r="AK62" s="273">
        <v>0</v>
      </c>
      <c r="AL62" s="273">
        <v>0</v>
      </c>
      <c r="AM62" s="273">
        <v>0</v>
      </c>
      <c r="AN62" s="273">
        <v>0</v>
      </c>
      <c r="AO62" s="273">
        <v>0</v>
      </c>
    </row>
    <row r="63" spans="1:44" ht="18" customHeight="1">
      <c r="A63" s="252" t="s">
        <v>137</v>
      </c>
      <c r="B63" s="272" t="s">
        <v>135</v>
      </c>
      <c r="C63" s="103" t="s">
        <v>136</v>
      </c>
      <c r="D63" s="252"/>
      <c r="E63" s="308"/>
      <c r="F63" s="254"/>
      <c r="G63" s="255"/>
      <c r="H63" s="261"/>
      <c r="I63" s="261"/>
      <c r="J63" s="261"/>
      <c r="K63" s="261"/>
      <c r="L63" s="261"/>
      <c r="M63" s="261"/>
      <c r="N63" s="261"/>
      <c r="O63" s="261"/>
      <c r="P63" s="261"/>
      <c r="Q63" s="261"/>
      <c r="R63" s="261"/>
      <c r="S63" s="261"/>
      <c r="T63" s="261"/>
      <c r="U63" s="261"/>
      <c r="V63" s="275"/>
      <c r="W63" s="261"/>
      <c r="X63" s="275"/>
      <c r="Y63" s="275"/>
      <c r="Z63" s="275"/>
      <c r="AA63" s="275"/>
      <c r="AB63" s="275"/>
      <c r="AC63" s="275"/>
      <c r="AD63" s="275"/>
      <c r="AE63" s="273">
        <v>0</v>
      </c>
      <c r="AF63" s="273">
        <v>0</v>
      </c>
      <c r="AG63" s="273">
        <v>0</v>
      </c>
      <c r="AH63" s="273">
        <v>0</v>
      </c>
      <c r="AI63" s="273">
        <v>0</v>
      </c>
      <c r="AJ63" s="273">
        <v>0</v>
      </c>
      <c r="AK63" s="273">
        <v>0</v>
      </c>
      <c r="AL63" s="273">
        <v>0</v>
      </c>
      <c r="AM63" s="273">
        <v>0</v>
      </c>
      <c r="AN63" s="273">
        <v>0</v>
      </c>
      <c r="AO63" s="273">
        <v>0</v>
      </c>
    </row>
    <row r="64" spans="1:44" ht="18" customHeight="1">
      <c r="A64" s="252" t="s">
        <v>140</v>
      </c>
      <c r="B64" s="278" t="s">
        <v>138</v>
      </c>
      <c r="C64" s="103" t="s">
        <v>139</v>
      </c>
      <c r="D64" s="252"/>
      <c r="E64" s="308"/>
      <c r="F64" s="254"/>
      <c r="G64" s="255"/>
      <c r="H64" s="261"/>
      <c r="I64" s="261"/>
      <c r="J64" s="261"/>
      <c r="K64" s="261"/>
      <c r="L64" s="261"/>
      <c r="M64" s="261"/>
      <c r="N64" s="261"/>
      <c r="O64" s="261"/>
      <c r="P64" s="261"/>
      <c r="Q64" s="261"/>
      <c r="R64" s="261"/>
      <c r="S64" s="261"/>
      <c r="T64" s="261"/>
      <c r="U64" s="261"/>
      <c r="V64" s="275"/>
      <c r="W64" s="261"/>
      <c r="X64" s="275"/>
      <c r="Y64" s="275"/>
      <c r="Z64" s="275"/>
      <c r="AA64" s="275"/>
      <c r="AB64" s="275"/>
      <c r="AC64" s="275"/>
      <c r="AD64" s="275"/>
      <c r="AE64" s="273">
        <v>0</v>
      </c>
      <c r="AF64" s="273">
        <v>0</v>
      </c>
      <c r="AG64" s="273">
        <v>0</v>
      </c>
      <c r="AH64" s="273">
        <v>0</v>
      </c>
      <c r="AI64" s="273">
        <v>0</v>
      </c>
      <c r="AJ64" s="273">
        <v>0</v>
      </c>
      <c r="AK64" s="273">
        <v>0</v>
      </c>
      <c r="AL64" s="273">
        <v>0</v>
      </c>
      <c r="AM64" s="273">
        <v>0</v>
      </c>
      <c r="AN64" s="273">
        <v>0</v>
      </c>
      <c r="AO64" s="273">
        <v>0</v>
      </c>
    </row>
    <row r="65" spans="1:44" ht="18" customHeight="1">
      <c r="A65" s="252" t="s">
        <v>143</v>
      </c>
      <c r="B65" s="272" t="s">
        <v>141</v>
      </c>
      <c r="C65" s="103" t="s">
        <v>142</v>
      </c>
      <c r="D65" s="252"/>
      <c r="E65" s="308"/>
      <c r="F65" s="254"/>
      <c r="G65" s="255"/>
      <c r="H65" s="261"/>
      <c r="I65" s="261"/>
      <c r="J65" s="261"/>
      <c r="K65" s="261"/>
      <c r="L65" s="261"/>
      <c r="M65" s="261"/>
      <c r="N65" s="261"/>
      <c r="O65" s="261"/>
      <c r="P65" s="261"/>
      <c r="Q65" s="261"/>
      <c r="R65" s="261"/>
      <c r="S65" s="261"/>
      <c r="T65" s="261"/>
      <c r="U65" s="261"/>
      <c r="V65" s="275"/>
      <c r="W65" s="261"/>
      <c r="X65" s="275"/>
      <c r="Y65" s="275"/>
      <c r="Z65" s="275"/>
      <c r="AA65" s="275"/>
      <c r="AB65" s="275"/>
      <c r="AC65" s="275"/>
      <c r="AD65" s="275"/>
      <c r="AE65" s="273">
        <v>0</v>
      </c>
      <c r="AF65" s="273">
        <v>0</v>
      </c>
      <c r="AG65" s="273">
        <v>0</v>
      </c>
      <c r="AH65" s="273">
        <v>0</v>
      </c>
      <c r="AI65" s="273">
        <v>0</v>
      </c>
      <c r="AJ65" s="273">
        <v>0</v>
      </c>
      <c r="AK65" s="273">
        <v>0</v>
      </c>
      <c r="AL65" s="273">
        <v>0</v>
      </c>
      <c r="AM65" s="273">
        <v>0</v>
      </c>
      <c r="AN65" s="273">
        <v>0</v>
      </c>
      <c r="AO65" s="273">
        <v>0</v>
      </c>
    </row>
    <row r="66" spans="1:44" ht="18" customHeight="1">
      <c r="A66" s="252" t="s">
        <v>146</v>
      </c>
      <c r="B66" s="272" t="s">
        <v>144</v>
      </c>
      <c r="C66" s="103" t="s">
        <v>145</v>
      </c>
      <c r="D66" s="252"/>
      <c r="E66" s="308"/>
      <c r="F66" s="254"/>
      <c r="G66" s="255"/>
      <c r="H66" s="261"/>
      <c r="I66" s="261"/>
      <c r="J66" s="261"/>
      <c r="K66" s="261"/>
      <c r="L66" s="261"/>
      <c r="M66" s="261"/>
      <c r="N66" s="261"/>
      <c r="O66" s="261"/>
      <c r="P66" s="261"/>
      <c r="Q66" s="261"/>
      <c r="R66" s="261"/>
      <c r="S66" s="261"/>
      <c r="T66" s="261"/>
      <c r="U66" s="261"/>
      <c r="V66" s="275"/>
      <c r="W66" s="261"/>
      <c r="X66" s="275"/>
      <c r="Y66" s="275"/>
      <c r="Z66" s="275"/>
      <c r="AA66" s="275"/>
      <c r="AB66" s="275"/>
      <c r="AC66" s="275"/>
      <c r="AD66" s="275"/>
      <c r="AE66" s="273">
        <v>0</v>
      </c>
      <c r="AF66" s="273">
        <v>0</v>
      </c>
      <c r="AG66" s="273">
        <v>0</v>
      </c>
      <c r="AH66" s="273">
        <v>0</v>
      </c>
      <c r="AI66" s="273">
        <v>0</v>
      </c>
      <c r="AJ66" s="273">
        <v>0</v>
      </c>
      <c r="AK66" s="273">
        <v>0</v>
      </c>
      <c r="AL66" s="273">
        <v>0</v>
      </c>
      <c r="AM66" s="273">
        <v>0</v>
      </c>
      <c r="AN66" s="273">
        <v>0</v>
      </c>
      <c r="AO66" s="273">
        <v>0</v>
      </c>
    </row>
    <row r="67" spans="1:44" ht="22.5" customHeight="1">
      <c r="A67" s="252" t="s">
        <v>149</v>
      </c>
      <c r="B67" s="272" t="s">
        <v>147</v>
      </c>
      <c r="C67" s="103" t="s">
        <v>148</v>
      </c>
      <c r="D67" s="252"/>
      <c r="E67" s="308"/>
      <c r="F67" s="254"/>
      <c r="G67" s="255"/>
      <c r="H67" s="261"/>
      <c r="I67" s="261"/>
      <c r="J67" s="261"/>
      <c r="K67" s="261"/>
      <c r="L67" s="261"/>
      <c r="M67" s="261"/>
      <c r="N67" s="261"/>
      <c r="O67" s="261"/>
      <c r="P67" s="261"/>
      <c r="Q67" s="261"/>
      <c r="R67" s="261"/>
      <c r="S67" s="261"/>
      <c r="T67" s="261"/>
      <c r="U67" s="261"/>
      <c r="V67" s="275"/>
      <c r="W67" s="261"/>
      <c r="X67" s="275"/>
      <c r="Y67" s="275"/>
      <c r="Z67" s="275"/>
      <c r="AA67" s="275"/>
      <c r="AB67" s="275"/>
      <c r="AC67" s="275"/>
      <c r="AD67" s="275"/>
      <c r="AE67" s="279">
        <v>0</v>
      </c>
      <c r="AF67" s="279">
        <v>0</v>
      </c>
      <c r="AG67" s="279">
        <v>0</v>
      </c>
      <c r="AH67" s="279">
        <v>0</v>
      </c>
      <c r="AI67" s="279">
        <v>0</v>
      </c>
      <c r="AJ67" s="279">
        <v>0</v>
      </c>
      <c r="AK67" s="279">
        <v>0</v>
      </c>
      <c r="AL67" s="279">
        <v>0</v>
      </c>
      <c r="AM67" s="279">
        <v>0</v>
      </c>
      <c r="AN67" s="279">
        <v>0</v>
      </c>
      <c r="AO67" s="279">
        <v>0</v>
      </c>
    </row>
    <row r="68" spans="1:44" ht="18" customHeight="1">
      <c r="A68" s="252" t="s">
        <v>151</v>
      </c>
      <c r="B68" s="272" t="s">
        <v>150</v>
      </c>
      <c r="C68" s="103" t="s">
        <v>171</v>
      </c>
      <c r="D68" s="252"/>
      <c r="E68" s="308"/>
      <c r="F68" s="254"/>
      <c r="G68" s="255"/>
      <c r="H68" s="261"/>
      <c r="I68" s="261"/>
      <c r="J68" s="261"/>
      <c r="K68" s="261"/>
      <c r="L68" s="261"/>
      <c r="M68" s="261"/>
      <c r="N68" s="261"/>
      <c r="O68" s="261"/>
      <c r="P68" s="261"/>
      <c r="Q68" s="261"/>
      <c r="R68" s="261"/>
      <c r="S68" s="261"/>
      <c r="T68" s="261"/>
      <c r="U68" s="261"/>
      <c r="V68" s="275"/>
      <c r="W68" s="261"/>
      <c r="X68" s="275"/>
      <c r="Y68" s="275"/>
      <c r="Z68" s="275"/>
      <c r="AA68" s="275"/>
      <c r="AB68" s="275"/>
      <c r="AC68" s="275"/>
      <c r="AD68" s="275"/>
      <c r="AE68" s="273">
        <v>0</v>
      </c>
      <c r="AF68" s="273">
        <v>0</v>
      </c>
      <c r="AG68" s="273">
        <v>0</v>
      </c>
      <c r="AH68" s="273">
        <v>0</v>
      </c>
      <c r="AI68" s="273">
        <v>0</v>
      </c>
      <c r="AJ68" s="273">
        <v>0</v>
      </c>
      <c r="AK68" s="273">
        <v>0</v>
      </c>
      <c r="AL68" s="273">
        <v>0</v>
      </c>
      <c r="AM68" s="273">
        <v>0</v>
      </c>
      <c r="AN68" s="273">
        <v>0</v>
      </c>
      <c r="AO68" s="273">
        <v>0</v>
      </c>
    </row>
    <row r="69" spans="1:44" ht="18" customHeight="1">
      <c r="A69" s="252" t="s">
        <v>154</v>
      </c>
      <c r="B69" s="272" t="s">
        <v>291</v>
      </c>
      <c r="C69" s="103" t="s">
        <v>153</v>
      </c>
      <c r="D69" s="252"/>
      <c r="E69" s="308"/>
      <c r="F69" s="254"/>
      <c r="G69" s="255"/>
      <c r="H69" s="261"/>
      <c r="I69" s="261"/>
      <c r="J69" s="261"/>
      <c r="K69" s="261"/>
      <c r="L69" s="261"/>
      <c r="M69" s="261"/>
      <c r="N69" s="261"/>
      <c r="O69" s="261"/>
      <c r="P69" s="261"/>
      <c r="Q69" s="261"/>
      <c r="R69" s="261"/>
      <c r="S69" s="261"/>
      <c r="T69" s="261"/>
      <c r="U69" s="261"/>
      <c r="V69" s="275"/>
      <c r="W69" s="261"/>
      <c r="X69" s="275"/>
      <c r="Y69" s="275"/>
      <c r="Z69" s="275"/>
      <c r="AA69" s="275"/>
      <c r="AB69" s="275"/>
      <c r="AC69" s="275"/>
      <c r="AD69" s="275"/>
      <c r="AE69" s="273">
        <v>0</v>
      </c>
      <c r="AF69" s="273">
        <v>0</v>
      </c>
      <c r="AG69" s="273">
        <v>0</v>
      </c>
      <c r="AH69" s="273">
        <v>0</v>
      </c>
      <c r="AI69" s="273">
        <v>0</v>
      </c>
      <c r="AJ69" s="273">
        <v>0</v>
      </c>
      <c r="AK69" s="273">
        <v>0</v>
      </c>
      <c r="AL69" s="273">
        <v>0</v>
      </c>
      <c r="AM69" s="273">
        <v>0</v>
      </c>
      <c r="AN69" s="273">
        <v>0</v>
      </c>
      <c r="AO69" s="273">
        <v>0</v>
      </c>
    </row>
    <row r="70" spans="1:44" ht="18" customHeight="1">
      <c r="A70" s="252" t="s">
        <v>157</v>
      </c>
      <c r="B70" s="272" t="s">
        <v>155</v>
      </c>
      <c r="C70" s="103" t="s">
        <v>156</v>
      </c>
      <c r="D70" s="252"/>
      <c r="E70" s="308"/>
      <c r="F70" s="254"/>
      <c r="G70" s="255"/>
      <c r="H70" s="261"/>
      <c r="I70" s="261"/>
      <c r="J70" s="261"/>
      <c r="K70" s="261"/>
      <c r="L70" s="261"/>
      <c r="M70" s="261"/>
      <c r="N70" s="261"/>
      <c r="O70" s="261"/>
      <c r="P70" s="261"/>
      <c r="Q70" s="261"/>
      <c r="R70" s="261"/>
      <c r="S70" s="261"/>
      <c r="T70" s="261"/>
      <c r="U70" s="261"/>
      <c r="V70" s="275"/>
      <c r="W70" s="261"/>
      <c r="X70" s="275"/>
      <c r="Y70" s="275"/>
      <c r="Z70" s="275"/>
      <c r="AA70" s="275"/>
      <c r="AB70" s="275"/>
      <c r="AC70" s="275"/>
      <c r="AD70" s="275"/>
      <c r="AE70" s="273">
        <v>0</v>
      </c>
      <c r="AF70" s="273">
        <v>0</v>
      </c>
      <c r="AG70" s="273">
        <v>0</v>
      </c>
      <c r="AH70" s="273">
        <v>0</v>
      </c>
      <c r="AI70" s="273">
        <v>0</v>
      </c>
      <c r="AJ70" s="273">
        <v>0</v>
      </c>
      <c r="AK70" s="273">
        <v>0</v>
      </c>
      <c r="AL70" s="273">
        <v>0</v>
      </c>
      <c r="AM70" s="273">
        <v>0</v>
      </c>
      <c r="AN70" s="273">
        <v>0</v>
      </c>
      <c r="AO70" s="273">
        <v>0</v>
      </c>
    </row>
    <row r="71" spans="1:44" ht="18" customHeight="1">
      <c r="A71" s="252" t="s">
        <v>160</v>
      </c>
      <c r="B71" s="272" t="s">
        <v>158</v>
      </c>
      <c r="C71" s="103" t="s">
        <v>159</v>
      </c>
      <c r="D71" s="252"/>
      <c r="E71" s="308"/>
      <c r="F71" s="254"/>
      <c r="G71" s="255"/>
      <c r="H71" s="261"/>
      <c r="I71" s="261"/>
      <c r="J71" s="261"/>
      <c r="K71" s="261"/>
      <c r="L71" s="261"/>
      <c r="M71" s="261"/>
      <c r="N71" s="261"/>
      <c r="O71" s="261"/>
      <c r="P71" s="261"/>
      <c r="Q71" s="261"/>
      <c r="R71" s="261"/>
      <c r="S71" s="261"/>
      <c r="T71" s="261"/>
      <c r="U71" s="261"/>
      <c r="V71" s="275"/>
      <c r="W71" s="261"/>
      <c r="X71" s="275"/>
      <c r="Y71" s="275"/>
      <c r="Z71" s="275"/>
      <c r="AA71" s="275"/>
      <c r="AB71" s="275"/>
      <c r="AC71" s="275"/>
      <c r="AD71" s="275"/>
      <c r="AE71" s="273">
        <v>0</v>
      </c>
      <c r="AF71" s="273">
        <v>0</v>
      </c>
      <c r="AG71" s="273">
        <v>0</v>
      </c>
      <c r="AH71" s="273">
        <v>0</v>
      </c>
      <c r="AI71" s="273">
        <v>0</v>
      </c>
      <c r="AJ71" s="273">
        <v>0</v>
      </c>
      <c r="AK71" s="273">
        <v>0</v>
      </c>
      <c r="AL71" s="273">
        <v>0</v>
      </c>
      <c r="AM71" s="273">
        <v>0</v>
      </c>
      <c r="AN71" s="273">
        <v>0</v>
      </c>
      <c r="AO71" s="273">
        <v>0</v>
      </c>
    </row>
    <row r="72" spans="1:44" ht="18" customHeight="1">
      <c r="A72" s="252" t="s">
        <v>163</v>
      </c>
      <c r="B72" s="272" t="s">
        <v>161</v>
      </c>
      <c r="C72" s="103" t="s">
        <v>162</v>
      </c>
      <c r="D72" s="252"/>
      <c r="E72" s="308"/>
      <c r="F72" s="254"/>
      <c r="G72" s="255"/>
      <c r="H72" s="261"/>
      <c r="I72" s="261"/>
      <c r="J72" s="261"/>
      <c r="K72" s="261"/>
      <c r="L72" s="261"/>
      <c r="M72" s="261"/>
      <c r="N72" s="261"/>
      <c r="O72" s="261"/>
      <c r="P72" s="261"/>
      <c r="Q72" s="261"/>
      <c r="R72" s="261"/>
      <c r="S72" s="261"/>
      <c r="T72" s="261"/>
      <c r="U72" s="261"/>
      <c r="V72" s="275"/>
      <c r="W72" s="261"/>
      <c r="X72" s="275"/>
      <c r="Y72" s="275"/>
      <c r="Z72" s="275"/>
      <c r="AA72" s="275"/>
      <c r="AB72" s="275"/>
      <c r="AC72" s="275"/>
      <c r="AD72" s="275"/>
      <c r="AE72" s="273">
        <v>0</v>
      </c>
      <c r="AF72" s="273">
        <v>0</v>
      </c>
      <c r="AG72" s="273">
        <v>0</v>
      </c>
      <c r="AH72" s="273">
        <v>0</v>
      </c>
      <c r="AI72" s="273">
        <v>0</v>
      </c>
      <c r="AJ72" s="273">
        <v>0</v>
      </c>
      <c r="AK72" s="273">
        <v>0</v>
      </c>
      <c r="AL72" s="273">
        <v>0</v>
      </c>
      <c r="AM72" s="273">
        <v>0</v>
      </c>
      <c r="AN72" s="273">
        <v>0</v>
      </c>
      <c r="AO72" s="273">
        <v>0</v>
      </c>
    </row>
    <row r="73" spans="1:44" ht="24" customHeight="1">
      <c r="A73" s="252" t="s">
        <v>166</v>
      </c>
      <c r="B73" s="272" t="s">
        <v>164</v>
      </c>
      <c r="C73" s="103" t="s">
        <v>165</v>
      </c>
      <c r="D73" s="252"/>
      <c r="E73" s="308"/>
      <c r="F73" s="254"/>
      <c r="G73" s="255"/>
      <c r="H73" s="261"/>
      <c r="I73" s="261"/>
      <c r="J73" s="261"/>
      <c r="K73" s="261"/>
      <c r="L73" s="261"/>
      <c r="M73" s="261"/>
      <c r="N73" s="261"/>
      <c r="O73" s="261"/>
      <c r="P73" s="261"/>
      <c r="Q73" s="261"/>
      <c r="R73" s="261"/>
      <c r="S73" s="261"/>
      <c r="T73" s="261"/>
      <c r="U73" s="261"/>
      <c r="V73" s="275"/>
      <c r="W73" s="261"/>
      <c r="X73" s="275"/>
      <c r="Y73" s="275"/>
      <c r="Z73" s="275"/>
      <c r="AA73" s="275"/>
      <c r="AB73" s="275"/>
      <c r="AC73" s="275"/>
      <c r="AD73" s="275"/>
      <c r="AE73" s="273">
        <v>0</v>
      </c>
      <c r="AF73" s="273">
        <v>0</v>
      </c>
      <c r="AG73" s="273">
        <v>0</v>
      </c>
      <c r="AH73" s="273">
        <v>0</v>
      </c>
      <c r="AI73" s="273">
        <v>0</v>
      </c>
      <c r="AJ73" s="273">
        <v>0</v>
      </c>
      <c r="AK73" s="273">
        <v>0</v>
      </c>
      <c r="AL73" s="273">
        <v>0</v>
      </c>
      <c r="AM73" s="273">
        <v>0</v>
      </c>
      <c r="AN73" s="273">
        <v>0</v>
      </c>
      <c r="AO73" s="273">
        <v>0</v>
      </c>
      <c r="AR73" s="259">
        <f>F88-F64</f>
        <v>0</v>
      </c>
    </row>
    <row r="74" spans="1:44" ht="18" customHeight="1">
      <c r="A74" s="252" t="s">
        <v>285</v>
      </c>
      <c r="B74" s="272" t="s">
        <v>167</v>
      </c>
      <c r="C74" s="103" t="s">
        <v>168</v>
      </c>
      <c r="D74" s="252"/>
      <c r="E74" s="308"/>
      <c r="F74" s="254"/>
      <c r="G74" s="255"/>
      <c r="H74" s="261"/>
      <c r="I74" s="261"/>
      <c r="J74" s="261"/>
      <c r="K74" s="261"/>
      <c r="L74" s="261"/>
      <c r="M74" s="261"/>
      <c r="N74" s="261"/>
      <c r="O74" s="261"/>
      <c r="P74" s="261"/>
      <c r="Q74" s="261"/>
      <c r="R74" s="261"/>
      <c r="S74" s="261"/>
      <c r="T74" s="261"/>
      <c r="U74" s="261"/>
      <c r="V74" s="275"/>
      <c r="W74" s="261"/>
      <c r="X74" s="275"/>
      <c r="Y74" s="275"/>
      <c r="Z74" s="275"/>
      <c r="AA74" s="275"/>
      <c r="AB74" s="275"/>
      <c r="AC74" s="275"/>
      <c r="AD74" s="275"/>
      <c r="AE74" s="273">
        <v>0</v>
      </c>
      <c r="AF74" s="273">
        <v>0</v>
      </c>
      <c r="AG74" s="273">
        <v>0</v>
      </c>
      <c r="AH74" s="273">
        <v>0</v>
      </c>
      <c r="AI74" s="273">
        <v>0</v>
      </c>
      <c r="AJ74" s="273">
        <v>0</v>
      </c>
      <c r="AK74" s="273">
        <v>0</v>
      </c>
      <c r="AL74" s="273">
        <v>0</v>
      </c>
      <c r="AM74" s="273">
        <v>0</v>
      </c>
      <c r="AN74" s="273">
        <v>0</v>
      </c>
      <c r="AO74" s="273">
        <v>0</v>
      </c>
    </row>
    <row r="75" spans="1:44" s="227" customFormat="1" ht="18" customHeight="1">
      <c r="A75" s="280">
        <v>3</v>
      </c>
      <c r="B75" s="281" t="s">
        <v>169</v>
      </c>
      <c r="C75" s="230" t="s">
        <v>170</v>
      </c>
      <c r="D75" s="244"/>
      <c r="E75" s="308"/>
      <c r="F75" s="267"/>
      <c r="G75" s="248"/>
      <c r="H75" s="282"/>
      <c r="I75" s="282"/>
      <c r="J75" s="282"/>
      <c r="K75" s="282"/>
      <c r="L75" s="282"/>
      <c r="M75" s="282"/>
      <c r="N75" s="282"/>
      <c r="O75" s="282"/>
      <c r="P75" s="282"/>
      <c r="Q75" s="282"/>
      <c r="R75" s="282"/>
      <c r="S75" s="282"/>
      <c r="T75" s="282"/>
      <c r="U75" s="282"/>
      <c r="V75" s="283"/>
      <c r="W75" s="282"/>
      <c r="X75" s="283"/>
      <c r="Y75" s="283"/>
      <c r="Z75" s="283"/>
      <c r="AA75" s="283"/>
      <c r="AB75" s="283"/>
      <c r="AC75" s="283"/>
      <c r="AD75" s="283"/>
      <c r="AE75" s="284">
        <v>0</v>
      </c>
      <c r="AF75" s="284">
        <v>0</v>
      </c>
      <c r="AG75" s="284">
        <v>0</v>
      </c>
      <c r="AH75" s="284">
        <v>0</v>
      </c>
      <c r="AI75" s="284">
        <v>0</v>
      </c>
      <c r="AJ75" s="284">
        <v>0</v>
      </c>
      <c r="AK75" s="284">
        <v>0</v>
      </c>
      <c r="AL75" s="284">
        <v>0</v>
      </c>
      <c r="AM75" s="284">
        <v>0</v>
      </c>
      <c r="AN75" s="284">
        <v>0</v>
      </c>
      <c r="AO75" s="284">
        <v>0</v>
      </c>
    </row>
    <row r="76" spans="1:44" s="291" customFormat="1" ht="18" customHeight="1">
      <c r="A76" s="285" t="s">
        <v>196</v>
      </c>
      <c r="B76" s="286" t="s">
        <v>197</v>
      </c>
      <c r="C76" s="287"/>
      <c r="D76" s="287"/>
      <c r="E76" s="230"/>
      <c r="F76" s="288"/>
      <c r="G76" s="248"/>
      <c r="H76" s="288"/>
      <c r="I76" s="288"/>
      <c r="J76" s="288"/>
      <c r="K76" s="288"/>
      <c r="L76" s="288"/>
      <c r="M76" s="288"/>
      <c r="N76" s="288"/>
      <c r="O76" s="288"/>
      <c r="P76" s="288"/>
      <c r="Q76" s="288"/>
      <c r="R76" s="288"/>
      <c r="S76" s="288"/>
      <c r="T76" s="288"/>
      <c r="U76" s="288"/>
      <c r="V76" s="289"/>
      <c r="W76" s="288"/>
      <c r="X76" s="289"/>
      <c r="Y76" s="289"/>
      <c r="Z76" s="289"/>
      <c r="AA76" s="289"/>
      <c r="AB76" s="289"/>
      <c r="AC76" s="289"/>
      <c r="AD76" s="289"/>
      <c r="AE76" s="290"/>
      <c r="AF76" s="290"/>
      <c r="AG76" s="290"/>
      <c r="AH76" s="290"/>
      <c r="AI76" s="290"/>
      <c r="AJ76" s="290"/>
      <c r="AK76" s="290"/>
      <c r="AL76" s="290"/>
      <c r="AM76" s="290"/>
      <c r="AN76" s="290"/>
      <c r="AO76" s="290"/>
    </row>
    <row r="77" spans="1:44" s="296" customFormat="1" ht="18" customHeight="1">
      <c r="A77" s="292">
        <v>1</v>
      </c>
      <c r="B77" s="293" t="s">
        <v>288</v>
      </c>
      <c r="C77" s="238" t="s">
        <v>198</v>
      </c>
      <c r="D77" s="230"/>
      <c r="E77" s="307"/>
      <c r="F77" s="249"/>
      <c r="G77" s="248"/>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v>0</v>
      </c>
      <c r="AF77" s="295">
        <v>0</v>
      </c>
      <c r="AG77" s="295">
        <v>0</v>
      </c>
      <c r="AH77" s="295">
        <v>0</v>
      </c>
      <c r="AI77" s="295">
        <v>0</v>
      </c>
      <c r="AJ77" s="295">
        <v>0</v>
      </c>
      <c r="AK77" s="295">
        <v>0</v>
      </c>
      <c r="AL77" s="295">
        <v>0</v>
      </c>
      <c r="AM77" s="295">
        <v>0</v>
      </c>
      <c r="AN77" s="295">
        <v>0</v>
      </c>
      <c r="AO77" s="295">
        <v>0</v>
      </c>
    </row>
    <row r="78" spans="1:44" s="296" customFormat="1" ht="18" customHeight="1">
      <c r="A78" s="292">
        <v>2</v>
      </c>
      <c r="B78" s="293" t="s">
        <v>199</v>
      </c>
      <c r="C78" s="238" t="s">
        <v>200</v>
      </c>
      <c r="D78" s="230"/>
      <c r="E78" s="307"/>
      <c r="F78" s="249"/>
      <c r="G78" s="248"/>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5">
        <v>0</v>
      </c>
      <c r="AF78" s="295">
        <v>0</v>
      </c>
      <c r="AG78" s="295">
        <v>0</v>
      </c>
      <c r="AH78" s="295">
        <v>0</v>
      </c>
      <c r="AI78" s="295">
        <v>0</v>
      </c>
      <c r="AJ78" s="295">
        <v>0</v>
      </c>
      <c r="AK78" s="295">
        <v>0</v>
      </c>
      <c r="AL78" s="295">
        <v>0</v>
      </c>
      <c r="AM78" s="295">
        <v>0</v>
      </c>
      <c r="AN78" s="295">
        <v>0</v>
      </c>
      <c r="AO78" s="295">
        <v>0</v>
      </c>
    </row>
    <row r="79" spans="1:44" s="296" customFormat="1" ht="18" customHeight="1">
      <c r="A79" s="292">
        <v>3</v>
      </c>
      <c r="B79" s="293" t="s">
        <v>201</v>
      </c>
      <c r="C79" s="238" t="s">
        <v>202</v>
      </c>
      <c r="D79" s="230"/>
      <c r="E79" s="307"/>
      <c r="F79" s="249"/>
      <c r="G79" s="248"/>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5">
        <v>0</v>
      </c>
      <c r="AF79" s="295">
        <v>0</v>
      </c>
      <c r="AG79" s="295">
        <v>0</v>
      </c>
      <c r="AH79" s="295">
        <v>0</v>
      </c>
      <c r="AI79" s="295">
        <v>0</v>
      </c>
      <c r="AJ79" s="295">
        <v>0</v>
      </c>
      <c r="AK79" s="295">
        <v>0</v>
      </c>
      <c r="AL79" s="295">
        <v>0</v>
      </c>
      <c r="AM79" s="295">
        <v>0</v>
      </c>
      <c r="AN79" s="295">
        <v>0</v>
      </c>
      <c r="AO79" s="295">
        <v>0</v>
      </c>
    </row>
    <row r="80" spans="1:44" s="300" customFormat="1" ht="51">
      <c r="A80" s="292">
        <v>4</v>
      </c>
      <c r="B80" s="297" t="s">
        <v>334</v>
      </c>
      <c r="C80" s="298" t="s">
        <v>204</v>
      </c>
      <c r="D80" s="287"/>
      <c r="E80" s="230"/>
      <c r="F80" s="289"/>
      <c r="G80" s="248"/>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9">
        <f t="shared" ref="AE80:AO80" si="14">AE12</f>
        <v>0</v>
      </c>
      <c r="AF80" s="299">
        <f t="shared" si="14"/>
        <v>0</v>
      </c>
      <c r="AG80" s="299">
        <f t="shared" si="14"/>
        <v>0</v>
      </c>
      <c r="AH80" s="299">
        <f t="shared" si="14"/>
        <v>0</v>
      </c>
      <c r="AI80" s="299">
        <f t="shared" si="14"/>
        <v>0</v>
      </c>
      <c r="AJ80" s="299">
        <f t="shared" si="14"/>
        <v>0</v>
      </c>
      <c r="AK80" s="299">
        <f t="shared" si="14"/>
        <v>0</v>
      </c>
      <c r="AL80" s="299">
        <f t="shared" si="14"/>
        <v>0</v>
      </c>
      <c r="AM80" s="299">
        <f t="shared" si="14"/>
        <v>0</v>
      </c>
      <c r="AN80" s="299">
        <f t="shared" si="14"/>
        <v>0</v>
      </c>
      <c r="AO80" s="299">
        <f t="shared" si="14"/>
        <v>0</v>
      </c>
    </row>
    <row r="81" spans="1:41" s="300" customFormat="1" ht="39.75" customHeight="1">
      <c r="A81" s="292">
        <v>5</v>
      </c>
      <c r="B81" s="301" t="s">
        <v>335</v>
      </c>
      <c r="C81" s="298" t="s">
        <v>206</v>
      </c>
      <c r="D81" s="230"/>
      <c r="E81" s="230"/>
      <c r="F81" s="289"/>
      <c r="G81" s="24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99">
        <f t="shared" ref="AE81:AO81" si="15">AE16</f>
        <v>0</v>
      </c>
      <c r="AF81" s="299">
        <f t="shared" si="15"/>
        <v>0</v>
      </c>
      <c r="AG81" s="299">
        <f t="shared" si="15"/>
        <v>0</v>
      </c>
      <c r="AH81" s="299">
        <f t="shared" si="15"/>
        <v>0</v>
      </c>
      <c r="AI81" s="299">
        <f t="shared" si="15"/>
        <v>0</v>
      </c>
      <c r="AJ81" s="299">
        <f t="shared" si="15"/>
        <v>0</v>
      </c>
      <c r="AK81" s="299">
        <f t="shared" si="15"/>
        <v>0</v>
      </c>
      <c r="AL81" s="299">
        <f t="shared" si="15"/>
        <v>0</v>
      </c>
      <c r="AM81" s="299">
        <f t="shared" si="15"/>
        <v>0</v>
      </c>
      <c r="AN81" s="299">
        <f t="shared" si="15"/>
        <v>0</v>
      </c>
      <c r="AO81" s="299">
        <f t="shared" si="15"/>
        <v>0</v>
      </c>
    </row>
    <row r="82" spans="1:41" s="300" customFormat="1" ht="18" customHeight="1">
      <c r="A82" s="292">
        <v>6</v>
      </c>
      <c r="B82" s="301" t="s">
        <v>207</v>
      </c>
      <c r="C82" s="298" t="s">
        <v>208</v>
      </c>
      <c r="D82" s="288"/>
      <c r="E82" s="288"/>
      <c r="F82" s="289"/>
      <c r="G82" s="24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9"/>
      <c r="AF82" s="299"/>
      <c r="AG82" s="299"/>
      <c r="AH82" s="299"/>
      <c r="AI82" s="299"/>
      <c r="AJ82" s="299"/>
      <c r="AK82" s="299"/>
      <c r="AL82" s="299"/>
      <c r="AM82" s="299"/>
      <c r="AN82" s="299"/>
      <c r="AO82" s="299"/>
    </row>
    <row r="83" spans="1:41" s="300" customFormat="1" ht="25.5">
      <c r="A83" s="292">
        <v>7</v>
      </c>
      <c r="B83" s="301" t="s">
        <v>209</v>
      </c>
      <c r="C83" s="298" t="s">
        <v>210</v>
      </c>
      <c r="D83" s="288"/>
      <c r="E83" s="288"/>
      <c r="F83" s="289"/>
      <c r="G83" s="24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9"/>
      <c r="AF83" s="299"/>
      <c r="AG83" s="299"/>
      <c r="AH83" s="299"/>
      <c r="AI83" s="299"/>
      <c r="AJ83" s="299"/>
      <c r="AK83" s="299"/>
      <c r="AL83" s="299"/>
      <c r="AM83" s="299"/>
      <c r="AN83" s="299"/>
      <c r="AO83" s="299"/>
    </row>
    <row r="84" spans="1:41" s="300" customFormat="1" ht="31.5" customHeight="1">
      <c r="A84" s="292">
        <v>8</v>
      </c>
      <c r="B84" s="301" t="s">
        <v>292</v>
      </c>
      <c r="C84" s="298" t="s">
        <v>212</v>
      </c>
      <c r="D84" s="288"/>
      <c r="E84" s="288"/>
      <c r="F84" s="289"/>
      <c r="G84" s="248"/>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9"/>
      <c r="AF84" s="299"/>
      <c r="AG84" s="299"/>
      <c r="AH84" s="299"/>
      <c r="AI84" s="299"/>
      <c r="AJ84" s="299"/>
      <c r="AK84" s="299"/>
      <c r="AL84" s="299"/>
      <c r="AM84" s="299"/>
      <c r="AN84" s="299"/>
      <c r="AO84" s="299"/>
    </row>
    <row r="85" spans="1:41" s="300" customFormat="1" ht="25.5">
      <c r="A85" s="292">
        <v>9</v>
      </c>
      <c r="B85" s="301" t="s">
        <v>213</v>
      </c>
      <c r="C85" s="298" t="s">
        <v>214</v>
      </c>
      <c r="D85" s="288"/>
      <c r="E85" s="288"/>
      <c r="F85" s="289"/>
      <c r="G85" s="24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302">
        <v>0</v>
      </c>
      <c r="AF85" s="302">
        <v>0</v>
      </c>
      <c r="AG85" s="302">
        <v>0</v>
      </c>
      <c r="AH85" s="302">
        <v>0</v>
      </c>
      <c r="AI85" s="302">
        <v>0</v>
      </c>
      <c r="AJ85" s="302">
        <v>0</v>
      </c>
      <c r="AK85" s="302">
        <v>0</v>
      </c>
      <c r="AL85" s="302">
        <v>0</v>
      </c>
      <c r="AM85" s="302">
        <v>0</v>
      </c>
      <c r="AN85" s="302">
        <v>0</v>
      </c>
      <c r="AO85" s="302">
        <v>0</v>
      </c>
    </row>
    <row r="86" spans="1:41" s="300" customFormat="1" ht="18" customHeight="1">
      <c r="A86" s="292">
        <v>10</v>
      </c>
      <c r="B86" s="301" t="s">
        <v>215</v>
      </c>
      <c r="C86" s="298" t="s">
        <v>216</v>
      </c>
      <c r="D86" s="288"/>
      <c r="E86" s="288"/>
      <c r="F86" s="289"/>
      <c r="G86" s="248"/>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9" t="e">
        <f>AE39+#REF!</f>
        <v>#REF!</v>
      </c>
      <c r="AF86" s="299" t="e">
        <f>AF39+#REF!</f>
        <v>#REF!</v>
      </c>
      <c r="AG86" s="299" t="e">
        <f>AG39+#REF!</f>
        <v>#REF!</v>
      </c>
      <c r="AH86" s="299" t="e">
        <f>AH39+#REF!</f>
        <v>#REF!</v>
      </c>
      <c r="AI86" s="299" t="e">
        <f>AI39+#REF!</f>
        <v>#REF!</v>
      </c>
      <c r="AJ86" s="299" t="e">
        <f>AJ39+#REF!</f>
        <v>#REF!</v>
      </c>
      <c r="AK86" s="299" t="e">
        <f>AK39+#REF!</f>
        <v>#REF!</v>
      </c>
      <c r="AL86" s="299" t="e">
        <f>AL39+#REF!</f>
        <v>#REF!</v>
      </c>
      <c r="AM86" s="299" t="e">
        <f>AM39+#REF!</f>
        <v>#REF!</v>
      </c>
      <c r="AN86" s="299" t="e">
        <f>AN39+#REF!</f>
        <v>#REF!</v>
      </c>
      <c r="AO86" s="299" t="e">
        <f>AO39+#REF!</f>
        <v>#REF!</v>
      </c>
    </row>
    <row r="87" spans="1:41" s="300" customFormat="1" ht="18" customHeight="1">
      <c r="A87" s="292">
        <v>11</v>
      </c>
      <c r="B87" s="301" t="s">
        <v>217</v>
      </c>
      <c r="C87" s="298" t="s">
        <v>218</v>
      </c>
      <c r="D87" s="288"/>
      <c r="E87" s="288"/>
      <c r="F87" s="289"/>
      <c r="G87" s="24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9"/>
      <c r="AF87" s="299"/>
      <c r="AG87" s="299"/>
      <c r="AH87" s="299"/>
      <c r="AI87" s="299"/>
      <c r="AJ87" s="299"/>
      <c r="AK87" s="299"/>
      <c r="AL87" s="299"/>
      <c r="AM87" s="299"/>
      <c r="AN87" s="299"/>
      <c r="AO87" s="299"/>
    </row>
    <row r="88" spans="1:41" s="300" customFormat="1" ht="18" customHeight="1">
      <c r="A88" s="292">
        <v>12</v>
      </c>
      <c r="B88" s="301" t="s">
        <v>219</v>
      </c>
      <c r="C88" s="298" t="s">
        <v>220</v>
      </c>
      <c r="D88" s="288"/>
      <c r="E88" s="288"/>
      <c r="F88" s="289"/>
      <c r="G88" s="248"/>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9"/>
      <c r="AF88" s="299"/>
      <c r="AG88" s="299"/>
      <c r="AH88" s="299"/>
      <c r="AI88" s="299"/>
      <c r="AJ88" s="299"/>
      <c r="AK88" s="299"/>
      <c r="AL88" s="299"/>
      <c r="AM88" s="299"/>
      <c r="AN88" s="299"/>
      <c r="AO88" s="299"/>
    </row>
    <row r="89" spans="1:41" s="300" customFormat="1" ht="27" customHeight="1">
      <c r="A89" s="292">
        <v>13</v>
      </c>
      <c r="B89" s="301" t="s">
        <v>221</v>
      </c>
      <c r="C89" s="298" t="s">
        <v>222</v>
      </c>
      <c r="D89" s="288"/>
      <c r="E89" s="288"/>
      <c r="F89" s="289"/>
      <c r="G89" s="24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9" t="e">
        <f>AE64+AE40+#REF!</f>
        <v>#REF!</v>
      </c>
      <c r="AF89" s="299" t="e">
        <f>AF64+AF40+#REF!</f>
        <v>#REF!</v>
      </c>
      <c r="AG89" s="299" t="e">
        <f>AG64+AG40+#REF!</f>
        <v>#REF!</v>
      </c>
      <c r="AH89" s="299" t="e">
        <f>AH64+AH40+#REF!</f>
        <v>#REF!</v>
      </c>
      <c r="AI89" s="299" t="e">
        <f>AI64+AI40+#REF!</f>
        <v>#REF!</v>
      </c>
      <c r="AJ89" s="299" t="e">
        <f>AJ64+AJ40+#REF!</f>
        <v>#REF!</v>
      </c>
      <c r="AK89" s="299" t="e">
        <f>AK64+AK40+#REF!</f>
        <v>#REF!</v>
      </c>
      <c r="AL89" s="299" t="e">
        <f>AL64+AL40+#REF!</f>
        <v>#REF!</v>
      </c>
      <c r="AM89" s="299" t="e">
        <f>AM64+AM40+#REF!</f>
        <v>#REF!</v>
      </c>
      <c r="AN89" s="299" t="e">
        <f>AN64+AN40+#REF!</f>
        <v>#REF!</v>
      </c>
      <c r="AO89" s="299" t="e">
        <f>AO64+AO40+#REF!</f>
        <v>#REF!</v>
      </c>
    </row>
    <row r="90" spans="1:41" ht="18" customHeight="1">
      <c r="B90" s="304" t="s">
        <v>223</v>
      </c>
    </row>
    <row r="95" spans="1:41">
      <c r="B95" s="259" t="s">
        <v>297</v>
      </c>
      <c r="F95" s="259">
        <f>E17+E25+E21</f>
        <v>0</v>
      </c>
    </row>
  </sheetData>
  <mergeCells count="11">
    <mergeCell ref="H4:AO4"/>
    <mergeCell ref="A1:B1"/>
    <mergeCell ref="A2:AO2"/>
    <mergeCell ref="H3:AO3"/>
    <mergeCell ref="A4:A5"/>
    <mergeCell ref="B4:B5"/>
    <mergeCell ref="C4:C5"/>
    <mergeCell ref="D4:D5"/>
    <mergeCell ref="E4:E5"/>
    <mergeCell ref="F4:F5"/>
    <mergeCell ref="G4:G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95"/>
  <sheetViews>
    <sheetView showZeros="0" zoomScale="60" zoomScaleNormal="60" workbookViewId="0">
      <selection activeCell="AA19" sqref="AA19"/>
    </sheetView>
  </sheetViews>
  <sheetFormatPr defaultColWidth="6.85546875" defaultRowHeight="12.75"/>
  <cols>
    <col min="1" max="1" width="4.85546875" style="303" customWidth="1"/>
    <col min="2" max="2" width="29.5703125" style="259" customWidth="1"/>
    <col min="3" max="3" width="6" style="259" customWidth="1"/>
    <col min="4" max="4" width="9.85546875" style="259" customWidth="1"/>
    <col min="5" max="5" width="8.85546875" style="259" customWidth="1"/>
    <col min="6" max="6" width="9.7109375" style="259" customWidth="1"/>
    <col min="7" max="7" width="6.140625" style="305" customWidth="1"/>
    <col min="8" max="11" width="7.85546875" style="259" customWidth="1"/>
    <col min="12" max="12" width="7.85546875" style="306" customWidth="1"/>
    <col min="13" max="16" width="7.85546875" style="259" customWidth="1"/>
    <col min="17" max="17" width="8" style="259" customWidth="1"/>
    <col min="18" max="21" width="7.85546875" style="259" customWidth="1"/>
    <col min="22" max="22" width="8.42578125" style="306" customWidth="1"/>
    <col min="23" max="23" width="7.85546875" style="259" customWidth="1"/>
    <col min="24" max="30" width="7.85546875" style="306" customWidth="1"/>
    <col min="31" max="41" width="7.28515625" style="259" hidden="1" customWidth="1"/>
    <col min="42" max="42" width="10.140625" style="259" customWidth="1"/>
    <col min="43" max="43" width="8.42578125" style="259" bestFit="1" customWidth="1"/>
    <col min="44" max="44" width="9.28515625" style="259" customWidth="1"/>
    <col min="45" max="252" width="6.85546875" style="259"/>
    <col min="253" max="253" width="4.85546875" style="259" customWidth="1"/>
    <col min="254" max="254" width="37.5703125" style="259" bestFit="1" customWidth="1"/>
    <col min="255" max="255" width="5.28515625" style="259" customWidth="1"/>
    <col min="256" max="256" width="9.85546875" style="259" customWidth="1"/>
    <col min="257" max="257" width="12.42578125" style="259" customWidth="1"/>
    <col min="258" max="258" width="7.7109375" style="259" customWidth="1"/>
    <col min="259" max="259" width="6.42578125" style="259" customWidth="1"/>
    <col min="260" max="260" width="8.42578125" style="259" customWidth="1"/>
    <col min="261" max="271" width="7.28515625" style="259" customWidth="1"/>
    <col min="272" max="272" width="8.7109375" style="259" customWidth="1"/>
    <col min="273" max="293" width="7.28515625" style="259" customWidth="1"/>
    <col min="294" max="294" width="6.85546875" style="259"/>
    <col min="295" max="295" width="9" style="259" bestFit="1" customWidth="1"/>
    <col min="296" max="296" width="7.85546875" style="259" bestFit="1" customWidth="1"/>
    <col min="297" max="508" width="6.85546875" style="259"/>
    <col min="509" max="509" width="4.85546875" style="259" customWidth="1"/>
    <col min="510" max="510" width="37.5703125" style="259" bestFit="1" customWidth="1"/>
    <col min="511" max="511" width="5.28515625" style="259" customWidth="1"/>
    <col min="512" max="512" width="9.85546875" style="259" customWidth="1"/>
    <col min="513" max="513" width="12.42578125" style="259" customWidth="1"/>
    <col min="514" max="514" width="7.7109375" style="259" customWidth="1"/>
    <col min="515" max="515" width="6.42578125" style="259" customWidth="1"/>
    <col min="516" max="516" width="8.42578125" style="259" customWidth="1"/>
    <col min="517" max="527" width="7.28515625" style="259" customWidth="1"/>
    <col min="528" max="528" width="8.7109375" style="259" customWidth="1"/>
    <col min="529" max="549" width="7.28515625" style="259" customWidth="1"/>
    <col min="550" max="550" width="6.85546875" style="259"/>
    <col min="551" max="551" width="9" style="259" bestFit="1" customWidth="1"/>
    <col min="552" max="552" width="7.85546875" style="259" bestFit="1" customWidth="1"/>
    <col min="553" max="764" width="6.85546875" style="259"/>
    <col min="765" max="765" width="4.85546875" style="259" customWidth="1"/>
    <col min="766" max="766" width="37.5703125" style="259" bestFit="1" customWidth="1"/>
    <col min="767" max="767" width="5.28515625" style="259" customWidth="1"/>
    <col min="768" max="768" width="9.85546875" style="259" customWidth="1"/>
    <col min="769" max="769" width="12.42578125" style="259" customWidth="1"/>
    <col min="770" max="770" width="7.7109375" style="259" customWidth="1"/>
    <col min="771" max="771" width="6.42578125" style="259" customWidth="1"/>
    <col min="772" max="772" width="8.42578125" style="259" customWidth="1"/>
    <col min="773" max="783" width="7.28515625" style="259" customWidth="1"/>
    <col min="784" max="784" width="8.7109375" style="259" customWidth="1"/>
    <col min="785" max="805" width="7.28515625" style="259" customWidth="1"/>
    <col min="806" max="806" width="6.85546875" style="259"/>
    <col min="807" max="807" width="9" style="259" bestFit="1" customWidth="1"/>
    <col min="808" max="808" width="7.85546875" style="259" bestFit="1" customWidth="1"/>
    <col min="809" max="1020" width="6.85546875" style="259"/>
    <col min="1021" max="1021" width="4.85546875" style="259" customWidth="1"/>
    <col min="1022" max="1022" width="37.5703125" style="259" bestFit="1" customWidth="1"/>
    <col min="1023" max="1023" width="5.28515625" style="259" customWidth="1"/>
    <col min="1024" max="1024" width="9.85546875" style="259" customWidth="1"/>
    <col min="1025" max="1025" width="12.42578125" style="259" customWidth="1"/>
    <col min="1026" max="1026" width="7.7109375" style="259" customWidth="1"/>
    <col min="1027" max="1027" width="6.42578125" style="259" customWidth="1"/>
    <col min="1028" max="1028" width="8.42578125" style="259" customWidth="1"/>
    <col min="1029" max="1039" width="7.28515625" style="259" customWidth="1"/>
    <col min="1040" max="1040" width="8.7109375" style="259" customWidth="1"/>
    <col min="1041" max="1061" width="7.28515625" style="259" customWidth="1"/>
    <col min="1062" max="1062" width="6.85546875" style="259"/>
    <col min="1063" max="1063" width="9" style="259" bestFit="1" customWidth="1"/>
    <col min="1064" max="1064" width="7.85546875" style="259" bestFit="1" customWidth="1"/>
    <col min="1065" max="1276" width="6.85546875" style="259"/>
    <col min="1277" max="1277" width="4.85546875" style="259" customWidth="1"/>
    <col min="1278" max="1278" width="37.5703125" style="259" bestFit="1" customWidth="1"/>
    <col min="1279" max="1279" width="5.28515625" style="259" customWidth="1"/>
    <col min="1280" max="1280" width="9.85546875" style="259" customWidth="1"/>
    <col min="1281" max="1281" width="12.42578125" style="259" customWidth="1"/>
    <col min="1282" max="1282" width="7.7109375" style="259" customWidth="1"/>
    <col min="1283" max="1283" width="6.42578125" style="259" customWidth="1"/>
    <col min="1284" max="1284" width="8.42578125" style="259" customWidth="1"/>
    <col min="1285" max="1295" width="7.28515625" style="259" customWidth="1"/>
    <col min="1296" max="1296" width="8.7109375" style="259" customWidth="1"/>
    <col min="1297" max="1317" width="7.28515625" style="259" customWidth="1"/>
    <col min="1318" max="1318" width="6.85546875" style="259"/>
    <col min="1319" max="1319" width="9" style="259" bestFit="1" customWidth="1"/>
    <col min="1320" max="1320" width="7.85546875" style="259" bestFit="1" customWidth="1"/>
    <col min="1321" max="1532" width="6.85546875" style="259"/>
    <col min="1533" max="1533" width="4.85546875" style="259" customWidth="1"/>
    <col min="1534" max="1534" width="37.5703125" style="259" bestFit="1" customWidth="1"/>
    <col min="1535" max="1535" width="5.28515625" style="259" customWidth="1"/>
    <col min="1536" max="1536" width="9.85546875" style="259" customWidth="1"/>
    <col min="1537" max="1537" width="12.42578125" style="259" customWidth="1"/>
    <col min="1538" max="1538" width="7.7109375" style="259" customWidth="1"/>
    <col min="1539" max="1539" width="6.42578125" style="259" customWidth="1"/>
    <col min="1540" max="1540" width="8.42578125" style="259" customWidth="1"/>
    <col min="1541" max="1551" width="7.28515625" style="259" customWidth="1"/>
    <col min="1552" max="1552" width="8.7109375" style="259" customWidth="1"/>
    <col min="1553" max="1573" width="7.28515625" style="259" customWidth="1"/>
    <col min="1574" max="1574" width="6.85546875" style="259"/>
    <col min="1575" max="1575" width="9" style="259" bestFit="1" customWidth="1"/>
    <col min="1576" max="1576" width="7.85546875" style="259" bestFit="1" customWidth="1"/>
    <col min="1577" max="1788" width="6.85546875" style="259"/>
    <col min="1789" max="1789" width="4.85546875" style="259" customWidth="1"/>
    <col min="1790" max="1790" width="37.5703125" style="259" bestFit="1" customWidth="1"/>
    <col min="1791" max="1791" width="5.28515625" style="259" customWidth="1"/>
    <col min="1792" max="1792" width="9.85546875" style="259" customWidth="1"/>
    <col min="1793" max="1793" width="12.42578125" style="259" customWidth="1"/>
    <col min="1794" max="1794" width="7.7109375" style="259" customWidth="1"/>
    <col min="1795" max="1795" width="6.42578125" style="259" customWidth="1"/>
    <col min="1796" max="1796" width="8.42578125" style="259" customWidth="1"/>
    <col min="1797" max="1807" width="7.28515625" style="259" customWidth="1"/>
    <col min="1808" max="1808" width="8.7109375" style="259" customWidth="1"/>
    <col min="1809" max="1829" width="7.28515625" style="259" customWidth="1"/>
    <col min="1830" max="1830" width="6.85546875" style="259"/>
    <col min="1831" max="1831" width="9" style="259" bestFit="1" customWidth="1"/>
    <col min="1832" max="1832" width="7.85546875" style="259" bestFit="1" customWidth="1"/>
    <col min="1833" max="2044" width="6.85546875" style="259"/>
    <col min="2045" max="2045" width="4.85546875" style="259" customWidth="1"/>
    <col min="2046" max="2046" width="37.5703125" style="259" bestFit="1" customWidth="1"/>
    <col min="2047" max="2047" width="5.28515625" style="259" customWidth="1"/>
    <col min="2048" max="2048" width="9.85546875" style="259" customWidth="1"/>
    <col min="2049" max="2049" width="12.42578125" style="259" customWidth="1"/>
    <col min="2050" max="2050" width="7.7109375" style="259" customWidth="1"/>
    <col min="2051" max="2051" width="6.42578125" style="259" customWidth="1"/>
    <col min="2052" max="2052" width="8.42578125" style="259" customWidth="1"/>
    <col min="2053" max="2063" width="7.28515625" style="259" customWidth="1"/>
    <col min="2064" max="2064" width="8.7109375" style="259" customWidth="1"/>
    <col min="2065" max="2085" width="7.28515625" style="259" customWidth="1"/>
    <col min="2086" max="2086" width="6.85546875" style="259"/>
    <col min="2087" max="2087" width="9" style="259" bestFit="1" customWidth="1"/>
    <col min="2088" max="2088" width="7.85546875" style="259" bestFit="1" customWidth="1"/>
    <col min="2089" max="2300" width="6.85546875" style="259"/>
    <col min="2301" max="2301" width="4.85546875" style="259" customWidth="1"/>
    <col min="2302" max="2302" width="37.5703125" style="259" bestFit="1" customWidth="1"/>
    <col min="2303" max="2303" width="5.28515625" style="259" customWidth="1"/>
    <col min="2304" max="2304" width="9.85546875" style="259" customWidth="1"/>
    <col min="2305" max="2305" width="12.42578125" style="259" customWidth="1"/>
    <col min="2306" max="2306" width="7.7109375" style="259" customWidth="1"/>
    <col min="2307" max="2307" width="6.42578125" style="259" customWidth="1"/>
    <col min="2308" max="2308" width="8.42578125" style="259" customWidth="1"/>
    <col min="2309" max="2319" width="7.28515625" style="259" customWidth="1"/>
    <col min="2320" max="2320" width="8.7109375" style="259" customWidth="1"/>
    <col min="2321" max="2341" width="7.28515625" style="259" customWidth="1"/>
    <col min="2342" max="2342" width="6.85546875" style="259"/>
    <col min="2343" max="2343" width="9" style="259" bestFit="1" customWidth="1"/>
    <col min="2344" max="2344" width="7.85546875" style="259" bestFit="1" customWidth="1"/>
    <col min="2345" max="2556" width="6.85546875" style="259"/>
    <col min="2557" max="2557" width="4.85546875" style="259" customWidth="1"/>
    <col min="2558" max="2558" width="37.5703125" style="259" bestFit="1" customWidth="1"/>
    <col min="2559" max="2559" width="5.28515625" style="259" customWidth="1"/>
    <col min="2560" max="2560" width="9.85546875" style="259" customWidth="1"/>
    <col min="2561" max="2561" width="12.42578125" style="259" customWidth="1"/>
    <col min="2562" max="2562" width="7.7109375" style="259" customWidth="1"/>
    <col min="2563" max="2563" width="6.42578125" style="259" customWidth="1"/>
    <col min="2564" max="2564" width="8.42578125" style="259" customWidth="1"/>
    <col min="2565" max="2575" width="7.28515625" style="259" customWidth="1"/>
    <col min="2576" max="2576" width="8.7109375" style="259" customWidth="1"/>
    <col min="2577" max="2597" width="7.28515625" style="259" customWidth="1"/>
    <col min="2598" max="2598" width="6.85546875" style="259"/>
    <col min="2599" max="2599" width="9" style="259" bestFit="1" customWidth="1"/>
    <col min="2600" max="2600" width="7.85546875" style="259" bestFit="1" customWidth="1"/>
    <col min="2601" max="2812" width="6.85546875" style="259"/>
    <col min="2813" max="2813" width="4.85546875" style="259" customWidth="1"/>
    <col min="2814" max="2814" width="37.5703125" style="259" bestFit="1" customWidth="1"/>
    <col min="2815" max="2815" width="5.28515625" style="259" customWidth="1"/>
    <col min="2816" max="2816" width="9.85546875" style="259" customWidth="1"/>
    <col min="2817" max="2817" width="12.42578125" style="259" customWidth="1"/>
    <col min="2818" max="2818" width="7.7109375" style="259" customWidth="1"/>
    <col min="2819" max="2819" width="6.42578125" style="259" customWidth="1"/>
    <col min="2820" max="2820" width="8.42578125" style="259" customWidth="1"/>
    <col min="2821" max="2831" width="7.28515625" style="259" customWidth="1"/>
    <col min="2832" max="2832" width="8.7109375" style="259" customWidth="1"/>
    <col min="2833" max="2853" width="7.28515625" style="259" customWidth="1"/>
    <col min="2854" max="2854" width="6.85546875" style="259"/>
    <col min="2855" max="2855" width="9" style="259" bestFit="1" customWidth="1"/>
    <col min="2856" max="2856" width="7.85546875" style="259" bestFit="1" customWidth="1"/>
    <col min="2857" max="3068" width="6.85546875" style="259"/>
    <col min="3069" max="3069" width="4.85546875" style="259" customWidth="1"/>
    <col min="3070" max="3070" width="37.5703125" style="259" bestFit="1" customWidth="1"/>
    <col min="3071" max="3071" width="5.28515625" style="259" customWidth="1"/>
    <col min="3072" max="3072" width="9.85546875" style="259" customWidth="1"/>
    <col min="3073" max="3073" width="12.42578125" style="259" customWidth="1"/>
    <col min="3074" max="3074" width="7.7109375" style="259" customWidth="1"/>
    <col min="3075" max="3075" width="6.42578125" style="259" customWidth="1"/>
    <col min="3076" max="3076" width="8.42578125" style="259" customWidth="1"/>
    <col min="3077" max="3087" width="7.28515625" style="259" customWidth="1"/>
    <col min="3088" max="3088" width="8.7109375" style="259" customWidth="1"/>
    <col min="3089" max="3109" width="7.28515625" style="259" customWidth="1"/>
    <col min="3110" max="3110" width="6.85546875" style="259"/>
    <col min="3111" max="3111" width="9" style="259" bestFit="1" customWidth="1"/>
    <col min="3112" max="3112" width="7.85546875" style="259" bestFit="1" customWidth="1"/>
    <col min="3113" max="3324" width="6.85546875" style="259"/>
    <col min="3325" max="3325" width="4.85546875" style="259" customWidth="1"/>
    <col min="3326" max="3326" width="37.5703125" style="259" bestFit="1" customWidth="1"/>
    <col min="3327" max="3327" width="5.28515625" style="259" customWidth="1"/>
    <col min="3328" max="3328" width="9.85546875" style="259" customWidth="1"/>
    <col min="3329" max="3329" width="12.42578125" style="259" customWidth="1"/>
    <col min="3330" max="3330" width="7.7109375" style="259" customWidth="1"/>
    <col min="3331" max="3331" width="6.42578125" style="259" customWidth="1"/>
    <col min="3332" max="3332" width="8.42578125" style="259" customWidth="1"/>
    <col min="3333" max="3343" width="7.28515625" style="259" customWidth="1"/>
    <col min="3344" max="3344" width="8.7109375" style="259" customWidth="1"/>
    <col min="3345" max="3365" width="7.28515625" style="259" customWidth="1"/>
    <col min="3366" max="3366" width="6.85546875" style="259"/>
    <col min="3367" max="3367" width="9" style="259" bestFit="1" customWidth="1"/>
    <col min="3368" max="3368" width="7.85546875" style="259" bestFit="1" customWidth="1"/>
    <col min="3369" max="3580" width="6.85546875" style="259"/>
    <col min="3581" max="3581" width="4.85546875" style="259" customWidth="1"/>
    <col min="3582" max="3582" width="37.5703125" style="259" bestFit="1" customWidth="1"/>
    <col min="3583" max="3583" width="5.28515625" style="259" customWidth="1"/>
    <col min="3584" max="3584" width="9.85546875" style="259" customWidth="1"/>
    <col min="3585" max="3585" width="12.42578125" style="259" customWidth="1"/>
    <col min="3586" max="3586" width="7.7109375" style="259" customWidth="1"/>
    <col min="3587" max="3587" width="6.42578125" style="259" customWidth="1"/>
    <col min="3588" max="3588" width="8.42578125" style="259" customWidth="1"/>
    <col min="3589" max="3599" width="7.28515625" style="259" customWidth="1"/>
    <col min="3600" max="3600" width="8.7109375" style="259" customWidth="1"/>
    <col min="3601" max="3621" width="7.28515625" style="259" customWidth="1"/>
    <col min="3622" max="3622" width="6.85546875" style="259"/>
    <col min="3623" max="3623" width="9" style="259" bestFit="1" customWidth="1"/>
    <col min="3624" max="3624" width="7.85546875" style="259" bestFit="1" customWidth="1"/>
    <col min="3625" max="3836" width="6.85546875" style="259"/>
    <col min="3837" max="3837" width="4.85546875" style="259" customWidth="1"/>
    <col min="3838" max="3838" width="37.5703125" style="259" bestFit="1" customWidth="1"/>
    <col min="3839" max="3839" width="5.28515625" style="259" customWidth="1"/>
    <col min="3840" max="3840" width="9.85546875" style="259" customWidth="1"/>
    <col min="3841" max="3841" width="12.42578125" style="259" customWidth="1"/>
    <col min="3842" max="3842" width="7.7109375" style="259" customWidth="1"/>
    <col min="3843" max="3843" width="6.42578125" style="259" customWidth="1"/>
    <col min="3844" max="3844" width="8.42578125" style="259" customWidth="1"/>
    <col min="3845" max="3855" width="7.28515625" style="259" customWidth="1"/>
    <col min="3856" max="3856" width="8.7109375" style="259" customWidth="1"/>
    <col min="3857" max="3877" width="7.28515625" style="259" customWidth="1"/>
    <col min="3878" max="3878" width="6.85546875" style="259"/>
    <col min="3879" max="3879" width="9" style="259" bestFit="1" customWidth="1"/>
    <col min="3880" max="3880" width="7.85546875" style="259" bestFit="1" customWidth="1"/>
    <col min="3881" max="4092" width="6.85546875" style="259"/>
    <col min="4093" max="4093" width="4.85546875" style="259" customWidth="1"/>
    <col min="4094" max="4094" width="37.5703125" style="259" bestFit="1" customWidth="1"/>
    <col min="4095" max="4095" width="5.28515625" style="259" customWidth="1"/>
    <col min="4096" max="4096" width="9.85546875" style="259" customWidth="1"/>
    <col min="4097" max="4097" width="12.42578125" style="259" customWidth="1"/>
    <col min="4098" max="4098" width="7.7109375" style="259" customWidth="1"/>
    <col min="4099" max="4099" width="6.42578125" style="259" customWidth="1"/>
    <col min="4100" max="4100" width="8.42578125" style="259" customWidth="1"/>
    <col min="4101" max="4111" width="7.28515625" style="259" customWidth="1"/>
    <col min="4112" max="4112" width="8.7109375" style="259" customWidth="1"/>
    <col min="4113" max="4133" width="7.28515625" style="259" customWidth="1"/>
    <col min="4134" max="4134" width="6.85546875" style="259"/>
    <col min="4135" max="4135" width="9" style="259" bestFit="1" customWidth="1"/>
    <col min="4136" max="4136" width="7.85546875" style="259" bestFit="1" customWidth="1"/>
    <col min="4137" max="4348" width="6.85546875" style="259"/>
    <col min="4349" max="4349" width="4.85546875" style="259" customWidth="1"/>
    <col min="4350" max="4350" width="37.5703125" style="259" bestFit="1" customWidth="1"/>
    <col min="4351" max="4351" width="5.28515625" style="259" customWidth="1"/>
    <col min="4352" max="4352" width="9.85546875" style="259" customWidth="1"/>
    <col min="4353" max="4353" width="12.42578125" style="259" customWidth="1"/>
    <col min="4354" max="4354" width="7.7109375" style="259" customWidth="1"/>
    <col min="4355" max="4355" width="6.42578125" style="259" customWidth="1"/>
    <col min="4356" max="4356" width="8.42578125" style="259" customWidth="1"/>
    <col min="4357" max="4367" width="7.28515625" style="259" customWidth="1"/>
    <col min="4368" max="4368" width="8.7109375" style="259" customWidth="1"/>
    <col min="4369" max="4389" width="7.28515625" style="259" customWidth="1"/>
    <col min="4390" max="4390" width="6.85546875" style="259"/>
    <col min="4391" max="4391" width="9" style="259" bestFit="1" customWidth="1"/>
    <col min="4392" max="4392" width="7.85546875" style="259" bestFit="1" customWidth="1"/>
    <col min="4393" max="4604" width="6.85546875" style="259"/>
    <col min="4605" max="4605" width="4.85546875" style="259" customWidth="1"/>
    <col min="4606" max="4606" width="37.5703125" style="259" bestFit="1" customWidth="1"/>
    <col min="4607" max="4607" width="5.28515625" style="259" customWidth="1"/>
    <col min="4608" max="4608" width="9.85546875" style="259" customWidth="1"/>
    <col min="4609" max="4609" width="12.42578125" style="259" customWidth="1"/>
    <col min="4610" max="4610" width="7.7109375" style="259" customWidth="1"/>
    <col min="4611" max="4611" width="6.42578125" style="259" customWidth="1"/>
    <col min="4612" max="4612" width="8.42578125" style="259" customWidth="1"/>
    <col min="4613" max="4623" width="7.28515625" style="259" customWidth="1"/>
    <col min="4624" max="4624" width="8.7109375" style="259" customWidth="1"/>
    <col min="4625" max="4645" width="7.28515625" style="259" customWidth="1"/>
    <col min="4646" max="4646" width="6.85546875" style="259"/>
    <col min="4647" max="4647" width="9" style="259" bestFit="1" customWidth="1"/>
    <col min="4648" max="4648" width="7.85546875" style="259" bestFit="1" customWidth="1"/>
    <col min="4649" max="4860" width="6.85546875" style="259"/>
    <col min="4861" max="4861" width="4.85546875" style="259" customWidth="1"/>
    <col min="4862" max="4862" width="37.5703125" style="259" bestFit="1" customWidth="1"/>
    <col min="4863" max="4863" width="5.28515625" style="259" customWidth="1"/>
    <col min="4864" max="4864" width="9.85546875" style="259" customWidth="1"/>
    <col min="4865" max="4865" width="12.42578125" style="259" customWidth="1"/>
    <col min="4866" max="4866" width="7.7109375" style="259" customWidth="1"/>
    <col min="4867" max="4867" width="6.42578125" style="259" customWidth="1"/>
    <col min="4868" max="4868" width="8.42578125" style="259" customWidth="1"/>
    <col min="4869" max="4879" width="7.28515625" style="259" customWidth="1"/>
    <col min="4880" max="4880" width="8.7109375" style="259" customWidth="1"/>
    <col min="4881" max="4901" width="7.28515625" style="259" customWidth="1"/>
    <col min="4902" max="4902" width="6.85546875" style="259"/>
    <col min="4903" max="4903" width="9" style="259" bestFit="1" customWidth="1"/>
    <col min="4904" max="4904" width="7.85546875" style="259" bestFit="1" customWidth="1"/>
    <col min="4905" max="5116" width="6.85546875" style="259"/>
    <col min="5117" max="5117" width="4.85546875" style="259" customWidth="1"/>
    <col min="5118" max="5118" width="37.5703125" style="259" bestFit="1" customWidth="1"/>
    <col min="5119" max="5119" width="5.28515625" style="259" customWidth="1"/>
    <col min="5120" max="5120" width="9.85546875" style="259" customWidth="1"/>
    <col min="5121" max="5121" width="12.42578125" style="259" customWidth="1"/>
    <col min="5122" max="5122" width="7.7109375" style="259" customWidth="1"/>
    <col min="5123" max="5123" width="6.42578125" style="259" customWidth="1"/>
    <col min="5124" max="5124" width="8.42578125" style="259" customWidth="1"/>
    <col min="5125" max="5135" width="7.28515625" style="259" customWidth="1"/>
    <col min="5136" max="5136" width="8.7109375" style="259" customWidth="1"/>
    <col min="5137" max="5157" width="7.28515625" style="259" customWidth="1"/>
    <col min="5158" max="5158" width="6.85546875" style="259"/>
    <col min="5159" max="5159" width="9" style="259" bestFit="1" customWidth="1"/>
    <col min="5160" max="5160" width="7.85546875" style="259" bestFit="1" customWidth="1"/>
    <col min="5161" max="5372" width="6.85546875" style="259"/>
    <col min="5373" max="5373" width="4.85546875" style="259" customWidth="1"/>
    <col min="5374" max="5374" width="37.5703125" style="259" bestFit="1" customWidth="1"/>
    <col min="5375" max="5375" width="5.28515625" style="259" customWidth="1"/>
    <col min="5376" max="5376" width="9.85546875" style="259" customWidth="1"/>
    <col min="5377" max="5377" width="12.42578125" style="259" customWidth="1"/>
    <col min="5378" max="5378" width="7.7109375" style="259" customWidth="1"/>
    <col min="5379" max="5379" width="6.42578125" style="259" customWidth="1"/>
    <col min="5380" max="5380" width="8.42578125" style="259" customWidth="1"/>
    <col min="5381" max="5391" width="7.28515625" style="259" customWidth="1"/>
    <col min="5392" max="5392" width="8.7109375" style="259" customWidth="1"/>
    <col min="5393" max="5413" width="7.28515625" style="259" customWidth="1"/>
    <col min="5414" max="5414" width="6.85546875" style="259"/>
    <col min="5415" max="5415" width="9" style="259" bestFit="1" customWidth="1"/>
    <col min="5416" max="5416" width="7.85546875" style="259" bestFit="1" customWidth="1"/>
    <col min="5417" max="5628" width="6.85546875" style="259"/>
    <col min="5629" max="5629" width="4.85546875" style="259" customWidth="1"/>
    <col min="5630" max="5630" width="37.5703125" style="259" bestFit="1" customWidth="1"/>
    <col min="5631" max="5631" width="5.28515625" style="259" customWidth="1"/>
    <col min="5632" max="5632" width="9.85546875" style="259" customWidth="1"/>
    <col min="5633" max="5633" width="12.42578125" style="259" customWidth="1"/>
    <col min="5634" max="5634" width="7.7109375" style="259" customWidth="1"/>
    <col min="5635" max="5635" width="6.42578125" style="259" customWidth="1"/>
    <col min="5636" max="5636" width="8.42578125" style="259" customWidth="1"/>
    <col min="5637" max="5647" width="7.28515625" style="259" customWidth="1"/>
    <col min="5648" max="5648" width="8.7109375" style="259" customWidth="1"/>
    <col min="5649" max="5669" width="7.28515625" style="259" customWidth="1"/>
    <col min="5670" max="5670" width="6.85546875" style="259"/>
    <col min="5671" max="5671" width="9" style="259" bestFit="1" customWidth="1"/>
    <col min="5672" max="5672" width="7.85546875" style="259" bestFit="1" customWidth="1"/>
    <col min="5673" max="5884" width="6.85546875" style="259"/>
    <col min="5885" max="5885" width="4.85546875" style="259" customWidth="1"/>
    <col min="5886" max="5886" width="37.5703125" style="259" bestFit="1" customWidth="1"/>
    <col min="5887" max="5887" width="5.28515625" style="259" customWidth="1"/>
    <col min="5888" max="5888" width="9.85546875" style="259" customWidth="1"/>
    <col min="5889" max="5889" width="12.42578125" style="259" customWidth="1"/>
    <col min="5890" max="5890" width="7.7109375" style="259" customWidth="1"/>
    <col min="5891" max="5891" width="6.42578125" style="259" customWidth="1"/>
    <col min="5892" max="5892" width="8.42578125" style="259" customWidth="1"/>
    <col min="5893" max="5903" width="7.28515625" style="259" customWidth="1"/>
    <col min="5904" max="5904" width="8.7109375" style="259" customWidth="1"/>
    <col min="5905" max="5925" width="7.28515625" style="259" customWidth="1"/>
    <col min="5926" max="5926" width="6.85546875" style="259"/>
    <col min="5927" max="5927" width="9" style="259" bestFit="1" customWidth="1"/>
    <col min="5928" max="5928" width="7.85546875" style="259" bestFit="1" customWidth="1"/>
    <col min="5929" max="6140" width="6.85546875" style="259"/>
    <col min="6141" max="6141" width="4.85546875" style="259" customWidth="1"/>
    <col min="6142" max="6142" width="37.5703125" style="259" bestFit="1" customWidth="1"/>
    <col min="6143" max="6143" width="5.28515625" style="259" customWidth="1"/>
    <col min="6144" max="6144" width="9.85546875" style="259" customWidth="1"/>
    <col min="6145" max="6145" width="12.42578125" style="259" customWidth="1"/>
    <col min="6146" max="6146" width="7.7109375" style="259" customWidth="1"/>
    <col min="6147" max="6147" width="6.42578125" style="259" customWidth="1"/>
    <col min="6148" max="6148" width="8.42578125" style="259" customWidth="1"/>
    <col min="6149" max="6159" width="7.28515625" style="259" customWidth="1"/>
    <col min="6160" max="6160" width="8.7109375" style="259" customWidth="1"/>
    <col min="6161" max="6181" width="7.28515625" style="259" customWidth="1"/>
    <col min="6182" max="6182" width="6.85546875" style="259"/>
    <col min="6183" max="6183" width="9" style="259" bestFit="1" customWidth="1"/>
    <col min="6184" max="6184" width="7.85546875" style="259" bestFit="1" customWidth="1"/>
    <col min="6185" max="6396" width="6.85546875" style="259"/>
    <col min="6397" max="6397" width="4.85546875" style="259" customWidth="1"/>
    <col min="6398" max="6398" width="37.5703125" style="259" bestFit="1" customWidth="1"/>
    <col min="6399" max="6399" width="5.28515625" style="259" customWidth="1"/>
    <col min="6400" max="6400" width="9.85546875" style="259" customWidth="1"/>
    <col min="6401" max="6401" width="12.42578125" style="259" customWidth="1"/>
    <col min="6402" max="6402" width="7.7109375" style="259" customWidth="1"/>
    <col min="6403" max="6403" width="6.42578125" style="259" customWidth="1"/>
    <col min="6404" max="6404" width="8.42578125" style="259" customWidth="1"/>
    <col min="6405" max="6415" width="7.28515625" style="259" customWidth="1"/>
    <col min="6416" max="6416" width="8.7109375" style="259" customWidth="1"/>
    <col min="6417" max="6437" width="7.28515625" style="259" customWidth="1"/>
    <col min="6438" max="6438" width="6.85546875" style="259"/>
    <col min="6439" max="6439" width="9" style="259" bestFit="1" customWidth="1"/>
    <col min="6440" max="6440" width="7.85546875" style="259" bestFit="1" customWidth="1"/>
    <col min="6441" max="6652" width="6.85546875" style="259"/>
    <col min="6653" max="6653" width="4.85546875" style="259" customWidth="1"/>
    <col min="6654" max="6654" width="37.5703125" style="259" bestFit="1" customWidth="1"/>
    <col min="6655" max="6655" width="5.28515625" style="259" customWidth="1"/>
    <col min="6656" max="6656" width="9.85546875" style="259" customWidth="1"/>
    <col min="6657" max="6657" width="12.42578125" style="259" customWidth="1"/>
    <col min="6658" max="6658" width="7.7109375" style="259" customWidth="1"/>
    <col min="6659" max="6659" width="6.42578125" style="259" customWidth="1"/>
    <col min="6660" max="6660" width="8.42578125" style="259" customWidth="1"/>
    <col min="6661" max="6671" width="7.28515625" style="259" customWidth="1"/>
    <col min="6672" max="6672" width="8.7109375" style="259" customWidth="1"/>
    <col min="6673" max="6693" width="7.28515625" style="259" customWidth="1"/>
    <col min="6694" max="6694" width="6.85546875" style="259"/>
    <col min="6695" max="6695" width="9" style="259" bestFit="1" customWidth="1"/>
    <col min="6696" max="6696" width="7.85546875" style="259" bestFit="1" customWidth="1"/>
    <col min="6697" max="6908" width="6.85546875" style="259"/>
    <col min="6909" max="6909" width="4.85546875" style="259" customWidth="1"/>
    <col min="6910" max="6910" width="37.5703125" style="259" bestFit="1" customWidth="1"/>
    <col min="6911" max="6911" width="5.28515625" style="259" customWidth="1"/>
    <col min="6912" max="6912" width="9.85546875" style="259" customWidth="1"/>
    <col min="6913" max="6913" width="12.42578125" style="259" customWidth="1"/>
    <col min="6914" max="6914" width="7.7109375" style="259" customWidth="1"/>
    <col min="6915" max="6915" width="6.42578125" style="259" customWidth="1"/>
    <col min="6916" max="6916" width="8.42578125" style="259" customWidth="1"/>
    <col min="6917" max="6927" width="7.28515625" style="259" customWidth="1"/>
    <col min="6928" max="6928" width="8.7109375" style="259" customWidth="1"/>
    <col min="6929" max="6949" width="7.28515625" style="259" customWidth="1"/>
    <col min="6950" max="6950" width="6.85546875" style="259"/>
    <col min="6951" max="6951" width="9" style="259" bestFit="1" customWidth="1"/>
    <col min="6952" max="6952" width="7.85546875" style="259" bestFit="1" customWidth="1"/>
    <col min="6953" max="7164" width="6.85546875" style="259"/>
    <col min="7165" max="7165" width="4.85546875" style="259" customWidth="1"/>
    <col min="7166" max="7166" width="37.5703125" style="259" bestFit="1" customWidth="1"/>
    <col min="7167" max="7167" width="5.28515625" style="259" customWidth="1"/>
    <col min="7168" max="7168" width="9.85546875" style="259" customWidth="1"/>
    <col min="7169" max="7169" width="12.42578125" style="259" customWidth="1"/>
    <col min="7170" max="7170" width="7.7109375" style="259" customWidth="1"/>
    <col min="7171" max="7171" width="6.42578125" style="259" customWidth="1"/>
    <col min="7172" max="7172" width="8.42578125" style="259" customWidth="1"/>
    <col min="7173" max="7183" width="7.28515625" style="259" customWidth="1"/>
    <col min="7184" max="7184" width="8.7109375" style="259" customWidth="1"/>
    <col min="7185" max="7205" width="7.28515625" style="259" customWidth="1"/>
    <col min="7206" max="7206" width="6.85546875" style="259"/>
    <col min="7207" max="7207" width="9" style="259" bestFit="1" customWidth="1"/>
    <col min="7208" max="7208" width="7.85546875" style="259" bestFit="1" customWidth="1"/>
    <col min="7209" max="7420" width="6.85546875" style="259"/>
    <col min="7421" max="7421" width="4.85546875" style="259" customWidth="1"/>
    <col min="7422" max="7422" width="37.5703125" style="259" bestFit="1" customWidth="1"/>
    <col min="7423" max="7423" width="5.28515625" style="259" customWidth="1"/>
    <col min="7424" max="7424" width="9.85546875" style="259" customWidth="1"/>
    <col min="7425" max="7425" width="12.42578125" style="259" customWidth="1"/>
    <col min="7426" max="7426" width="7.7109375" style="259" customWidth="1"/>
    <col min="7427" max="7427" width="6.42578125" style="259" customWidth="1"/>
    <col min="7428" max="7428" width="8.42578125" style="259" customWidth="1"/>
    <col min="7429" max="7439" width="7.28515625" style="259" customWidth="1"/>
    <col min="7440" max="7440" width="8.7109375" style="259" customWidth="1"/>
    <col min="7441" max="7461" width="7.28515625" style="259" customWidth="1"/>
    <col min="7462" max="7462" width="6.85546875" style="259"/>
    <col min="7463" max="7463" width="9" style="259" bestFit="1" customWidth="1"/>
    <col min="7464" max="7464" width="7.85546875" style="259" bestFit="1" customWidth="1"/>
    <col min="7465" max="7676" width="6.85546875" style="259"/>
    <col min="7677" max="7677" width="4.85546875" style="259" customWidth="1"/>
    <col min="7678" max="7678" width="37.5703125" style="259" bestFit="1" customWidth="1"/>
    <col min="7679" max="7679" width="5.28515625" style="259" customWidth="1"/>
    <col min="7680" max="7680" width="9.85546875" style="259" customWidth="1"/>
    <col min="7681" max="7681" width="12.42578125" style="259" customWidth="1"/>
    <col min="7682" max="7682" width="7.7109375" style="259" customWidth="1"/>
    <col min="7683" max="7683" width="6.42578125" style="259" customWidth="1"/>
    <col min="7684" max="7684" width="8.42578125" style="259" customWidth="1"/>
    <col min="7685" max="7695" width="7.28515625" style="259" customWidth="1"/>
    <col min="7696" max="7696" width="8.7109375" style="259" customWidth="1"/>
    <col min="7697" max="7717" width="7.28515625" style="259" customWidth="1"/>
    <col min="7718" max="7718" width="6.85546875" style="259"/>
    <col min="7719" max="7719" width="9" style="259" bestFit="1" customWidth="1"/>
    <col min="7720" max="7720" width="7.85546875" style="259" bestFit="1" customWidth="1"/>
    <col min="7721" max="7932" width="6.85546875" style="259"/>
    <col min="7933" max="7933" width="4.85546875" style="259" customWidth="1"/>
    <col min="7934" max="7934" width="37.5703125" style="259" bestFit="1" customWidth="1"/>
    <col min="7935" max="7935" width="5.28515625" style="259" customWidth="1"/>
    <col min="7936" max="7936" width="9.85546875" style="259" customWidth="1"/>
    <col min="7937" max="7937" width="12.42578125" style="259" customWidth="1"/>
    <col min="7938" max="7938" width="7.7109375" style="259" customWidth="1"/>
    <col min="7939" max="7939" width="6.42578125" style="259" customWidth="1"/>
    <col min="7940" max="7940" width="8.42578125" style="259" customWidth="1"/>
    <col min="7941" max="7951" width="7.28515625" style="259" customWidth="1"/>
    <col min="7952" max="7952" width="8.7109375" style="259" customWidth="1"/>
    <col min="7953" max="7973" width="7.28515625" style="259" customWidth="1"/>
    <col min="7974" max="7974" width="6.85546875" style="259"/>
    <col min="7975" max="7975" width="9" style="259" bestFit="1" customWidth="1"/>
    <col min="7976" max="7976" width="7.85546875" style="259" bestFit="1" customWidth="1"/>
    <col min="7977" max="8188" width="6.85546875" style="259"/>
    <col min="8189" max="8189" width="4.85546875" style="259" customWidth="1"/>
    <col min="8190" max="8190" width="37.5703125" style="259" bestFit="1" customWidth="1"/>
    <col min="8191" max="8191" width="5.28515625" style="259" customWidth="1"/>
    <col min="8192" max="8192" width="9.85546875" style="259" customWidth="1"/>
    <col min="8193" max="8193" width="12.42578125" style="259" customWidth="1"/>
    <col min="8194" max="8194" width="7.7109375" style="259" customWidth="1"/>
    <col min="8195" max="8195" width="6.42578125" style="259" customWidth="1"/>
    <col min="8196" max="8196" width="8.42578125" style="259" customWidth="1"/>
    <col min="8197" max="8207" width="7.28515625" style="259" customWidth="1"/>
    <col min="8208" max="8208" width="8.7109375" style="259" customWidth="1"/>
    <col min="8209" max="8229" width="7.28515625" style="259" customWidth="1"/>
    <col min="8230" max="8230" width="6.85546875" style="259"/>
    <col min="8231" max="8231" width="9" style="259" bestFit="1" customWidth="1"/>
    <col min="8232" max="8232" width="7.85546875" style="259" bestFit="1" customWidth="1"/>
    <col min="8233" max="8444" width="6.85546875" style="259"/>
    <col min="8445" max="8445" width="4.85546875" style="259" customWidth="1"/>
    <col min="8446" max="8446" width="37.5703125" style="259" bestFit="1" customWidth="1"/>
    <col min="8447" max="8447" width="5.28515625" style="259" customWidth="1"/>
    <col min="8448" max="8448" width="9.85546875" style="259" customWidth="1"/>
    <col min="8449" max="8449" width="12.42578125" style="259" customWidth="1"/>
    <col min="8450" max="8450" width="7.7109375" style="259" customWidth="1"/>
    <col min="8451" max="8451" width="6.42578125" style="259" customWidth="1"/>
    <col min="8452" max="8452" width="8.42578125" style="259" customWidth="1"/>
    <col min="8453" max="8463" width="7.28515625" style="259" customWidth="1"/>
    <col min="8464" max="8464" width="8.7109375" style="259" customWidth="1"/>
    <col min="8465" max="8485" width="7.28515625" style="259" customWidth="1"/>
    <col min="8486" max="8486" width="6.85546875" style="259"/>
    <col min="8487" max="8487" width="9" style="259" bestFit="1" customWidth="1"/>
    <col min="8488" max="8488" width="7.85546875" style="259" bestFit="1" customWidth="1"/>
    <col min="8489" max="8700" width="6.85546875" style="259"/>
    <col min="8701" max="8701" width="4.85546875" style="259" customWidth="1"/>
    <col min="8702" max="8702" width="37.5703125" style="259" bestFit="1" customWidth="1"/>
    <col min="8703" max="8703" width="5.28515625" style="259" customWidth="1"/>
    <col min="8704" max="8704" width="9.85546875" style="259" customWidth="1"/>
    <col min="8705" max="8705" width="12.42578125" style="259" customWidth="1"/>
    <col min="8706" max="8706" width="7.7109375" style="259" customWidth="1"/>
    <col min="8707" max="8707" width="6.42578125" style="259" customWidth="1"/>
    <col min="8708" max="8708" width="8.42578125" style="259" customWidth="1"/>
    <col min="8709" max="8719" width="7.28515625" style="259" customWidth="1"/>
    <col min="8720" max="8720" width="8.7109375" style="259" customWidth="1"/>
    <col min="8721" max="8741" width="7.28515625" style="259" customWidth="1"/>
    <col min="8742" max="8742" width="6.85546875" style="259"/>
    <col min="8743" max="8743" width="9" style="259" bestFit="1" customWidth="1"/>
    <col min="8744" max="8744" width="7.85546875" style="259" bestFit="1" customWidth="1"/>
    <col min="8745" max="8956" width="6.85546875" style="259"/>
    <col min="8957" max="8957" width="4.85546875" style="259" customWidth="1"/>
    <col min="8958" max="8958" width="37.5703125" style="259" bestFit="1" customWidth="1"/>
    <col min="8959" max="8959" width="5.28515625" style="259" customWidth="1"/>
    <col min="8960" max="8960" width="9.85546875" style="259" customWidth="1"/>
    <col min="8961" max="8961" width="12.42578125" style="259" customWidth="1"/>
    <col min="8962" max="8962" width="7.7109375" style="259" customWidth="1"/>
    <col min="8963" max="8963" width="6.42578125" style="259" customWidth="1"/>
    <col min="8964" max="8964" width="8.42578125" style="259" customWidth="1"/>
    <col min="8965" max="8975" width="7.28515625" style="259" customWidth="1"/>
    <col min="8976" max="8976" width="8.7109375" style="259" customWidth="1"/>
    <col min="8977" max="8997" width="7.28515625" style="259" customWidth="1"/>
    <col min="8998" max="8998" width="6.85546875" style="259"/>
    <col min="8999" max="8999" width="9" style="259" bestFit="1" customWidth="1"/>
    <col min="9000" max="9000" width="7.85546875" style="259" bestFit="1" customWidth="1"/>
    <col min="9001" max="9212" width="6.85546875" style="259"/>
    <col min="9213" max="9213" width="4.85546875" style="259" customWidth="1"/>
    <col min="9214" max="9214" width="37.5703125" style="259" bestFit="1" customWidth="1"/>
    <col min="9215" max="9215" width="5.28515625" style="259" customWidth="1"/>
    <col min="9216" max="9216" width="9.85546875" style="259" customWidth="1"/>
    <col min="9217" max="9217" width="12.42578125" style="259" customWidth="1"/>
    <col min="9218" max="9218" width="7.7109375" style="259" customWidth="1"/>
    <col min="9219" max="9219" width="6.42578125" style="259" customWidth="1"/>
    <col min="9220" max="9220" width="8.42578125" style="259" customWidth="1"/>
    <col min="9221" max="9231" width="7.28515625" style="259" customWidth="1"/>
    <col min="9232" max="9232" width="8.7109375" style="259" customWidth="1"/>
    <col min="9233" max="9253" width="7.28515625" style="259" customWidth="1"/>
    <col min="9254" max="9254" width="6.85546875" style="259"/>
    <col min="9255" max="9255" width="9" style="259" bestFit="1" customWidth="1"/>
    <col min="9256" max="9256" width="7.85546875" style="259" bestFit="1" customWidth="1"/>
    <col min="9257" max="9468" width="6.85546875" style="259"/>
    <col min="9469" max="9469" width="4.85546875" style="259" customWidth="1"/>
    <col min="9470" max="9470" width="37.5703125" style="259" bestFit="1" customWidth="1"/>
    <col min="9471" max="9471" width="5.28515625" style="259" customWidth="1"/>
    <col min="9472" max="9472" width="9.85546875" style="259" customWidth="1"/>
    <col min="9473" max="9473" width="12.42578125" style="259" customWidth="1"/>
    <col min="9474" max="9474" width="7.7109375" style="259" customWidth="1"/>
    <col min="9475" max="9475" width="6.42578125" style="259" customWidth="1"/>
    <col min="9476" max="9476" width="8.42578125" style="259" customWidth="1"/>
    <col min="9477" max="9487" width="7.28515625" style="259" customWidth="1"/>
    <col min="9488" max="9488" width="8.7109375" style="259" customWidth="1"/>
    <col min="9489" max="9509" width="7.28515625" style="259" customWidth="1"/>
    <col min="9510" max="9510" width="6.85546875" style="259"/>
    <col min="9511" max="9511" width="9" style="259" bestFit="1" customWidth="1"/>
    <col min="9512" max="9512" width="7.85546875" style="259" bestFit="1" customWidth="1"/>
    <col min="9513" max="9724" width="6.85546875" style="259"/>
    <col min="9725" max="9725" width="4.85546875" style="259" customWidth="1"/>
    <col min="9726" max="9726" width="37.5703125" style="259" bestFit="1" customWidth="1"/>
    <col min="9727" max="9727" width="5.28515625" style="259" customWidth="1"/>
    <col min="9728" max="9728" width="9.85546875" style="259" customWidth="1"/>
    <col min="9729" max="9729" width="12.42578125" style="259" customWidth="1"/>
    <col min="9730" max="9730" width="7.7109375" style="259" customWidth="1"/>
    <col min="9731" max="9731" width="6.42578125" style="259" customWidth="1"/>
    <col min="9732" max="9732" width="8.42578125" style="259" customWidth="1"/>
    <col min="9733" max="9743" width="7.28515625" style="259" customWidth="1"/>
    <col min="9744" max="9744" width="8.7109375" style="259" customWidth="1"/>
    <col min="9745" max="9765" width="7.28515625" style="259" customWidth="1"/>
    <col min="9766" max="9766" width="6.85546875" style="259"/>
    <col min="9767" max="9767" width="9" style="259" bestFit="1" customWidth="1"/>
    <col min="9768" max="9768" width="7.85546875" style="259" bestFit="1" customWidth="1"/>
    <col min="9769" max="9980" width="6.85546875" style="259"/>
    <col min="9981" max="9981" width="4.85546875" style="259" customWidth="1"/>
    <col min="9982" max="9982" width="37.5703125" style="259" bestFit="1" customWidth="1"/>
    <col min="9983" max="9983" width="5.28515625" style="259" customWidth="1"/>
    <col min="9984" max="9984" width="9.85546875" style="259" customWidth="1"/>
    <col min="9985" max="9985" width="12.42578125" style="259" customWidth="1"/>
    <col min="9986" max="9986" width="7.7109375" style="259" customWidth="1"/>
    <col min="9987" max="9987" width="6.42578125" style="259" customWidth="1"/>
    <col min="9988" max="9988" width="8.42578125" style="259" customWidth="1"/>
    <col min="9989" max="9999" width="7.28515625" style="259" customWidth="1"/>
    <col min="10000" max="10000" width="8.7109375" style="259" customWidth="1"/>
    <col min="10001" max="10021" width="7.28515625" style="259" customWidth="1"/>
    <col min="10022" max="10022" width="6.85546875" style="259"/>
    <col min="10023" max="10023" width="9" style="259" bestFit="1" customWidth="1"/>
    <col min="10024" max="10024" width="7.85546875" style="259" bestFit="1" customWidth="1"/>
    <col min="10025" max="10236" width="6.85546875" style="259"/>
    <col min="10237" max="10237" width="4.85546875" style="259" customWidth="1"/>
    <col min="10238" max="10238" width="37.5703125" style="259" bestFit="1" customWidth="1"/>
    <col min="10239" max="10239" width="5.28515625" style="259" customWidth="1"/>
    <col min="10240" max="10240" width="9.85546875" style="259" customWidth="1"/>
    <col min="10241" max="10241" width="12.42578125" style="259" customWidth="1"/>
    <col min="10242" max="10242" width="7.7109375" style="259" customWidth="1"/>
    <col min="10243" max="10243" width="6.42578125" style="259" customWidth="1"/>
    <col min="10244" max="10244" width="8.42578125" style="259" customWidth="1"/>
    <col min="10245" max="10255" width="7.28515625" style="259" customWidth="1"/>
    <col min="10256" max="10256" width="8.7109375" style="259" customWidth="1"/>
    <col min="10257" max="10277" width="7.28515625" style="259" customWidth="1"/>
    <col min="10278" max="10278" width="6.85546875" style="259"/>
    <col min="10279" max="10279" width="9" style="259" bestFit="1" customWidth="1"/>
    <col min="10280" max="10280" width="7.85546875" style="259" bestFit="1" customWidth="1"/>
    <col min="10281" max="10492" width="6.85546875" style="259"/>
    <col min="10493" max="10493" width="4.85546875" style="259" customWidth="1"/>
    <col min="10494" max="10494" width="37.5703125" style="259" bestFit="1" customWidth="1"/>
    <col min="10495" max="10495" width="5.28515625" style="259" customWidth="1"/>
    <col min="10496" max="10496" width="9.85546875" style="259" customWidth="1"/>
    <col min="10497" max="10497" width="12.42578125" style="259" customWidth="1"/>
    <col min="10498" max="10498" width="7.7109375" style="259" customWidth="1"/>
    <col min="10499" max="10499" width="6.42578125" style="259" customWidth="1"/>
    <col min="10500" max="10500" width="8.42578125" style="259" customWidth="1"/>
    <col min="10501" max="10511" width="7.28515625" style="259" customWidth="1"/>
    <col min="10512" max="10512" width="8.7109375" style="259" customWidth="1"/>
    <col min="10513" max="10533" width="7.28515625" style="259" customWidth="1"/>
    <col min="10534" max="10534" width="6.85546875" style="259"/>
    <col min="10535" max="10535" width="9" style="259" bestFit="1" customWidth="1"/>
    <col min="10536" max="10536" width="7.85546875" style="259" bestFit="1" customWidth="1"/>
    <col min="10537" max="10748" width="6.85546875" style="259"/>
    <col min="10749" max="10749" width="4.85546875" style="259" customWidth="1"/>
    <col min="10750" max="10750" width="37.5703125" style="259" bestFit="1" customWidth="1"/>
    <col min="10751" max="10751" width="5.28515625" style="259" customWidth="1"/>
    <col min="10752" max="10752" width="9.85546875" style="259" customWidth="1"/>
    <col min="10753" max="10753" width="12.42578125" style="259" customWidth="1"/>
    <col min="10754" max="10754" width="7.7109375" style="259" customWidth="1"/>
    <col min="10755" max="10755" width="6.42578125" style="259" customWidth="1"/>
    <col min="10756" max="10756" width="8.42578125" style="259" customWidth="1"/>
    <col min="10757" max="10767" width="7.28515625" style="259" customWidth="1"/>
    <col min="10768" max="10768" width="8.7109375" style="259" customWidth="1"/>
    <col min="10769" max="10789" width="7.28515625" style="259" customWidth="1"/>
    <col min="10790" max="10790" width="6.85546875" style="259"/>
    <col min="10791" max="10791" width="9" style="259" bestFit="1" customWidth="1"/>
    <col min="10792" max="10792" width="7.85546875" style="259" bestFit="1" customWidth="1"/>
    <col min="10793" max="11004" width="6.85546875" style="259"/>
    <col min="11005" max="11005" width="4.85546875" style="259" customWidth="1"/>
    <col min="11006" max="11006" width="37.5703125" style="259" bestFit="1" customWidth="1"/>
    <col min="11007" max="11007" width="5.28515625" style="259" customWidth="1"/>
    <col min="11008" max="11008" width="9.85546875" style="259" customWidth="1"/>
    <col min="11009" max="11009" width="12.42578125" style="259" customWidth="1"/>
    <col min="11010" max="11010" width="7.7109375" style="259" customWidth="1"/>
    <col min="11011" max="11011" width="6.42578125" style="259" customWidth="1"/>
    <col min="11012" max="11012" width="8.42578125" style="259" customWidth="1"/>
    <col min="11013" max="11023" width="7.28515625" style="259" customWidth="1"/>
    <col min="11024" max="11024" width="8.7109375" style="259" customWidth="1"/>
    <col min="11025" max="11045" width="7.28515625" style="259" customWidth="1"/>
    <col min="11046" max="11046" width="6.85546875" style="259"/>
    <col min="11047" max="11047" width="9" style="259" bestFit="1" customWidth="1"/>
    <col min="11048" max="11048" width="7.85546875" style="259" bestFit="1" customWidth="1"/>
    <col min="11049" max="11260" width="6.85546875" style="259"/>
    <col min="11261" max="11261" width="4.85546875" style="259" customWidth="1"/>
    <col min="11262" max="11262" width="37.5703125" style="259" bestFit="1" customWidth="1"/>
    <col min="11263" max="11263" width="5.28515625" style="259" customWidth="1"/>
    <col min="11264" max="11264" width="9.85546875" style="259" customWidth="1"/>
    <col min="11265" max="11265" width="12.42578125" style="259" customWidth="1"/>
    <col min="11266" max="11266" width="7.7109375" style="259" customWidth="1"/>
    <col min="11267" max="11267" width="6.42578125" style="259" customWidth="1"/>
    <col min="11268" max="11268" width="8.42578125" style="259" customWidth="1"/>
    <col min="11269" max="11279" width="7.28515625" style="259" customWidth="1"/>
    <col min="11280" max="11280" width="8.7109375" style="259" customWidth="1"/>
    <col min="11281" max="11301" width="7.28515625" style="259" customWidth="1"/>
    <col min="11302" max="11302" width="6.85546875" style="259"/>
    <col min="11303" max="11303" width="9" style="259" bestFit="1" customWidth="1"/>
    <col min="11304" max="11304" width="7.85546875" style="259" bestFit="1" customWidth="1"/>
    <col min="11305" max="11516" width="6.85546875" style="259"/>
    <col min="11517" max="11517" width="4.85546875" style="259" customWidth="1"/>
    <col min="11518" max="11518" width="37.5703125" style="259" bestFit="1" customWidth="1"/>
    <col min="11519" max="11519" width="5.28515625" style="259" customWidth="1"/>
    <col min="11520" max="11520" width="9.85546875" style="259" customWidth="1"/>
    <col min="11521" max="11521" width="12.42578125" style="259" customWidth="1"/>
    <col min="11522" max="11522" width="7.7109375" style="259" customWidth="1"/>
    <col min="11523" max="11523" width="6.42578125" style="259" customWidth="1"/>
    <col min="11524" max="11524" width="8.42578125" style="259" customWidth="1"/>
    <col min="11525" max="11535" width="7.28515625" style="259" customWidth="1"/>
    <col min="11536" max="11536" width="8.7109375" style="259" customWidth="1"/>
    <col min="11537" max="11557" width="7.28515625" style="259" customWidth="1"/>
    <col min="11558" max="11558" width="6.85546875" style="259"/>
    <col min="11559" max="11559" width="9" style="259" bestFit="1" customWidth="1"/>
    <col min="11560" max="11560" width="7.85546875" style="259" bestFit="1" customWidth="1"/>
    <col min="11561" max="11772" width="6.85546875" style="259"/>
    <col min="11773" max="11773" width="4.85546875" style="259" customWidth="1"/>
    <col min="11774" max="11774" width="37.5703125" style="259" bestFit="1" customWidth="1"/>
    <col min="11775" max="11775" width="5.28515625" style="259" customWidth="1"/>
    <col min="11776" max="11776" width="9.85546875" style="259" customWidth="1"/>
    <col min="11777" max="11777" width="12.42578125" style="259" customWidth="1"/>
    <col min="11778" max="11778" width="7.7109375" style="259" customWidth="1"/>
    <col min="11779" max="11779" width="6.42578125" style="259" customWidth="1"/>
    <col min="11780" max="11780" width="8.42578125" style="259" customWidth="1"/>
    <col min="11781" max="11791" width="7.28515625" style="259" customWidth="1"/>
    <col min="11792" max="11792" width="8.7109375" style="259" customWidth="1"/>
    <col min="11793" max="11813" width="7.28515625" style="259" customWidth="1"/>
    <col min="11814" max="11814" width="6.85546875" style="259"/>
    <col min="11815" max="11815" width="9" style="259" bestFit="1" customWidth="1"/>
    <col min="11816" max="11816" width="7.85546875" style="259" bestFit="1" customWidth="1"/>
    <col min="11817" max="12028" width="6.85546875" style="259"/>
    <col min="12029" max="12029" width="4.85546875" style="259" customWidth="1"/>
    <col min="12030" max="12030" width="37.5703125" style="259" bestFit="1" customWidth="1"/>
    <col min="12031" max="12031" width="5.28515625" style="259" customWidth="1"/>
    <col min="12032" max="12032" width="9.85546875" style="259" customWidth="1"/>
    <col min="12033" max="12033" width="12.42578125" style="259" customWidth="1"/>
    <col min="12034" max="12034" width="7.7109375" style="259" customWidth="1"/>
    <col min="12035" max="12035" width="6.42578125" style="259" customWidth="1"/>
    <col min="12036" max="12036" width="8.42578125" style="259" customWidth="1"/>
    <col min="12037" max="12047" width="7.28515625" style="259" customWidth="1"/>
    <col min="12048" max="12048" width="8.7109375" style="259" customWidth="1"/>
    <col min="12049" max="12069" width="7.28515625" style="259" customWidth="1"/>
    <col min="12070" max="12070" width="6.85546875" style="259"/>
    <col min="12071" max="12071" width="9" style="259" bestFit="1" customWidth="1"/>
    <col min="12072" max="12072" width="7.85546875" style="259" bestFit="1" customWidth="1"/>
    <col min="12073" max="12284" width="6.85546875" style="259"/>
    <col min="12285" max="12285" width="4.85546875" style="259" customWidth="1"/>
    <col min="12286" max="12286" width="37.5703125" style="259" bestFit="1" customWidth="1"/>
    <col min="12287" max="12287" width="5.28515625" style="259" customWidth="1"/>
    <col min="12288" max="12288" width="9.85546875" style="259" customWidth="1"/>
    <col min="12289" max="12289" width="12.42578125" style="259" customWidth="1"/>
    <col min="12290" max="12290" width="7.7109375" style="259" customWidth="1"/>
    <col min="12291" max="12291" width="6.42578125" style="259" customWidth="1"/>
    <col min="12292" max="12292" width="8.42578125" style="259" customWidth="1"/>
    <col min="12293" max="12303" width="7.28515625" style="259" customWidth="1"/>
    <col min="12304" max="12304" width="8.7109375" style="259" customWidth="1"/>
    <col min="12305" max="12325" width="7.28515625" style="259" customWidth="1"/>
    <col min="12326" max="12326" width="6.85546875" style="259"/>
    <col min="12327" max="12327" width="9" style="259" bestFit="1" customWidth="1"/>
    <col min="12328" max="12328" width="7.85546875" style="259" bestFit="1" customWidth="1"/>
    <col min="12329" max="12540" width="6.85546875" style="259"/>
    <col min="12541" max="12541" width="4.85546875" style="259" customWidth="1"/>
    <col min="12542" max="12542" width="37.5703125" style="259" bestFit="1" customWidth="1"/>
    <col min="12543" max="12543" width="5.28515625" style="259" customWidth="1"/>
    <col min="12544" max="12544" width="9.85546875" style="259" customWidth="1"/>
    <col min="12545" max="12545" width="12.42578125" style="259" customWidth="1"/>
    <col min="12546" max="12546" width="7.7109375" style="259" customWidth="1"/>
    <col min="12547" max="12547" width="6.42578125" style="259" customWidth="1"/>
    <col min="12548" max="12548" width="8.42578125" style="259" customWidth="1"/>
    <col min="12549" max="12559" width="7.28515625" style="259" customWidth="1"/>
    <col min="12560" max="12560" width="8.7109375" style="259" customWidth="1"/>
    <col min="12561" max="12581" width="7.28515625" style="259" customWidth="1"/>
    <col min="12582" max="12582" width="6.85546875" style="259"/>
    <col min="12583" max="12583" width="9" style="259" bestFit="1" customWidth="1"/>
    <col min="12584" max="12584" width="7.85546875" style="259" bestFit="1" customWidth="1"/>
    <col min="12585" max="12796" width="6.85546875" style="259"/>
    <col min="12797" max="12797" width="4.85546875" style="259" customWidth="1"/>
    <col min="12798" max="12798" width="37.5703125" style="259" bestFit="1" customWidth="1"/>
    <col min="12799" max="12799" width="5.28515625" style="259" customWidth="1"/>
    <col min="12800" max="12800" width="9.85546875" style="259" customWidth="1"/>
    <col min="12801" max="12801" width="12.42578125" style="259" customWidth="1"/>
    <col min="12802" max="12802" width="7.7109375" style="259" customWidth="1"/>
    <col min="12803" max="12803" width="6.42578125" style="259" customWidth="1"/>
    <col min="12804" max="12804" width="8.42578125" style="259" customWidth="1"/>
    <col min="12805" max="12815" width="7.28515625" style="259" customWidth="1"/>
    <col min="12816" max="12816" width="8.7109375" style="259" customWidth="1"/>
    <col min="12817" max="12837" width="7.28515625" style="259" customWidth="1"/>
    <col min="12838" max="12838" width="6.85546875" style="259"/>
    <col min="12839" max="12839" width="9" style="259" bestFit="1" customWidth="1"/>
    <col min="12840" max="12840" width="7.85546875" style="259" bestFit="1" customWidth="1"/>
    <col min="12841" max="13052" width="6.85546875" style="259"/>
    <col min="13053" max="13053" width="4.85546875" style="259" customWidth="1"/>
    <col min="13054" max="13054" width="37.5703125" style="259" bestFit="1" customWidth="1"/>
    <col min="13055" max="13055" width="5.28515625" style="259" customWidth="1"/>
    <col min="13056" max="13056" width="9.85546875" style="259" customWidth="1"/>
    <col min="13057" max="13057" width="12.42578125" style="259" customWidth="1"/>
    <col min="13058" max="13058" width="7.7109375" style="259" customWidth="1"/>
    <col min="13059" max="13059" width="6.42578125" style="259" customWidth="1"/>
    <col min="13060" max="13060" width="8.42578125" style="259" customWidth="1"/>
    <col min="13061" max="13071" width="7.28515625" style="259" customWidth="1"/>
    <col min="13072" max="13072" width="8.7109375" style="259" customWidth="1"/>
    <col min="13073" max="13093" width="7.28515625" style="259" customWidth="1"/>
    <col min="13094" max="13094" width="6.85546875" style="259"/>
    <col min="13095" max="13095" width="9" style="259" bestFit="1" customWidth="1"/>
    <col min="13096" max="13096" width="7.85546875" style="259" bestFit="1" customWidth="1"/>
    <col min="13097" max="13308" width="6.85546875" style="259"/>
    <col min="13309" max="13309" width="4.85546875" style="259" customWidth="1"/>
    <col min="13310" max="13310" width="37.5703125" style="259" bestFit="1" customWidth="1"/>
    <col min="13311" max="13311" width="5.28515625" style="259" customWidth="1"/>
    <col min="13312" max="13312" width="9.85546875" style="259" customWidth="1"/>
    <col min="13313" max="13313" width="12.42578125" style="259" customWidth="1"/>
    <col min="13314" max="13314" width="7.7109375" style="259" customWidth="1"/>
    <col min="13315" max="13315" width="6.42578125" style="259" customWidth="1"/>
    <col min="13316" max="13316" width="8.42578125" style="259" customWidth="1"/>
    <col min="13317" max="13327" width="7.28515625" style="259" customWidth="1"/>
    <col min="13328" max="13328" width="8.7109375" style="259" customWidth="1"/>
    <col min="13329" max="13349" width="7.28515625" style="259" customWidth="1"/>
    <col min="13350" max="13350" width="6.85546875" style="259"/>
    <col min="13351" max="13351" width="9" style="259" bestFit="1" customWidth="1"/>
    <col min="13352" max="13352" width="7.85546875" style="259" bestFit="1" customWidth="1"/>
    <col min="13353" max="13564" width="6.85546875" style="259"/>
    <col min="13565" max="13565" width="4.85546875" style="259" customWidth="1"/>
    <col min="13566" max="13566" width="37.5703125" style="259" bestFit="1" customWidth="1"/>
    <col min="13567" max="13567" width="5.28515625" style="259" customWidth="1"/>
    <col min="13568" max="13568" width="9.85546875" style="259" customWidth="1"/>
    <col min="13569" max="13569" width="12.42578125" style="259" customWidth="1"/>
    <col min="13570" max="13570" width="7.7109375" style="259" customWidth="1"/>
    <col min="13571" max="13571" width="6.42578125" style="259" customWidth="1"/>
    <col min="13572" max="13572" width="8.42578125" style="259" customWidth="1"/>
    <col min="13573" max="13583" width="7.28515625" style="259" customWidth="1"/>
    <col min="13584" max="13584" width="8.7109375" style="259" customWidth="1"/>
    <col min="13585" max="13605" width="7.28515625" style="259" customWidth="1"/>
    <col min="13606" max="13606" width="6.85546875" style="259"/>
    <col min="13607" max="13607" width="9" style="259" bestFit="1" customWidth="1"/>
    <col min="13608" max="13608" width="7.85546875" style="259" bestFit="1" customWidth="1"/>
    <col min="13609" max="13820" width="6.85546875" style="259"/>
    <col min="13821" max="13821" width="4.85546875" style="259" customWidth="1"/>
    <col min="13822" max="13822" width="37.5703125" style="259" bestFit="1" customWidth="1"/>
    <col min="13823" max="13823" width="5.28515625" style="259" customWidth="1"/>
    <col min="13824" max="13824" width="9.85546875" style="259" customWidth="1"/>
    <col min="13825" max="13825" width="12.42578125" style="259" customWidth="1"/>
    <col min="13826" max="13826" width="7.7109375" style="259" customWidth="1"/>
    <col min="13827" max="13827" width="6.42578125" style="259" customWidth="1"/>
    <col min="13828" max="13828" width="8.42578125" style="259" customWidth="1"/>
    <col min="13829" max="13839" width="7.28515625" style="259" customWidth="1"/>
    <col min="13840" max="13840" width="8.7109375" style="259" customWidth="1"/>
    <col min="13841" max="13861" width="7.28515625" style="259" customWidth="1"/>
    <col min="13862" max="13862" width="6.85546875" style="259"/>
    <col min="13863" max="13863" width="9" style="259" bestFit="1" customWidth="1"/>
    <col min="13864" max="13864" width="7.85546875" style="259" bestFit="1" customWidth="1"/>
    <col min="13865" max="14076" width="6.85546875" style="259"/>
    <col min="14077" max="14077" width="4.85546875" style="259" customWidth="1"/>
    <col min="14078" max="14078" width="37.5703125" style="259" bestFit="1" customWidth="1"/>
    <col min="14079" max="14079" width="5.28515625" style="259" customWidth="1"/>
    <col min="14080" max="14080" width="9.85546875" style="259" customWidth="1"/>
    <col min="14081" max="14081" width="12.42578125" style="259" customWidth="1"/>
    <col min="14082" max="14082" width="7.7109375" style="259" customWidth="1"/>
    <col min="14083" max="14083" width="6.42578125" style="259" customWidth="1"/>
    <col min="14084" max="14084" width="8.42578125" style="259" customWidth="1"/>
    <col min="14085" max="14095" width="7.28515625" style="259" customWidth="1"/>
    <col min="14096" max="14096" width="8.7109375" style="259" customWidth="1"/>
    <col min="14097" max="14117" width="7.28515625" style="259" customWidth="1"/>
    <col min="14118" max="14118" width="6.85546875" style="259"/>
    <col min="14119" max="14119" width="9" style="259" bestFit="1" customWidth="1"/>
    <col min="14120" max="14120" width="7.85546875" style="259" bestFit="1" customWidth="1"/>
    <col min="14121" max="14332" width="6.85546875" style="259"/>
    <col min="14333" max="14333" width="4.85546875" style="259" customWidth="1"/>
    <col min="14334" max="14334" width="37.5703125" style="259" bestFit="1" customWidth="1"/>
    <col min="14335" max="14335" width="5.28515625" style="259" customWidth="1"/>
    <col min="14336" max="14336" width="9.85546875" style="259" customWidth="1"/>
    <col min="14337" max="14337" width="12.42578125" style="259" customWidth="1"/>
    <col min="14338" max="14338" width="7.7109375" style="259" customWidth="1"/>
    <col min="14339" max="14339" width="6.42578125" style="259" customWidth="1"/>
    <col min="14340" max="14340" width="8.42578125" style="259" customWidth="1"/>
    <col min="14341" max="14351" width="7.28515625" style="259" customWidth="1"/>
    <col min="14352" max="14352" width="8.7109375" style="259" customWidth="1"/>
    <col min="14353" max="14373" width="7.28515625" style="259" customWidth="1"/>
    <col min="14374" max="14374" width="6.85546875" style="259"/>
    <col min="14375" max="14375" width="9" style="259" bestFit="1" customWidth="1"/>
    <col min="14376" max="14376" width="7.85546875" style="259" bestFit="1" customWidth="1"/>
    <col min="14377" max="14588" width="6.85546875" style="259"/>
    <col min="14589" max="14589" width="4.85546875" style="259" customWidth="1"/>
    <col min="14590" max="14590" width="37.5703125" style="259" bestFit="1" customWidth="1"/>
    <col min="14591" max="14591" width="5.28515625" style="259" customWidth="1"/>
    <col min="14592" max="14592" width="9.85546875" style="259" customWidth="1"/>
    <col min="14593" max="14593" width="12.42578125" style="259" customWidth="1"/>
    <col min="14594" max="14594" width="7.7109375" style="259" customWidth="1"/>
    <col min="14595" max="14595" width="6.42578125" style="259" customWidth="1"/>
    <col min="14596" max="14596" width="8.42578125" style="259" customWidth="1"/>
    <col min="14597" max="14607" width="7.28515625" style="259" customWidth="1"/>
    <col min="14608" max="14608" width="8.7109375" style="259" customWidth="1"/>
    <col min="14609" max="14629" width="7.28515625" style="259" customWidth="1"/>
    <col min="14630" max="14630" width="6.85546875" style="259"/>
    <col min="14631" max="14631" width="9" style="259" bestFit="1" customWidth="1"/>
    <col min="14632" max="14632" width="7.85546875" style="259" bestFit="1" customWidth="1"/>
    <col min="14633" max="14844" width="6.85546875" style="259"/>
    <col min="14845" max="14845" width="4.85546875" style="259" customWidth="1"/>
    <col min="14846" max="14846" width="37.5703125" style="259" bestFit="1" customWidth="1"/>
    <col min="14847" max="14847" width="5.28515625" style="259" customWidth="1"/>
    <col min="14848" max="14848" width="9.85546875" style="259" customWidth="1"/>
    <col min="14849" max="14849" width="12.42578125" style="259" customWidth="1"/>
    <col min="14850" max="14850" width="7.7109375" style="259" customWidth="1"/>
    <col min="14851" max="14851" width="6.42578125" style="259" customWidth="1"/>
    <col min="14852" max="14852" width="8.42578125" style="259" customWidth="1"/>
    <col min="14853" max="14863" width="7.28515625" style="259" customWidth="1"/>
    <col min="14864" max="14864" width="8.7109375" style="259" customWidth="1"/>
    <col min="14865" max="14885" width="7.28515625" style="259" customWidth="1"/>
    <col min="14886" max="14886" width="6.85546875" style="259"/>
    <col min="14887" max="14887" width="9" style="259" bestFit="1" customWidth="1"/>
    <col min="14888" max="14888" width="7.85546875" style="259" bestFit="1" customWidth="1"/>
    <col min="14889" max="15100" width="6.85546875" style="259"/>
    <col min="15101" max="15101" width="4.85546875" style="259" customWidth="1"/>
    <col min="15102" max="15102" width="37.5703125" style="259" bestFit="1" customWidth="1"/>
    <col min="15103" max="15103" width="5.28515625" style="259" customWidth="1"/>
    <col min="15104" max="15104" width="9.85546875" style="259" customWidth="1"/>
    <col min="15105" max="15105" width="12.42578125" style="259" customWidth="1"/>
    <col min="15106" max="15106" width="7.7109375" style="259" customWidth="1"/>
    <col min="15107" max="15107" width="6.42578125" style="259" customWidth="1"/>
    <col min="15108" max="15108" width="8.42578125" style="259" customWidth="1"/>
    <col min="15109" max="15119" width="7.28515625" style="259" customWidth="1"/>
    <col min="15120" max="15120" width="8.7109375" style="259" customWidth="1"/>
    <col min="15121" max="15141" width="7.28515625" style="259" customWidth="1"/>
    <col min="15142" max="15142" width="6.85546875" style="259"/>
    <col min="15143" max="15143" width="9" style="259" bestFit="1" customWidth="1"/>
    <col min="15144" max="15144" width="7.85546875" style="259" bestFit="1" customWidth="1"/>
    <col min="15145" max="15356" width="6.85546875" style="259"/>
    <col min="15357" max="15357" width="4.85546875" style="259" customWidth="1"/>
    <col min="15358" max="15358" width="37.5703125" style="259" bestFit="1" customWidth="1"/>
    <col min="15359" max="15359" width="5.28515625" style="259" customWidth="1"/>
    <col min="15360" max="15360" width="9.85546875" style="259" customWidth="1"/>
    <col min="15361" max="15361" width="12.42578125" style="259" customWidth="1"/>
    <col min="15362" max="15362" width="7.7109375" style="259" customWidth="1"/>
    <col min="15363" max="15363" width="6.42578125" style="259" customWidth="1"/>
    <col min="15364" max="15364" width="8.42578125" style="259" customWidth="1"/>
    <col min="15365" max="15375" width="7.28515625" style="259" customWidth="1"/>
    <col min="15376" max="15376" width="8.7109375" style="259" customWidth="1"/>
    <col min="15377" max="15397" width="7.28515625" style="259" customWidth="1"/>
    <col min="15398" max="15398" width="6.85546875" style="259"/>
    <col min="15399" max="15399" width="9" style="259" bestFit="1" customWidth="1"/>
    <col min="15400" max="15400" width="7.85546875" style="259" bestFit="1" customWidth="1"/>
    <col min="15401" max="15612" width="6.85546875" style="259"/>
    <col min="15613" max="15613" width="4.85546875" style="259" customWidth="1"/>
    <col min="15614" max="15614" width="37.5703125" style="259" bestFit="1" customWidth="1"/>
    <col min="15615" max="15615" width="5.28515625" style="259" customWidth="1"/>
    <col min="15616" max="15616" width="9.85546875" style="259" customWidth="1"/>
    <col min="15617" max="15617" width="12.42578125" style="259" customWidth="1"/>
    <col min="15618" max="15618" width="7.7109375" style="259" customWidth="1"/>
    <col min="15619" max="15619" width="6.42578125" style="259" customWidth="1"/>
    <col min="15620" max="15620" width="8.42578125" style="259" customWidth="1"/>
    <col min="15621" max="15631" width="7.28515625" style="259" customWidth="1"/>
    <col min="15632" max="15632" width="8.7109375" style="259" customWidth="1"/>
    <col min="15633" max="15653" width="7.28515625" style="259" customWidth="1"/>
    <col min="15654" max="15654" width="6.85546875" style="259"/>
    <col min="15655" max="15655" width="9" style="259" bestFit="1" customWidth="1"/>
    <col min="15656" max="15656" width="7.85546875" style="259" bestFit="1" customWidth="1"/>
    <col min="15657" max="15868" width="6.85546875" style="259"/>
    <col min="15869" max="15869" width="4.85546875" style="259" customWidth="1"/>
    <col min="15870" max="15870" width="37.5703125" style="259" bestFit="1" customWidth="1"/>
    <col min="15871" max="15871" width="5.28515625" style="259" customWidth="1"/>
    <col min="15872" max="15872" width="9.85546875" style="259" customWidth="1"/>
    <col min="15873" max="15873" width="12.42578125" style="259" customWidth="1"/>
    <col min="15874" max="15874" width="7.7109375" style="259" customWidth="1"/>
    <col min="15875" max="15875" width="6.42578125" style="259" customWidth="1"/>
    <col min="15876" max="15876" width="8.42578125" style="259" customWidth="1"/>
    <col min="15877" max="15887" width="7.28515625" style="259" customWidth="1"/>
    <col min="15888" max="15888" width="8.7109375" style="259" customWidth="1"/>
    <col min="15889" max="15909" width="7.28515625" style="259" customWidth="1"/>
    <col min="15910" max="15910" width="6.85546875" style="259"/>
    <col min="15911" max="15911" width="9" style="259" bestFit="1" customWidth="1"/>
    <col min="15912" max="15912" width="7.85546875" style="259" bestFit="1" customWidth="1"/>
    <col min="15913" max="16124" width="6.85546875" style="259"/>
    <col min="16125" max="16125" width="4.85546875" style="259" customWidth="1"/>
    <col min="16126" max="16126" width="37.5703125" style="259" bestFit="1" customWidth="1"/>
    <col min="16127" max="16127" width="5.28515625" style="259" customWidth="1"/>
    <col min="16128" max="16128" width="9.85546875" style="259" customWidth="1"/>
    <col min="16129" max="16129" width="12.42578125" style="259" customWidth="1"/>
    <col min="16130" max="16130" width="7.7109375" style="259" customWidth="1"/>
    <col min="16131" max="16131" width="6.42578125" style="259" customWidth="1"/>
    <col min="16132" max="16132" width="8.42578125" style="259" customWidth="1"/>
    <col min="16133" max="16143" width="7.28515625" style="259" customWidth="1"/>
    <col min="16144" max="16144" width="8.7109375" style="259" customWidth="1"/>
    <col min="16145" max="16165" width="7.28515625" style="259" customWidth="1"/>
    <col min="16166" max="16166" width="6.85546875" style="259"/>
    <col min="16167" max="16167" width="9" style="259" bestFit="1" customWidth="1"/>
    <col min="16168" max="16168" width="7.85546875" style="259" bestFit="1" customWidth="1"/>
    <col min="16169" max="16384" width="6.85546875" style="259"/>
  </cols>
  <sheetData>
    <row r="1" spans="1:43" s="221" customFormat="1" ht="18" customHeight="1">
      <c r="A1" s="1646" t="s">
        <v>294</v>
      </c>
      <c r="B1" s="1646"/>
      <c r="G1" s="222"/>
      <c r="I1" s="221">
        <f>F17+F21+F25</f>
        <v>0</v>
      </c>
      <c r="L1" s="223"/>
      <c r="V1" s="223"/>
      <c r="X1" s="223"/>
      <c r="Y1" s="223"/>
      <c r="Z1" s="223"/>
      <c r="AA1" s="223"/>
      <c r="AB1" s="223"/>
      <c r="AC1" s="223"/>
      <c r="AD1" s="223"/>
    </row>
    <row r="2" spans="1:43" s="221" customFormat="1" ht="15" customHeight="1">
      <c r="A2" s="1639" t="s">
        <v>417</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1:43" s="221" customFormat="1" ht="18" customHeight="1">
      <c r="A3" s="224"/>
      <c r="B3" s="225"/>
      <c r="C3" s="225"/>
      <c r="D3" s="225"/>
      <c r="E3" s="225"/>
      <c r="F3" s="225"/>
      <c r="G3" s="226"/>
      <c r="H3" s="1640" t="s">
        <v>1</v>
      </c>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row>
    <row r="4" spans="1:43" s="227" customFormat="1" ht="18" customHeight="1">
      <c r="A4" s="1647" t="s">
        <v>2</v>
      </c>
      <c r="B4" s="1641" t="s">
        <v>178</v>
      </c>
      <c r="C4" s="1641" t="s">
        <v>3</v>
      </c>
      <c r="D4" s="1637" t="s">
        <v>295</v>
      </c>
      <c r="E4" s="1637" t="s">
        <v>296</v>
      </c>
      <c r="F4" s="1641" t="s">
        <v>4</v>
      </c>
      <c r="G4" s="1642" t="s">
        <v>191</v>
      </c>
      <c r="H4" s="1643" t="s">
        <v>5</v>
      </c>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644"/>
      <c r="AO4" s="1645"/>
    </row>
    <row r="5" spans="1:43" s="227" customFormat="1" ht="38.25">
      <c r="A5" s="1647"/>
      <c r="B5" s="1641"/>
      <c r="C5" s="1641"/>
      <c r="D5" s="1638"/>
      <c r="E5" s="1638"/>
      <c r="F5" s="1641"/>
      <c r="G5" s="1642"/>
      <c r="H5" s="228" t="s">
        <v>308</v>
      </c>
      <c r="I5" s="228" t="s">
        <v>309</v>
      </c>
      <c r="J5" s="228" t="s">
        <v>310</v>
      </c>
      <c r="K5" s="228" t="s">
        <v>311</v>
      </c>
      <c r="L5" s="229" t="s">
        <v>312</v>
      </c>
      <c r="M5" s="228" t="s">
        <v>313</v>
      </c>
      <c r="N5" s="228" t="s">
        <v>314</v>
      </c>
      <c r="O5" s="228" t="s">
        <v>315</v>
      </c>
      <c r="P5" s="228" t="s">
        <v>316</v>
      </c>
      <c r="Q5" s="228" t="s">
        <v>317</v>
      </c>
      <c r="R5" s="228" t="s">
        <v>318</v>
      </c>
      <c r="S5" s="228" t="s">
        <v>319</v>
      </c>
      <c r="T5" s="228" t="s">
        <v>320</v>
      </c>
      <c r="U5" s="228" t="s">
        <v>321</v>
      </c>
      <c r="V5" s="229" t="s">
        <v>322</v>
      </c>
      <c r="W5" s="228" t="s">
        <v>348</v>
      </c>
      <c r="X5" s="229" t="s">
        <v>323</v>
      </c>
      <c r="Y5" s="229" t="s">
        <v>324</v>
      </c>
      <c r="Z5" s="229" t="s">
        <v>325</v>
      </c>
      <c r="AA5" s="229" t="s">
        <v>326</v>
      </c>
      <c r="AB5" s="229" t="s">
        <v>327</v>
      </c>
      <c r="AC5" s="229" t="s">
        <v>328</v>
      </c>
      <c r="AD5" s="229" t="s">
        <v>329</v>
      </c>
      <c r="AE5" s="230" t="s">
        <v>554</v>
      </c>
      <c r="AF5" s="230" t="s">
        <v>555</v>
      </c>
      <c r="AG5" s="230" t="s">
        <v>556</v>
      </c>
      <c r="AH5" s="230" t="s">
        <v>557</v>
      </c>
      <c r="AI5" s="230" t="s">
        <v>558</v>
      </c>
      <c r="AJ5" s="230" t="s">
        <v>559</v>
      </c>
      <c r="AK5" s="230" t="s">
        <v>560</v>
      </c>
      <c r="AL5" s="230" t="s">
        <v>561</v>
      </c>
      <c r="AM5" s="230" t="s">
        <v>562</v>
      </c>
      <c r="AN5" s="230" t="s">
        <v>563</v>
      </c>
      <c r="AO5" s="230" t="s">
        <v>564</v>
      </c>
    </row>
    <row r="6" spans="1:43" s="234" customFormat="1" ht="22.5" customHeight="1">
      <c r="A6" s="231">
        <v>-1</v>
      </c>
      <c r="B6" s="231">
        <v>-2</v>
      </c>
      <c r="C6" s="231">
        <v>-3</v>
      </c>
      <c r="D6" s="103">
        <v>-4</v>
      </c>
      <c r="E6" s="103">
        <v>-5</v>
      </c>
      <c r="F6" s="103" t="s">
        <v>330</v>
      </c>
      <c r="G6" s="232"/>
      <c r="H6" s="103">
        <v>-7</v>
      </c>
      <c r="I6" s="103">
        <v>-8</v>
      </c>
      <c r="J6" s="103">
        <v>-9</v>
      </c>
      <c r="K6" s="103">
        <v>-10</v>
      </c>
      <c r="L6" s="233">
        <v>-11</v>
      </c>
      <c r="M6" s="103">
        <v>-12</v>
      </c>
      <c r="N6" s="103">
        <v>-13</v>
      </c>
      <c r="O6" s="103">
        <v>-14</v>
      </c>
      <c r="P6" s="103">
        <v>-15</v>
      </c>
      <c r="Q6" s="103">
        <v>-16</v>
      </c>
      <c r="R6" s="103">
        <v>-17</v>
      </c>
      <c r="S6" s="103">
        <v>-18</v>
      </c>
      <c r="T6" s="103">
        <v>-19</v>
      </c>
      <c r="U6" s="103">
        <v>-20</v>
      </c>
      <c r="V6" s="233">
        <v>-21</v>
      </c>
      <c r="W6" s="103">
        <v>-22</v>
      </c>
      <c r="X6" s="233">
        <v>-23</v>
      </c>
      <c r="Y6" s="233">
        <v>-24</v>
      </c>
      <c r="Z6" s="233">
        <v>-25</v>
      </c>
      <c r="AA6" s="233">
        <v>-26</v>
      </c>
      <c r="AB6" s="233">
        <v>-27</v>
      </c>
      <c r="AC6" s="233">
        <v>-28</v>
      </c>
      <c r="AD6" s="233">
        <v>-29</v>
      </c>
      <c r="AE6" s="231">
        <v>-30</v>
      </c>
      <c r="AF6" s="231">
        <v>-31</v>
      </c>
      <c r="AG6" s="231">
        <v>-32</v>
      </c>
      <c r="AH6" s="231">
        <v>-33</v>
      </c>
      <c r="AI6" s="231">
        <v>-34</v>
      </c>
      <c r="AJ6" s="231">
        <v>-35</v>
      </c>
      <c r="AK6" s="231">
        <v>-36</v>
      </c>
      <c r="AL6" s="231">
        <v>-37</v>
      </c>
      <c r="AM6" s="231">
        <v>-38</v>
      </c>
      <c r="AN6" s="231">
        <v>-39</v>
      </c>
      <c r="AO6" s="231">
        <v>-40</v>
      </c>
    </row>
    <row r="7" spans="1:43" s="239" customFormat="1" ht="15.75" customHeight="1">
      <c r="A7" s="235" t="s">
        <v>193</v>
      </c>
      <c r="B7" s="236" t="s">
        <v>194</v>
      </c>
      <c r="C7" s="235"/>
      <c r="D7" s="230"/>
      <c r="E7" s="230"/>
      <c r="F7" s="230"/>
      <c r="G7" s="237"/>
      <c r="H7" s="230"/>
      <c r="I7" s="230"/>
      <c r="J7" s="230"/>
      <c r="K7" s="230"/>
      <c r="L7" s="230"/>
      <c r="M7" s="230"/>
      <c r="N7" s="230"/>
      <c r="O7" s="230"/>
      <c r="P7" s="230"/>
      <c r="Q7" s="230"/>
      <c r="R7" s="230"/>
      <c r="S7" s="230"/>
      <c r="T7" s="230"/>
      <c r="U7" s="230"/>
      <c r="V7" s="238"/>
      <c r="W7" s="230"/>
      <c r="X7" s="238"/>
      <c r="Y7" s="238"/>
      <c r="Z7" s="238"/>
      <c r="AA7" s="238"/>
      <c r="AB7" s="238"/>
      <c r="AC7" s="238"/>
      <c r="AD7" s="238"/>
      <c r="AE7" s="235"/>
      <c r="AF7" s="235"/>
      <c r="AG7" s="235"/>
      <c r="AH7" s="235"/>
      <c r="AI7" s="235"/>
      <c r="AJ7" s="235"/>
      <c r="AK7" s="235"/>
      <c r="AL7" s="235"/>
      <c r="AM7" s="235"/>
      <c r="AN7" s="235"/>
      <c r="AO7" s="235"/>
    </row>
    <row r="8" spans="1:43" s="314" customFormat="1" ht="18" customHeight="1">
      <c r="A8" s="246"/>
      <c r="B8" s="310" t="s">
        <v>7</v>
      </c>
      <c r="C8" s="246"/>
      <c r="D8" s="246"/>
      <c r="E8" s="311"/>
      <c r="F8" s="312">
        <f>F9+F32+F75</f>
        <v>40.000100000000003</v>
      </c>
      <c r="G8" s="312">
        <v>100</v>
      </c>
      <c r="H8" s="312">
        <f>H9+H32+H75</f>
        <v>0</v>
      </c>
      <c r="I8" s="312">
        <f t="shared" ref="I8:AO8" si="0">I9+I32+I75</f>
        <v>8.8000000000000007</v>
      </c>
      <c r="J8" s="312">
        <f>J9+J32+J75</f>
        <v>0</v>
      </c>
      <c r="K8" s="312">
        <f t="shared" si="0"/>
        <v>0</v>
      </c>
      <c r="L8" s="312">
        <f t="shared" si="0"/>
        <v>0</v>
      </c>
      <c r="M8" s="312">
        <f t="shared" si="0"/>
        <v>0</v>
      </c>
      <c r="N8" s="312">
        <f t="shared" si="0"/>
        <v>0</v>
      </c>
      <c r="O8" s="312">
        <f t="shared" si="0"/>
        <v>15</v>
      </c>
      <c r="P8" s="312">
        <f t="shared" si="0"/>
        <v>0</v>
      </c>
      <c r="Q8" s="312">
        <f t="shared" si="0"/>
        <v>0</v>
      </c>
      <c r="R8" s="312">
        <f t="shared" si="0"/>
        <v>0</v>
      </c>
      <c r="S8" s="312">
        <f t="shared" si="0"/>
        <v>0</v>
      </c>
      <c r="T8" s="312">
        <f t="shared" si="0"/>
        <v>16.200099999999999</v>
      </c>
      <c r="U8" s="312">
        <f t="shared" si="0"/>
        <v>0</v>
      </c>
      <c r="V8" s="312">
        <f t="shared" si="0"/>
        <v>0</v>
      </c>
      <c r="W8" s="312">
        <f t="shared" si="0"/>
        <v>0</v>
      </c>
      <c r="X8" s="312">
        <f t="shared" si="0"/>
        <v>0</v>
      </c>
      <c r="Y8" s="312"/>
      <c r="Z8" s="312"/>
      <c r="AA8" s="312"/>
      <c r="AB8" s="312"/>
      <c r="AC8" s="312"/>
      <c r="AD8" s="312"/>
      <c r="AE8" s="313">
        <f t="shared" si="0"/>
        <v>0</v>
      </c>
      <c r="AF8" s="313">
        <f t="shared" si="0"/>
        <v>0</v>
      </c>
      <c r="AG8" s="313">
        <f t="shared" si="0"/>
        <v>0</v>
      </c>
      <c r="AH8" s="313">
        <f t="shared" si="0"/>
        <v>0</v>
      </c>
      <c r="AI8" s="313">
        <f t="shared" si="0"/>
        <v>0</v>
      </c>
      <c r="AJ8" s="313">
        <f t="shared" si="0"/>
        <v>0</v>
      </c>
      <c r="AK8" s="313">
        <f t="shared" si="0"/>
        <v>0</v>
      </c>
      <c r="AL8" s="313">
        <f t="shared" si="0"/>
        <v>0</v>
      </c>
      <c r="AM8" s="313">
        <f t="shared" si="0"/>
        <v>0</v>
      </c>
      <c r="AN8" s="313">
        <f t="shared" si="0"/>
        <v>0</v>
      </c>
      <c r="AO8" s="313">
        <f t="shared" si="0"/>
        <v>0</v>
      </c>
    </row>
    <row r="9" spans="1:43" s="227" customFormat="1" ht="18" customHeight="1">
      <c r="A9" s="244" t="s">
        <v>8</v>
      </c>
      <c r="B9" s="245" t="s">
        <v>9</v>
      </c>
      <c r="C9" s="230" t="s">
        <v>10</v>
      </c>
      <c r="D9" s="244">
        <f>D11+D15+D16+D17+D21+D25+D29+D30+D31</f>
        <v>0</v>
      </c>
      <c r="E9" s="244">
        <f>E11+E15+E16+E17+E21+E25+E29+E30+E31</f>
        <v>0</v>
      </c>
      <c r="F9" s="247">
        <f>F11+F15+F16+F17+F21+F25+F29+F31</f>
        <v>0</v>
      </c>
      <c r="G9" s="248">
        <f>F9/F$8*100</f>
        <v>0</v>
      </c>
      <c r="H9" s="247">
        <f t="shared" ref="H9:AO9" si="1">H11+H15+H16+H17+H21+H25+H29+H30+H31+H14</f>
        <v>0</v>
      </c>
      <c r="I9" s="247">
        <f>I11+I15+I16+I17+I21+I25+I29+I30+I31+I14</f>
        <v>0</v>
      </c>
      <c r="J9" s="247">
        <f t="shared" ref="J9:X9" si="2">J11+J15+J16+J17+J21+J25+J29+J30+J31+J14</f>
        <v>0</v>
      </c>
      <c r="K9" s="247">
        <f t="shared" si="2"/>
        <v>0</v>
      </c>
      <c r="L9" s="247">
        <f t="shared" si="2"/>
        <v>0</v>
      </c>
      <c r="M9" s="247">
        <f t="shared" si="2"/>
        <v>0</v>
      </c>
      <c r="N9" s="247">
        <f t="shared" si="2"/>
        <v>0</v>
      </c>
      <c r="O9" s="247">
        <f t="shared" si="2"/>
        <v>0</v>
      </c>
      <c r="P9" s="247">
        <f t="shared" si="2"/>
        <v>0</v>
      </c>
      <c r="Q9" s="247">
        <f t="shared" si="2"/>
        <v>0</v>
      </c>
      <c r="R9" s="247">
        <f t="shared" si="2"/>
        <v>0</v>
      </c>
      <c r="S9" s="247">
        <f t="shared" si="2"/>
        <v>0</v>
      </c>
      <c r="T9" s="247">
        <f t="shared" si="2"/>
        <v>0</v>
      </c>
      <c r="U9" s="247">
        <f t="shared" si="2"/>
        <v>0</v>
      </c>
      <c r="V9" s="249">
        <f t="shared" si="2"/>
        <v>0</v>
      </c>
      <c r="W9" s="247">
        <f t="shared" si="2"/>
        <v>0</v>
      </c>
      <c r="X9" s="249">
        <f t="shared" si="2"/>
        <v>0</v>
      </c>
      <c r="Y9" s="249"/>
      <c r="Z9" s="249"/>
      <c r="AA9" s="249"/>
      <c r="AB9" s="249"/>
      <c r="AC9" s="249"/>
      <c r="AD9" s="249"/>
      <c r="AE9" s="250">
        <f t="shared" si="1"/>
        <v>0</v>
      </c>
      <c r="AF9" s="250">
        <f t="shared" si="1"/>
        <v>0</v>
      </c>
      <c r="AG9" s="250">
        <f t="shared" si="1"/>
        <v>0</v>
      </c>
      <c r="AH9" s="250">
        <f t="shared" si="1"/>
        <v>0</v>
      </c>
      <c r="AI9" s="250">
        <f t="shared" si="1"/>
        <v>0</v>
      </c>
      <c r="AJ9" s="250">
        <f t="shared" si="1"/>
        <v>0</v>
      </c>
      <c r="AK9" s="250">
        <f t="shared" si="1"/>
        <v>0</v>
      </c>
      <c r="AL9" s="250">
        <f t="shared" si="1"/>
        <v>0</v>
      </c>
      <c r="AM9" s="250">
        <f t="shared" si="1"/>
        <v>0</v>
      </c>
      <c r="AN9" s="250">
        <f t="shared" si="1"/>
        <v>0</v>
      </c>
      <c r="AO9" s="250">
        <f t="shared" si="1"/>
        <v>0</v>
      </c>
    </row>
    <row r="10" spans="1:43" s="227" customFormat="1" ht="18" customHeight="1">
      <c r="A10" s="244"/>
      <c r="B10" s="251" t="s">
        <v>65</v>
      </c>
      <c r="C10" s="230"/>
      <c r="D10" s="252"/>
      <c r="E10" s="308"/>
      <c r="F10" s="247"/>
      <c r="G10" s="248"/>
      <c r="H10" s="247"/>
      <c r="I10" s="247"/>
      <c r="J10" s="247"/>
      <c r="K10" s="247"/>
      <c r="L10" s="247"/>
      <c r="M10" s="247"/>
      <c r="N10" s="247"/>
      <c r="O10" s="247"/>
      <c r="P10" s="247"/>
      <c r="Q10" s="247"/>
      <c r="R10" s="247"/>
      <c r="S10" s="247"/>
      <c r="T10" s="247"/>
      <c r="U10" s="247"/>
      <c r="V10" s="249"/>
      <c r="W10" s="247"/>
      <c r="X10" s="249"/>
      <c r="Y10" s="249"/>
      <c r="Z10" s="249"/>
      <c r="AA10" s="249"/>
      <c r="AB10" s="249"/>
      <c r="AC10" s="249"/>
      <c r="AD10" s="249"/>
      <c r="AE10" s="250"/>
      <c r="AF10" s="250"/>
      <c r="AG10" s="250"/>
      <c r="AH10" s="250"/>
      <c r="AI10" s="250"/>
      <c r="AJ10" s="250"/>
      <c r="AK10" s="250"/>
      <c r="AL10" s="250"/>
      <c r="AM10" s="250"/>
      <c r="AN10" s="250"/>
      <c r="AO10" s="250"/>
    </row>
    <row r="11" spans="1:43" ht="18" customHeight="1">
      <c r="A11" s="252" t="s">
        <v>11</v>
      </c>
      <c r="B11" s="253" t="s">
        <v>12</v>
      </c>
      <c r="C11" s="103" t="s">
        <v>13</v>
      </c>
      <c r="D11" s="252"/>
      <c r="E11" s="308"/>
      <c r="F11" s="254"/>
      <c r="G11" s="255"/>
      <c r="H11" s="256"/>
      <c r="I11" s="256"/>
      <c r="J11" s="256"/>
      <c r="K11" s="256"/>
      <c r="L11" s="256"/>
      <c r="M11" s="256"/>
      <c r="N11" s="256"/>
      <c r="O11" s="256"/>
      <c r="P11" s="256"/>
      <c r="Q11" s="256"/>
      <c r="R11" s="256"/>
      <c r="S11" s="256"/>
      <c r="T11" s="256"/>
      <c r="U11" s="256"/>
      <c r="V11" s="257"/>
      <c r="W11" s="256"/>
      <c r="X11" s="257"/>
      <c r="Y11" s="257"/>
      <c r="Z11" s="257"/>
      <c r="AA11" s="257"/>
      <c r="AB11" s="257"/>
      <c r="AC11" s="257"/>
      <c r="AD11" s="257"/>
      <c r="AE11" s="258">
        <f t="shared" ref="AE11:AO11" si="3">AE12+AE13+AE14</f>
        <v>0</v>
      </c>
      <c r="AF11" s="258">
        <f t="shared" si="3"/>
        <v>0</v>
      </c>
      <c r="AG11" s="258">
        <f t="shared" si="3"/>
        <v>0</v>
      </c>
      <c r="AH11" s="258">
        <f t="shared" si="3"/>
        <v>0</v>
      </c>
      <c r="AI11" s="258">
        <f t="shared" si="3"/>
        <v>0</v>
      </c>
      <c r="AJ11" s="258">
        <f t="shared" si="3"/>
        <v>0</v>
      </c>
      <c r="AK11" s="258">
        <f t="shared" si="3"/>
        <v>0</v>
      </c>
      <c r="AL11" s="258">
        <f t="shared" si="3"/>
        <v>0</v>
      </c>
      <c r="AM11" s="258">
        <f t="shared" si="3"/>
        <v>0</v>
      </c>
      <c r="AN11" s="258">
        <f t="shared" si="3"/>
        <v>0</v>
      </c>
      <c r="AO11" s="258">
        <f t="shared" si="3"/>
        <v>0</v>
      </c>
    </row>
    <row r="12" spans="1:43" s="266" customFormat="1" ht="25.5">
      <c r="A12" s="260"/>
      <c r="B12" s="261" t="s">
        <v>14</v>
      </c>
      <c r="C12" s="151" t="s">
        <v>15</v>
      </c>
      <c r="D12" s="252"/>
      <c r="E12" s="308"/>
      <c r="F12" s="262"/>
      <c r="G12" s="255"/>
      <c r="H12" s="263"/>
      <c r="I12" s="263"/>
      <c r="J12" s="263"/>
      <c r="K12" s="263"/>
      <c r="L12" s="263"/>
      <c r="M12" s="263"/>
      <c r="N12" s="263"/>
      <c r="O12" s="263"/>
      <c r="P12" s="263"/>
      <c r="Q12" s="263"/>
      <c r="R12" s="263"/>
      <c r="S12" s="263"/>
      <c r="T12" s="263"/>
      <c r="U12" s="263"/>
      <c r="V12" s="264"/>
      <c r="W12" s="263"/>
      <c r="X12" s="264"/>
      <c r="Y12" s="264"/>
      <c r="Z12" s="264"/>
      <c r="AA12" s="264"/>
      <c r="AB12" s="264"/>
      <c r="AC12" s="264"/>
      <c r="AD12" s="264"/>
      <c r="AE12" s="265">
        <v>0</v>
      </c>
      <c r="AF12" s="265">
        <v>0</v>
      </c>
      <c r="AG12" s="265">
        <v>0</v>
      </c>
      <c r="AH12" s="265">
        <v>0</v>
      </c>
      <c r="AI12" s="265">
        <v>0</v>
      </c>
      <c r="AJ12" s="265">
        <v>0</v>
      </c>
      <c r="AK12" s="265">
        <v>0</v>
      </c>
      <c r="AL12" s="265">
        <v>0</v>
      </c>
      <c r="AM12" s="265">
        <v>0</v>
      </c>
      <c r="AN12" s="265">
        <v>0</v>
      </c>
      <c r="AO12" s="265">
        <v>0</v>
      </c>
      <c r="AQ12" s="266">
        <v>1541.61</v>
      </c>
    </row>
    <row r="13" spans="1:43" s="266" customFormat="1" ht="18" customHeight="1">
      <c r="A13" s="260"/>
      <c r="B13" s="150" t="s">
        <v>16</v>
      </c>
      <c r="C13" s="151" t="s">
        <v>17</v>
      </c>
      <c r="D13" s="252"/>
      <c r="E13" s="308"/>
      <c r="F13" s="262"/>
      <c r="G13" s="255"/>
      <c r="H13" s="263"/>
      <c r="I13" s="263"/>
      <c r="J13" s="263"/>
      <c r="K13" s="263"/>
      <c r="L13" s="263"/>
      <c r="M13" s="263"/>
      <c r="N13" s="263"/>
      <c r="O13" s="263"/>
      <c r="P13" s="263"/>
      <c r="Q13" s="263"/>
      <c r="R13" s="263"/>
      <c r="S13" s="263"/>
      <c r="T13" s="263"/>
      <c r="U13" s="263"/>
      <c r="V13" s="264"/>
      <c r="W13" s="263"/>
      <c r="X13" s="264"/>
      <c r="Y13" s="264"/>
      <c r="Z13" s="264"/>
      <c r="AA13" s="264"/>
      <c r="AB13" s="264"/>
      <c r="AC13" s="264"/>
      <c r="AD13" s="264"/>
      <c r="AE13" s="265">
        <v>0</v>
      </c>
      <c r="AF13" s="265">
        <v>0</v>
      </c>
      <c r="AG13" s="265">
        <v>0</v>
      </c>
      <c r="AH13" s="265">
        <v>0</v>
      </c>
      <c r="AI13" s="265">
        <v>0</v>
      </c>
      <c r="AJ13" s="265">
        <v>0</v>
      </c>
      <c r="AK13" s="265">
        <v>0</v>
      </c>
      <c r="AL13" s="265">
        <v>0</v>
      </c>
      <c r="AM13" s="265">
        <v>0</v>
      </c>
      <c r="AN13" s="265">
        <v>0</v>
      </c>
      <c r="AO13" s="265">
        <v>0</v>
      </c>
    </row>
    <row r="14" spans="1:43" s="266" customFormat="1" ht="18" customHeight="1">
      <c r="A14" s="260"/>
      <c r="B14" s="167" t="s">
        <v>18</v>
      </c>
      <c r="C14" s="151" t="s">
        <v>19</v>
      </c>
      <c r="D14" s="252"/>
      <c r="E14" s="308"/>
      <c r="F14" s="262"/>
      <c r="G14" s="255"/>
      <c r="H14" s="263"/>
      <c r="I14" s="263"/>
      <c r="J14" s="263"/>
      <c r="K14" s="263"/>
      <c r="L14" s="263"/>
      <c r="M14" s="263"/>
      <c r="N14" s="263"/>
      <c r="O14" s="263"/>
      <c r="P14" s="263"/>
      <c r="Q14" s="263"/>
      <c r="R14" s="263"/>
      <c r="S14" s="263"/>
      <c r="T14" s="263"/>
      <c r="U14" s="263"/>
      <c r="V14" s="264"/>
      <c r="W14" s="263"/>
      <c r="X14" s="264"/>
      <c r="Y14" s="264"/>
      <c r="Z14" s="264"/>
      <c r="AA14" s="264"/>
      <c r="AB14" s="264"/>
      <c r="AC14" s="264"/>
      <c r="AD14" s="264"/>
      <c r="AE14" s="265">
        <v>0</v>
      </c>
      <c r="AF14" s="265">
        <v>0</v>
      </c>
      <c r="AG14" s="265">
        <v>0</v>
      </c>
      <c r="AH14" s="265">
        <v>0</v>
      </c>
      <c r="AI14" s="265">
        <v>0</v>
      </c>
      <c r="AJ14" s="265">
        <v>0</v>
      </c>
      <c r="AK14" s="265">
        <v>0</v>
      </c>
      <c r="AL14" s="265">
        <v>0</v>
      </c>
      <c r="AM14" s="265">
        <v>0</v>
      </c>
      <c r="AN14" s="265">
        <v>0</v>
      </c>
      <c r="AO14" s="265">
        <v>0</v>
      </c>
    </row>
    <row r="15" spans="1:43" ht="18" customHeight="1">
      <c r="A15" s="252" t="s">
        <v>20</v>
      </c>
      <c r="B15" s="104" t="s">
        <v>21</v>
      </c>
      <c r="C15" s="103" t="s">
        <v>22</v>
      </c>
      <c r="D15" s="252"/>
      <c r="E15" s="308"/>
      <c r="F15" s="254"/>
      <c r="G15" s="255"/>
      <c r="H15" s="263"/>
      <c r="I15" s="263"/>
      <c r="J15" s="263"/>
      <c r="K15" s="263"/>
      <c r="L15" s="263"/>
      <c r="M15" s="263"/>
      <c r="N15" s="263"/>
      <c r="O15" s="263"/>
      <c r="P15" s="263"/>
      <c r="Q15" s="263"/>
      <c r="R15" s="263"/>
      <c r="S15" s="263"/>
      <c r="T15" s="263"/>
      <c r="U15" s="263"/>
      <c r="V15" s="264"/>
      <c r="W15" s="263"/>
      <c r="X15" s="264"/>
      <c r="Y15" s="264"/>
      <c r="Z15" s="264"/>
      <c r="AA15" s="264"/>
      <c r="AB15" s="264"/>
      <c r="AC15" s="264"/>
      <c r="AD15" s="264"/>
      <c r="AE15" s="258">
        <v>0</v>
      </c>
      <c r="AF15" s="258">
        <v>0</v>
      </c>
      <c r="AG15" s="258">
        <v>0</v>
      </c>
      <c r="AH15" s="258">
        <v>0</v>
      </c>
      <c r="AI15" s="258">
        <v>0</v>
      </c>
      <c r="AJ15" s="258">
        <v>0</v>
      </c>
      <c r="AK15" s="258">
        <v>0</v>
      </c>
      <c r="AL15" s="258">
        <v>0</v>
      </c>
      <c r="AM15" s="258">
        <v>0</v>
      </c>
      <c r="AN15" s="258">
        <v>0</v>
      </c>
      <c r="AO15" s="258">
        <v>0</v>
      </c>
    </row>
    <row r="16" spans="1:43" ht="18" customHeight="1">
      <c r="A16" s="252" t="s">
        <v>23</v>
      </c>
      <c r="B16" s="104" t="s">
        <v>24</v>
      </c>
      <c r="C16" s="103" t="s">
        <v>25</v>
      </c>
      <c r="D16" s="252"/>
      <c r="E16" s="308"/>
      <c r="F16" s="256"/>
      <c r="G16" s="255"/>
      <c r="H16" s="263"/>
      <c r="I16" s="263"/>
      <c r="J16" s="263"/>
      <c r="K16" s="263"/>
      <c r="L16" s="263"/>
      <c r="M16" s="263"/>
      <c r="N16" s="263"/>
      <c r="O16" s="263"/>
      <c r="P16" s="263"/>
      <c r="Q16" s="263"/>
      <c r="R16" s="263"/>
      <c r="S16" s="263"/>
      <c r="T16" s="263"/>
      <c r="U16" s="263"/>
      <c r="V16" s="264"/>
      <c r="W16" s="263"/>
      <c r="X16" s="264"/>
      <c r="Y16" s="264"/>
      <c r="Z16" s="264"/>
      <c r="AA16" s="264"/>
      <c r="AB16" s="264"/>
      <c r="AC16" s="264"/>
      <c r="AD16" s="264"/>
      <c r="AE16" s="258">
        <v>0</v>
      </c>
      <c r="AF16" s="258">
        <v>0</v>
      </c>
      <c r="AG16" s="258">
        <v>0</v>
      </c>
      <c r="AH16" s="258">
        <v>0</v>
      </c>
      <c r="AI16" s="258">
        <v>0</v>
      </c>
      <c r="AJ16" s="258">
        <v>0</v>
      </c>
      <c r="AK16" s="258">
        <v>0</v>
      </c>
      <c r="AL16" s="258">
        <v>0</v>
      </c>
      <c r="AM16" s="258">
        <v>0</v>
      </c>
      <c r="AN16" s="258">
        <v>0</v>
      </c>
      <c r="AO16" s="258">
        <v>0</v>
      </c>
    </row>
    <row r="17" spans="1:43" ht="18" customHeight="1">
      <c r="A17" s="252" t="s">
        <v>26</v>
      </c>
      <c r="B17" s="253" t="s">
        <v>27</v>
      </c>
      <c r="C17" s="103" t="s">
        <v>28</v>
      </c>
      <c r="D17" s="252"/>
      <c r="E17" s="308"/>
      <c r="F17" s="254"/>
      <c r="G17" s="255"/>
      <c r="H17" s="256"/>
      <c r="I17" s="256"/>
      <c r="J17" s="256"/>
      <c r="K17" s="256"/>
      <c r="L17" s="256"/>
      <c r="M17" s="256"/>
      <c r="N17" s="256"/>
      <c r="O17" s="256"/>
      <c r="P17" s="256"/>
      <c r="Q17" s="256"/>
      <c r="R17" s="256"/>
      <c r="S17" s="256"/>
      <c r="T17" s="256"/>
      <c r="U17" s="256"/>
      <c r="V17" s="257"/>
      <c r="W17" s="256"/>
      <c r="X17" s="257"/>
      <c r="Y17" s="257"/>
      <c r="Z17" s="257"/>
      <c r="AA17" s="257"/>
      <c r="AB17" s="257"/>
      <c r="AC17" s="257"/>
      <c r="AD17" s="257"/>
      <c r="AE17" s="258">
        <f t="shared" ref="AE17:AO17" si="4">AE18+AE19+AE20</f>
        <v>0</v>
      </c>
      <c r="AF17" s="258">
        <f t="shared" si="4"/>
        <v>0</v>
      </c>
      <c r="AG17" s="258">
        <f t="shared" si="4"/>
        <v>0</v>
      </c>
      <c r="AH17" s="258">
        <f t="shared" si="4"/>
        <v>0</v>
      </c>
      <c r="AI17" s="258">
        <f t="shared" si="4"/>
        <v>0</v>
      </c>
      <c r="AJ17" s="258">
        <f t="shared" si="4"/>
        <v>0</v>
      </c>
      <c r="AK17" s="258">
        <f t="shared" si="4"/>
        <v>0</v>
      </c>
      <c r="AL17" s="258">
        <f t="shared" si="4"/>
        <v>0</v>
      </c>
      <c r="AM17" s="258">
        <f t="shared" si="4"/>
        <v>0</v>
      </c>
      <c r="AN17" s="258">
        <f t="shared" si="4"/>
        <v>0</v>
      </c>
      <c r="AO17" s="258">
        <f t="shared" si="4"/>
        <v>0</v>
      </c>
    </row>
    <row r="18" spans="1:43" s="266" customFormat="1" ht="18" customHeight="1">
      <c r="A18" s="260"/>
      <c r="B18" s="167" t="s">
        <v>29</v>
      </c>
      <c r="C18" s="151" t="s">
        <v>30</v>
      </c>
      <c r="D18" s="252"/>
      <c r="E18" s="308"/>
      <c r="F18" s="254"/>
      <c r="G18" s="255"/>
      <c r="H18" s="263"/>
      <c r="I18" s="263"/>
      <c r="J18" s="263"/>
      <c r="K18" s="263"/>
      <c r="L18" s="263"/>
      <c r="M18" s="263"/>
      <c r="N18" s="263"/>
      <c r="O18" s="263"/>
      <c r="P18" s="263"/>
      <c r="Q18" s="263"/>
      <c r="R18" s="263"/>
      <c r="S18" s="263"/>
      <c r="T18" s="263"/>
      <c r="U18" s="263"/>
      <c r="V18" s="264"/>
      <c r="W18" s="263"/>
      <c r="X18" s="264"/>
      <c r="Y18" s="264"/>
      <c r="Z18" s="264"/>
      <c r="AA18" s="264"/>
      <c r="AB18" s="264"/>
      <c r="AC18" s="264"/>
      <c r="AD18" s="264"/>
      <c r="AE18" s="265">
        <v>0</v>
      </c>
      <c r="AF18" s="265">
        <v>0</v>
      </c>
      <c r="AG18" s="265">
        <v>0</v>
      </c>
      <c r="AH18" s="265">
        <v>0</v>
      </c>
      <c r="AI18" s="265">
        <v>0</v>
      </c>
      <c r="AJ18" s="265">
        <v>0</v>
      </c>
      <c r="AK18" s="265">
        <v>0</v>
      </c>
      <c r="AL18" s="265">
        <v>0</v>
      </c>
      <c r="AM18" s="265">
        <v>0</v>
      </c>
      <c r="AN18" s="265">
        <v>0</v>
      </c>
      <c r="AO18" s="265">
        <v>0</v>
      </c>
    </row>
    <row r="19" spans="1:43" s="266" customFormat="1" ht="18" customHeight="1">
      <c r="A19" s="260"/>
      <c r="B19" s="167" t="s">
        <v>31</v>
      </c>
      <c r="C19" s="151" t="s">
        <v>32</v>
      </c>
      <c r="D19" s="252"/>
      <c r="E19" s="308"/>
      <c r="F19" s="254"/>
      <c r="G19" s="255"/>
      <c r="H19" s="263"/>
      <c r="I19" s="263"/>
      <c r="J19" s="263"/>
      <c r="K19" s="263"/>
      <c r="L19" s="263"/>
      <c r="M19" s="263"/>
      <c r="N19" s="263"/>
      <c r="O19" s="263"/>
      <c r="P19" s="263"/>
      <c r="Q19" s="263"/>
      <c r="R19" s="263"/>
      <c r="S19" s="263"/>
      <c r="T19" s="263"/>
      <c r="U19" s="263"/>
      <c r="V19" s="264"/>
      <c r="W19" s="263"/>
      <c r="X19" s="264"/>
      <c r="Y19" s="264"/>
      <c r="Z19" s="264"/>
      <c r="AA19" s="264"/>
      <c r="AB19" s="264"/>
      <c r="AC19" s="264"/>
      <c r="AD19" s="264"/>
      <c r="AE19" s="265">
        <v>0</v>
      </c>
      <c r="AF19" s="265">
        <v>0</v>
      </c>
      <c r="AG19" s="265">
        <v>0</v>
      </c>
      <c r="AH19" s="265">
        <v>0</v>
      </c>
      <c r="AI19" s="265">
        <v>0</v>
      </c>
      <c r="AJ19" s="265">
        <v>0</v>
      </c>
      <c r="AK19" s="265">
        <v>0</v>
      </c>
      <c r="AL19" s="265">
        <v>0</v>
      </c>
      <c r="AM19" s="265">
        <v>0</v>
      </c>
      <c r="AN19" s="265">
        <v>0</v>
      </c>
      <c r="AO19" s="265">
        <v>0</v>
      </c>
    </row>
    <row r="20" spans="1:43" s="266" customFormat="1" ht="18" customHeight="1">
      <c r="A20" s="260"/>
      <c r="B20" s="167" t="s">
        <v>33</v>
      </c>
      <c r="C20" s="151" t="s">
        <v>34</v>
      </c>
      <c r="D20" s="252"/>
      <c r="E20" s="308"/>
      <c r="F20" s="254"/>
      <c r="G20" s="255"/>
      <c r="H20" s="263"/>
      <c r="I20" s="263"/>
      <c r="J20" s="263"/>
      <c r="K20" s="263"/>
      <c r="L20" s="263"/>
      <c r="M20" s="263"/>
      <c r="N20" s="263"/>
      <c r="O20" s="263"/>
      <c r="P20" s="263"/>
      <c r="Q20" s="263"/>
      <c r="R20" s="263"/>
      <c r="S20" s="263"/>
      <c r="T20" s="263"/>
      <c r="U20" s="263"/>
      <c r="V20" s="264"/>
      <c r="W20" s="263"/>
      <c r="X20" s="264"/>
      <c r="Y20" s="264"/>
      <c r="Z20" s="264"/>
      <c r="AA20" s="264"/>
      <c r="AB20" s="264"/>
      <c r="AC20" s="264"/>
      <c r="AD20" s="264"/>
      <c r="AE20" s="265">
        <v>0</v>
      </c>
      <c r="AF20" s="265">
        <v>0</v>
      </c>
      <c r="AG20" s="265">
        <v>0</v>
      </c>
      <c r="AH20" s="265">
        <v>0</v>
      </c>
      <c r="AI20" s="265">
        <v>0</v>
      </c>
      <c r="AJ20" s="265">
        <v>0</v>
      </c>
      <c r="AK20" s="265">
        <v>0</v>
      </c>
      <c r="AL20" s="265">
        <v>0</v>
      </c>
      <c r="AM20" s="265">
        <v>0</v>
      </c>
      <c r="AN20" s="265">
        <v>0</v>
      </c>
      <c r="AO20" s="265">
        <v>0</v>
      </c>
    </row>
    <row r="21" spans="1:43" ht="18" customHeight="1">
      <c r="A21" s="252" t="s">
        <v>35</v>
      </c>
      <c r="B21" s="253" t="s">
        <v>36</v>
      </c>
      <c r="C21" s="103" t="s">
        <v>37</v>
      </c>
      <c r="D21" s="252"/>
      <c r="E21" s="308"/>
      <c r="F21" s="254"/>
      <c r="G21" s="255"/>
      <c r="H21" s="256"/>
      <c r="I21" s="256"/>
      <c r="J21" s="256"/>
      <c r="K21" s="256"/>
      <c r="L21" s="256"/>
      <c r="M21" s="256"/>
      <c r="N21" s="256"/>
      <c r="O21" s="256"/>
      <c r="P21" s="256"/>
      <c r="Q21" s="256"/>
      <c r="R21" s="256"/>
      <c r="S21" s="256"/>
      <c r="T21" s="256"/>
      <c r="U21" s="256"/>
      <c r="V21" s="257"/>
      <c r="W21" s="256"/>
      <c r="X21" s="257"/>
      <c r="Y21" s="257"/>
      <c r="Z21" s="257"/>
      <c r="AA21" s="257"/>
      <c r="AB21" s="257"/>
      <c r="AC21" s="257"/>
      <c r="AD21" s="257"/>
      <c r="AE21" s="258">
        <f t="shared" ref="AE21:AO21" si="5">AE22+AE23+AE24</f>
        <v>0</v>
      </c>
      <c r="AF21" s="258">
        <f t="shared" si="5"/>
        <v>0</v>
      </c>
      <c r="AG21" s="258">
        <f t="shared" si="5"/>
        <v>0</v>
      </c>
      <c r="AH21" s="258">
        <f t="shared" si="5"/>
        <v>0</v>
      </c>
      <c r="AI21" s="258">
        <f t="shared" si="5"/>
        <v>0</v>
      </c>
      <c r="AJ21" s="258">
        <f t="shared" si="5"/>
        <v>0</v>
      </c>
      <c r="AK21" s="258">
        <f t="shared" si="5"/>
        <v>0</v>
      </c>
      <c r="AL21" s="258">
        <f t="shared" si="5"/>
        <v>0</v>
      </c>
      <c r="AM21" s="258">
        <f t="shared" si="5"/>
        <v>0</v>
      </c>
      <c r="AN21" s="258">
        <f t="shared" si="5"/>
        <v>0</v>
      </c>
      <c r="AO21" s="258">
        <f t="shared" si="5"/>
        <v>0</v>
      </c>
    </row>
    <row r="22" spans="1:43" s="266" customFormat="1" ht="18" customHeight="1">
      <c r="A22" s="260"/>
      <c r="B22" s="167" t="s">
        <v>38</v>
      </c>
      <c r="C22" s="151" t="s">
        <v>39</v>
      </c>
      <c r="D22" s="252"/>
      <c r="E22" s="308"/>
      <c r="F22" s="254"/>
      <c r="G22" s="255"/>
      <c r="H22" s="263"/>
      <c r="I22" s="263"/>
      <c r="J22" s="263"/>
      <c r="K22" s="263"/>
      <c r="L22" s="263"/>
      <c r="M22" s="263"/>
      <c r="N22" s="263"/>
      <c r="O22" s="263"/>
      <c r="P22" s="263"/>
      <c r="Q22" s="263"/>
      <c r="R22" s="263"/>
      <c r="S22" s="263"/>
      <c r="T22" s="263"/>
      <c r="U22" s="263"/>
      <c r="V22" s="264"/>
      <c r="W22" s="263"/>
      <c r="X22" s="264"/>
      <c r="Y22" s="264"/>
      <c r="Z22" s="264"/>
      <c r="AA22" s="264"/>
      <c r="AB22" s="264"/>
      <c r="AC22" s="264"/>
      <c r="AD22" s="264"/>
      <c r="AE22" s="265">
        <v>0</v>
      </c>
      <c r="AF22" s="265">
        <v>0</v>
      </c>
      <c r="AG22" s="265">
        <v>0</v>
      </c>
      <c r="AH22" s="265">
        <v>0</v>
      </c>
      <c r="AI22" s="265">
        <v>0</v>
      </c>
      <c r="AJ22" s="265">
        <v>0</v>
      </c>
      <c r="AK22" s="265">
        <v>0</v>
      </c>
      <c r="AL22" s="265">
        <v>0</v>
      </c>
      <c r="AM22" s="265">
        <v>0</v>
      </c>
      <c r="AN22" s="265">
        <v>0</v>
      </c>
      <c r="AO22" s="265">
        <v>0</v>
      </c>
      <c r="AQ22" s="266">
        <f>F17+F21+F25</f>
        <v>0</v>
      </c>
    </row>
    <row r="23" spans="1:43" s="266" customFormat="1" ht="18" customHeight="1">
      <c r="A23" s="260"/>
      <c r="B23" s="167" t="s">
        <v>40</v>
      </c>
      <c r="C23" s="151" t="s">
        <v>41</v>
      </c>
      <c r="D23" s="252"/>
      <c r="E23" s="308"/>
      <c r="F23" s="254"/>
      <c r="G23" s="255"/>
      <c r="H23" s="263"/>
      <c r="I23" s="263"/>
      <c r="J23" s="263"/>
      <c r="K23" s="263"/>
      <c r="L23" s="263"/>
      <c r="M23" s="263"/>
      <c r="N23" s="263"/>
      <c r="O23" s="263"/>
      <c r="P23" s="263"/>
      <c r="Q23" s="263"/>
      <c r="R23" s="263"/>
      <c r="S23" s="263"/>
      <c r="T23" s="263"/>
      <c r="U23" s="263"/>
      <c r="V23" s="264"/>
      <c r="W23" s="263"/>
      <c r="X23" s="264"/>
      <c r="Y23" s="264"/>
      <c r="Z23" s="264"/>
      <c r="AA23" s="264"/>
      <c r="AB23" s="264"/>
      <c r="AC23" s="264"/>
      <c r="AD23" s="264"/>
      <c r="AE23" s="265">
        <v>0</v>
      </c>
      <c r="AF23" s="265">
        <v>0</v>
      </c>
      <c r="AG23" s="265">
        <v>0</v>
      </c>
      <c r="AH23" s="265">
        <v>0</v>
      </c>
      <c r="AI23" s="265">
        <v>0</v>
      </c>
      <c r="AJ23" s="265">
        <v>0</v>
      </c>
      <c r="AK23" s="265">
        <v>0</v>
      </c>
      <c r="AL23" s="265">
        <v>0</v>
      </c>
      <c r="AM23" s="265">
        <v>0</v>
      </c>
      <c r="AN23" s="265">
        <v>0</v>
      </c>
      <c r="AO23" s="265">
        <v>0</v>
      </c>
    </row>
    <row r="24" spans="1:43" s="266" customFormat="1" ht="18" customHeight="1">
      <c r="A24" s="260"/>
      <c r="B24" s="167" t="s">
        <v>42</v>
      </c>
      <c r="C24" s="151" t="s">
        <v>43</v>
      </c>
      <c r="D24" s="252"/>
      <c r="E24" s="308"/>
      <c r="F24" s="254"/>
      <c r="G24" s="255"/>
      <c r="H24" s="263"/>
      <c r="I24" s="263"/>
      <c r="J24" s="263"/>
      <c r="K24" s="263"/>
      <c r="L24" s="263"/>
      <c r="M24" s="263"/>
      <c r="N24" s="263"/>
      <c r="O24" s="263"/>
      <c r="P24" s="263"/>
      <c r="Q24" s="263"/>
      <c r="R24" s="263"/>
      <c r="S24" s="263"/>
      <c r="T24" s="263"/>
      <c r="U24" s="263"/>
      <c r="V24" s="264"/>
      <c r="W24" s="263"/>
      <c r="X24" s="264"/>
      <c r="Y24" s="264"/>
      <c r="Z24" s="264"/>
      <c r="AA24" s="264"/>
      <c r="AB24" s="264"/>
      <c r="AC24" s="264"/>
      <c r="AD24" s="264"/>
      <c r="AE24" s="265">
        <v>0</v>
      </c>
      <c r="AF24" s="265">
        <v>0</v>
      </c>
      <c r="AG24" s="265">
        <v>0</v>
      </c>
      <c r="AH24" s="265">
        <v>0</v>
      </c>
      <c r="AI24" s="265">
        <v>0</v>
      </c>
      <c r="AJ24" s="265">
        <v>0</v>
      </c>
      <c r="AK24" s="265">
        <v>0</v>
      </c>
      <c r="AL24" s="265">
        <v>0</v>
      </c>
      <c r="AM24" s="265">
        <v>0</v>
      </c>
      <c r="AN24" s="265">
        <v>0</v>
      </c>
      <c r="AO24" s="265">
        <v>0</v>
      </c>
    </row>
    <row r="25" spans="1:43" ht="18" customHeight="1">
      <c r="A25" s="252" t="s">
        <v>44</v>
      </c>
      <c r="B25" s="253" t="s">
        <v>45</v>
      </c>
      <c r="C25" s="103" t="s">
        <v>46</v>
      </c>
      <c r="D25" s="252"/>
      <c r="E25" s="308"/>
      <c r="F25" s="254"/>
      <c r="G25" s="255"/>
      <c r="H25" s="256"/>
      <c r="I25" s="256"/>
      <c r="J25" s="256"/>
      <c r="K25" s="256"/>
      <c r="L25" s="256"/>
      <c r="M25" s="256"/>
      <c r="N25" s="256"/>
      <c r="O25" s="256"/>
      <c r="P25" s="256"/>
      <c r="Q25" s="256"/>
      <c r="R25" s="256"/>
      <c r="S25" s="256"/>
      <c r="T25" s="256"/>
      <c r="U25" s="256"/>
      <c r="V25" s="257"/>
      <c r="W25" s="256"/>
      <c r="X25" s="257"/>
      <c r="Y25" s="257"/>
      <c r="Z25" s="257"/>
      <c r="AA25" s="257"/>
      <c r="AB25" s="257"/>
      <c r="AC25" s="257"/>
      <c r="AD25" s="257"/>
      <c r="AE25" s="258">
        <f t="shared" ref="AE25:AO25" si="6">AE26+AE27+AE28</f>
        <v>0</v>
      </c>
      <c r="AF25" s="258">
        <f t="shared" si="6"/>
        <v>0</v>
      </c>
      <c r="AG25" s="258">
        <f t="shared" si="6"/>
        <v>0</v>
      </c>
      <c r="AH25" s="258">
        <f t="shared" si="6"/>
        <v>0</v>
      </c>
      <c r="AI25" s="258">
        <f t="shared" si="6"/>
        <v>0</v>
      </c>
      <c r="AJ25" s="258">
        <f t="shared" si="6"/>
        <v>0</v>
      </c>
      <c r="AK25" s="258">
        <f t="shared" si="6"/>
        <v>0</v>
      </c>
      <c r="AL25" s="258">
        <f t="shared" si="6"/>
        <v>0</v>
      </c>
      <c r="AM25" s="258">
        <f t="shared" si="6"/>
        <v>0</v>
      </c>
      <c r="AN25" s="258">
        <f t="shared" si="6"/>
        <v>0</v>
      </c>
      <c r="AO25" s="258">
        <f t="shared" si="6"/>
        <v>0</v>
      </c>
    </row>
    <row r="26" spans="1:43" s="266" customFormat="1" ht="18" customHeight="1">
      <c r="A26" s="260"/>
      <c r="B26" s="167" t="s">
        <v>185</v>
      </c>
      <c r="C26" s="151" t="s">
        <v>48</v>
      </c>
      <c r="D26" s="252"/>
      <c r="E26" s="308"/>
      <c r="F26" s="254"/>
      <c r="G26" s="255"/>
      <c r="H26" s="263"/>
      <c r="I26" s="263"/>
      <c r="J26" s="263"/>
      <c r="K26" s="263"/>
      <c r="L26" s="263"/>
      <c r="M26" s="263"/>
      <c r="N26" s="263"/>
      <c r="O26" s="263"/>
      <c r="P26" s="263"/>
      <c r="Q26" s="263"/>
      <c r="R26" s="263"/>
      <c r="S26" s="263"/>
      <c r="T26" s="263"/>
      <c r="U26" s="263"/>
      <c r="V26" s="264"/>
      <c r="W26" s="263"/>
      <c r="X26" s="264"/>
      <c r="Y26" s="264"/>
      <c r="Z26" s="264"/>
      <c r="AA26" s="264"/>
      <c r="AB26" s="264"/>
      <c r="AC26" s="264"/>
      <c r="AD26" s="264"/>
      <c r="AE26" s="265">
        <v>0</v>
      </c>
      <c r="AF26" s="265">
        <v>0</v>
      </c>
      <c r="AG26" s="265">
        <v>0</v>
      </c>
      <c r="AH26" s="265">
        <v>0</v>
      </c>
      <c r="AI26" s="265">
        <v>0</v>
      </c>
      <c r="AJ26" s="265">
        <v>0</v>
      </c>
      <c r="AK26" s="265">
        <v>0</v>
      </c>
      <c r="AL26" s="265">
        <v>0</v>
      </c>
      <c r="AM26" s="265">
        <v>0</v>
      </c>
      <c r="AN26" s="265">
        <v>0</v>
      </c>
      <c r="AO26" s="265">
        <v>0</v>
      </c>
    </row>
    <row r="27" spans="1:43" s="266" customFormat="1" ht="18" customHeight="1">
      <c r="A27" s="260"/>
      <c r="B27" s="167" t="s">
        <v>49</v>
      </c>
      <c r="C27" s="151" t="s">
        <v>50</v>
      </c>
      <c r="D27" s="252"/>
      <c r="E27" s="308"/>
      <c r="F27" s="254"/>
      <c r="G27" s="255"/>
      <c r="H27" s="263"/>
      <c r="I27" s="263"/>
      <c r="J27" s="263"/>
      <c r="K27" s="263"/>
      <c r="L27" s="263"/>
      <c r="M27" s="263"/>
      <c r="N27" s="263"/>
      <c r="O27" s="263"/>
      <c r="P27" s="263"/>
      <c r="Q27" s="263"/>
      <c r="R27" s="263"/>
      <c r="S27" s="263"/>
      <c r="T27" s="263"/>
      <c r="U27" s="263"/>
      <c r="V27" s="264"/>
      <c r="W27" s="263"/>
      <c r="X27" s="264"/>
      <c r="Y27" s="264"/>
      <c r="Z27" s="264"/>
      <c r="AA27" s="264"/>
      <c r="AB27" s="264"/>
      <c r="AC27" s="264"/>
      <c r="AD27" s="264"/>
      <c r="AE27" s="265">
        <v>0</v>
      </c>
      <c r="AF27" s="265">
        <v>0</v>
      </c>
      <c r="AG27" s="265">
        <v>0</v>
      </c>
      <c r="AH27" s="265">
        <v>0</v>
      </c>
      <c r="AI27" s="265">
        <v>0</v>
      </c>
      <c r="AJ27" s="265">
        <v>0</v>
      </c>
      <c r="AK27" s="265">
        <v>0</v>
      </c>
      <c r="AL27" s="265">
        <v>0</v>
      </c>
      <c r="AM27" s="265">
        <v>0</v>
      </c>
      <c r="AN27" s="265">
        <v>0</v>
      </c>
      <c r="AO27" s="265">
        <v>0</v>
      </c>
    </row>
    <row r="28" spans="1:43" s="266" customFormat="1" ht="18" customHeight="1">
      <c r="A28" s="260"/>
      <c r="B28" s="167" t="s">
        <v>51</v>
      </c>
      <c r="C28" s="151" t="s">
        <v>52</v>
      </c>
      <c r="D28" s="252"/>
      <c r="E28" s="308"/>
      <c r="F28" s="254"/>
      <c r="G28" s="255"/>
      <c r="H28" s="263"/>
      <c r="I28" s="263"/>
      <c r="J28" s="263"/>
      <c r="K28" s="263"/>
      <c r="L28" s="263"/>
      <c r="M28" s="263"/>
      <c r="N28" s="263"/>
      <c r="O28" s="263"/>
      <c r="P28" s="263"/>
      <c r="Q28" s="263"/>
      <c r="R28" s="263"/>
      <c r="S28" s="263"/>
      <c r="T28" s="263"/>
      <c r="U28" s="263"/>
      <c r="V28" s="264"/>
      <c r="W28" s="263"/>
      <c r="X28" s="264"/>
      <c r="Y28" s="264"/>
      <c r="Z28" s="264"/>
      <c r="AA28" s="264"/>
      <c r="AB28" s="264"/>
      <c r="AC28" s="264"/>
      <c r="AD28" s="264"/>
      <c r="AE28" s="265">
        <v>0</v>
      </c>
      <c r="AF28" s="265">
        <v>0</v>
      </c>
      <c r="AG28" s="265">
        <v>0</v>
      </c>
      <c r="AH28" s="265">
        <v>0</v>
      </c>
      <c r="AI28" s="265">
        <v>0</v>
      </c>
      <c r="AJ28" s="265">
        <v>0</v>
      </c>
      <c r="AK28" s="265">
        <v>0</v>
      </c>
      <c r="AL28" s="265">
        <v>0</v>
      </c>
      <c r="AM28" s="265">
        <v>0</v>
      </c>
      <c r="AN28" s="265">
        <v>0</v>
      </c>
      <c r="AO28" s="265">
        <v>0</v>
      </c>
    </row>
    <row r="29" spans="1:43" ht="18" customHeight="1">
      <c r="A29" s="252" t="s">
        <v>53</v>
      </c>
      <c r="B29" s="104" t="s">
        <v>54</v>
      </c>
      <c r="C29" s="103" t="s">
        <v>55</v>
      </c>
      <c r="D29" s="252"/>
      <c r="E29" s="308"/>
      <c r="F29" s="254"/>
      <c r="G29" s="255"/>
      <c r="H29" s="263"/>
      <c r="I29" s="263"/>
      <c r="J29" s="263"/>
      <c r="K29" s="263"/>
      <c r="L29" s="263"/>
      <c r="M29" s="263"/>
      <c r="N29" s="263"/>
      <c r="O29" s="263"/>
      <c r="P29" s="263"/>
      <c r="Q29" s="263"/>
      <c r="R29" s="263"/>
      <c r="S29" s="263"/>
      <c r="T29" s="263"/>
      <c r="U29" s="263"/>
      <c r="V29" s="264"/>
      <c r="W29" s="263"/>
      <c r="X29" s="264"/>
      <c r="Y29" s="264"/>
      <c r="Z29" s="264"/>
      <c r="AA29" s="264"/>
      <c r="AB29" s="264"/>
      <c r="AC29" s="264"/>
      <c r="AD29" s="264"/>
      <c r="AE29" s="258">
        <v>0</v>
      </c>
      <c r="AF29" s="258">
        <v>0</v>
      </c>
      <c r="AG29" s="258">
        <v>0</v>
      </c>
      <c r="AH29" s="258">
        <v>0</v>
      </c>
      <c r="AI29" s="258">
        <v>0</v>
      </c>
      <c r="AJ29" s="258">
        <v>0</v>
      </c>
      <c r="AK29" s="258">
        <v>0</v>
      </c>
      <c r="AL29" s="258">
        <v>0</v>
      </c>
      <c r="AM29" s="258">
        <v>0</v>
      </c>
      <c r="AN29" s="258">
        <v>0</v>
      </c>
      <c r="AO29" s="258">
        <v>0</v>
      </c>
    </row>
    <row r="30" spans="1:43" ht="18" customHeight="1">
      <c r="A30" s="252" t="s">
        <v>56</v>
      </c>
      <c r="B30" s="104" t="s">
        <v>57</v>
      </c>
      <c r="C30" s="103" t="s">
        <v>58</v>
      </c>
      <c r="D30" s="252"/>
      <c r="E30" s="308"/>
      <c r="F30" s="254"/>
      <c r="G30" s="255"/>
      <c r="H30" s="263"/>
      <c r="I30" s="263"/>
      <c r="J30" s="263"/>
      <c r="K30" s="263"/>
      <c r="L30" s="263"/>
      <c r="M30" s="263"/>
      <c r="N30" s="263"/>
      <c r="O30" s="263"/>
      <c r="P30" s="263"/>
      <c r="Q30" s="263"/>
      <c r="R30" s="263"/>
      <c r="S30" s="263"/>
      <c r="T30" s="263"/>
      <c r="U30" s="263"/>
      <c r="V30" s="264"/>
      <c r="W30" s="263"/>
      <c r="X30" s="264"/>
      <c r="Y30" s="264"/>
      <c r="Z30" s="264"/>
      <c r="AA30" s="264"/>
      <c r="AB30" s="264"/>
      <c r="AC30" s="264"/>
      <c r="AD30" s="264"/>
      <c r="AE30" s="258">
        <v>0</v>
      </c>
      <c r="AF30" s="258">
        <v>0</v>
      </c>
      <c r="AG30" s="258">
        <v>0</v>
      </c>
      <c r="AH30" s="258">
        <v>0</v>
      </c>
      <c r="AI30" s="258">
        <v>0</v>
      </c>
      <c r="AJ30" s="258">
        <v>0</v>
      </c>
      <c r="AK30" s="258">
        <v>0</v>
      </c>
      <c r="AL30" s="258">
        <v>0</v>
      </c>
      <c r="AM30" s="258">
        <v>0</v>
      </c>
      <c r="AN30" s="258">
        <v>0</v>
      </c>
      <c r="AO30" s="258">
        <v>0</v>
      </c>
    </row>
    <row r="31" spans="1:43" ht="18" customHeight="1">
      <c r="A31" s="252" t="s">
        <v>59</v>
      </c>
      <c r="B31" s="104" t="s">
        <v>60</v>
      </c>
      <c r="C31" s="103" t="s">
        <v>61</v>
      </c>
      <c r="D31" s="252"/>
      <c r="E31" s="308"/>
      <c r="F31" s="254"/>
      <c r="G31" s="255"/>
      <c r="H31" s="263"/>
      <c r="I31" s="263"/>
      <c r="J31" s="263"/>
      <c r="K31" s="263"/>
      <c r="L31" s="263"/>
      <c r="M31" s="263"/>
      <c r="N31" s="263"/>
      <c r="O31" s="263"/>
      <c r="P31" s="263"/>
      <c r="Q31" s="263"/>
      <c r="R31" s="263"/>
      <c r="S31" s="263"/>
      <c r="T31" s="263"/>
      <c r="U31" s="263"/>
      <c r="V31" s="264"/>
      <c r="W31" s="263"/>
      <c r="X31" s="264"/>
      <c r="Y31" s="264"/>
      <c r="Z31" s="264"/>
      <c r="AA31" s="264"/>
      <c r="AB31" s="264"/>
      <c r="AC31" s="264"/>
      <c r="AD31" s="264"/>
      <c r="AE31" s="258">
        <v>0</v>
      </c>
      <c r="AF31" s="258">
        <v>0</v>
      </c>
      <c r="AG31" s="258">
        <v>0</v>
      </c>
      <c r="AH31" s="258">
        <v>0</v>
      </c>
      <c r="AI31" s="258">
        <v>0</v>
      </c>
      <c r="AJ31" s="258">
        <v>0</v>
      </c>
      <c r="AK31" s="258">
        <v>0</v>
      </c>
      <c r="AL31" s="258">
        <v>0</v>
      </c>
      <c r="AM31" s="258">
        <v>0</v>
      </c>
      <c r="AN31" s="258">
        <v>0</v>
      </c>
      <c r="AO31" s="258">
        <v>0</v>
      </c>
    </row>
    <row r="32" spans="1:43" s="314" customFormat="1" ht="18" customHeight="1">
      <c r="A32" s="246" t="s">
        <v>62</v>
      </c>
      <c r="B32" s="315" t="s">
        <v>63</v>
      </c>
      <c r="C32" s="316" t="s">
        <v>64</v>
      </c>
      <c r="D32" s="311"/>
      <c r="E32" s="311"/>
      <c r="F32" s="317">
        <f>SUM(F34:F43)+SUM(F61:F74)</f>
        <v>40.000100000000003</v>
      </c>
      <c r="G32" s="318">
        <f t="shared" ref="G32:G38" si="7">F32/F$8*100</f>
        <v>100</v>
      </c>
      <c r="H32" s="317">
        <f>SUM(H34:H43)+SUM(H61:H74)</f>
        <v>0</v>
      </c>
      <c r="I32" s="317">
        <f t="shared" ref="I32:X32" si="8">SUM(I34:I43)+SUM(I61:I74)</f>
        <v>8.8000000000000007</v>
      </c>
      <c r="J32" s="317">
        <f>SUM(J34:J43)+SUM(J61:J74)</f>
        <v>0</v>
      </c>
      <c r="K32" s="317">
        <f t="shared" si="8"/>
        <v>0</v>
      </c>
      <c r="L32" s="317">
        <f t="shared" si="8"/>
        <v>0</v>
      </c>
      <c r="M32" s="317">
        <f t="shared" si="8"/>
        <v>0</v>
      </c>
      <c r="N32" s="317">
        <f t="shared" si="8"/>
        <v>0</v>
      </c>
      <c r="O32" s="317">
        <f t="shared" si="8"/>
        <v>15</v>
      </c>
      <c r="P32" s="317">
        <f t="shared" si="8"/>
        <v>0</v>
      </c>
      <c r="Q32" s="317">
        <f t="shared" si="8"/>
        <v>0</v>
      </c>
      <c r="R32" s="317">
        <f t="shared" si="8"/>
        <v>0</v>
      </c>
      <c r="S32" s="317">
        <f t="shared" si="8"/>
        <v>0</v>
      </c>
      <c r="T32" s="317">
        <f t="shared" si="8"/>
        <v>16.200099999999999</v>
      </c>
      <c r="U32" s="317">
        <f t="shared" si="8"/>
        <v>0</v>
      </c>
      <c r="V32" s="317">
        <f t="shared" si="8"/>
        <v>0</v>
      </c>
      <c r="W32" s="317">
        <f t="shared" si="8"/>
        <v>0</v>
      </c>
      <c r="X32" s="317">
        <f t="shared" si="8"/>
        <v>0</v>
      </c>
      <c r="Y32" s="317"/>
      <c r="Z32" s="317"/>
      <c r="AA32" s="317"/>
      <c r="AB32" s="317"/>
      <c r="AC32" s="317"/>
      <c r="AD32" s="317"/>
      <c r="AE32" s="319">
        <f t="shared" ref="AE32:AO32" si="9">SUM(AE34:AE43)+AE54+AE61+AE55+AE64+AE65+AE66+AE67+AE68+AE56+AE57+AE42+AE62+AE63+AE69+AE70+AE71+AE72+AE73+AE74</f>
        <v>0</v>
      </c>
      <c r="AF32" s="319">
        <f t="shared" si="9"/>
        <v>0</v>
      </c>
      <c r="AG32" s="319">
        <f t="shared" si="9"/>
        <v>0</v>
      </c>
      <c r="AH32" s="319">
        <f t="shared" si="9"/>
        <v>0</v>
      </c>
      <c r="AI32" s="319">
        <f t="shared" si="9"/>
        <v>0</v>
      </c>
      <c r="AJ32" s="319">
        <f t="shared" si="9"/>
        <v>0</v>
      </c>
      <c r="AK32" s="319">
        <f t="shared" si="9"/>
        <v>0</v>
      </c>
      <c r="AL32" s="319">
        <f t="shared" si="9"/>
        <v>0</v>
      </c>
      <c r="AM32" s="319">
        <f t="shared" si="9"/>
        <v>0</v>
      </c>
      <c r="AN32" s="319">
        <f t="shared" si="9"/>
        <v>0</v>
      </c>
      <c r="AO32" s="319">
        <f t="shared" si="9"/>
        <v>0</v>
      </c>
    </row>
    <row r="33" spans="1:44" s="227" customFormat="1" ht="18" customHeight="1">
      <c r="A33" s="244"/>
      <c r="B33" s="167" t="s">
        <v>65</v>
      </c>
      <c r="C33" s="230"/>
      <c r="D33" s="252"/>
      <c r="E33" s="308"/>
      <c r="F33" s="267"/>
      <c r="G33" s="255"/>
      <c r="H33" s="267"/>
      <c r="I33" s="267"/>
      <c r="J33" s="267"/>
      <c r="K33" s="267"/>
      <c r="L33" s="267"/>
      <c r="M33" s="267"/>
      <c r="N33" s="267"/>
      <c r="O33" s="267"/>
      <c r="P33" s="267"/>
      <c r="Q33" s="267"/>
      <c r="R33" s="267"/>
      <c r="S33" s="267"/>
      <c r="T33" s="267"/>
      <c r="U33" s="267"/>
      <c r="V33" s="268"/>
      <c r="W33" s="267"/>
      <c r="X33" s="268"/>
      <c r="Y33" s="268"/>
      <c r="Z33" s="268"/>
      <c r="AA33" s="268"/>
      <c r="AB33" s="268"/>
      <c r="AC33" s="268"/>
      <c r="AD33" s="268"/>
      <c r="AE33" s="269"/>
      <c r="AF33" s="269"/>
      <c r="AG33" s="269"/>
      <c r="AH33" s="269"/>
      <c r="AI33" s="269"/>
      <c r="AJ33" s="269"/>
      <c r="AK33" s="269"/>
      <c r="AL33" s="269"/>
      <c r="AM33" s="269"/>
      <c r="AN33" s="269"/>
      <c r="AO33" s="269"/>
    </row>
    <row r="34" spans="1:44" ht="18" customHeight="1">
      <c r="A34" s="252" t="s">
        <v>66</v>
      </c>
      <c r="B34" s="104" t="s">
        <v>67</v>
      </c>
      <c r="C34" s="103" t="s">
        <v>68</v>
      </c>
      <c r="D34" s="252"/>
      <c r="E34" s="308"/>
      <c r="F34" s="254"/>
      <c r="G34" s="255"/>
      <c r="H34" s="256"/>
      <c r="I34" s="256"/>
      <c r="J34" s="256"/>
      <c r="K34" s="256"/>
      <c r="L34" s="256"/>
      <c r="M34" s="256"/>
      <c r="N34" s="256"/>
      <c r="O34" s="256"/>
      <c r="P34" s="256"/>
      <c r="Q34" s="256"/>
      <c r="R34" s="256"/>
      <c r="S34" s="256"/>
      <c r="T34" s="256"/>
      <c r="U34" s="256"/>
      <c r="V34" s="257"/>
      <c r="W34" s="256"/>
      <c r="X34" s="257"/>
      <c r="Y34" s="257"/>
      <c r="Z34" s="257"/>
      <c r="AA34" s="257"/>
      <c r="AB34" s="257"/>
      <c r="AC34" s="257"/>
      <c r="AD34" s="257"/>
      <c r="AE34" s="258">
        <v>0</v>
      </c>
      <c r="AF34" s="258">
        <v>0</v>
      </c>
      <c r="AG34" s="258">
        <v>0</v>
      </c>
      <c r="AH34" s="258">
        <v>0</v>
      </c>
      <c r="AI34" s="258">
        <v>0</v>
      </c>
      <c r="AJ34" s="258">
        <v>0</v>
      </c>
      <c r="AK34" s="258">
        <v>0</v>
      </c>
      <c r="AL34" s="258">
        <v>0</v>
      </c>
      <c r="AM34" s="258">
        <v>0</v>
      </c>
      <c r="AN34" s="258">
        <v>0</v>
      </c>
      <c r="AO34" s="258">
        <v>0</v>
      </c>
    </row>
    <row r="35" spans="1:44" ht="18" customHeight="1">
      <c r="A35" s="252" t="s">
        <v>69</v>
      </c>
      <c r="B35" s="104" t="s">
        <v>70</v>
      </c>
      <c r="C35" s="103" t="s">
        <v>71</v>
      </c>
      <c r="D35" s="252"/>
      <c r="E35" s="308"/>
      <c r="F35" s="254"/>
      <c r="G35" s="255"/>
      <c r="H35" s="256"/>
      <c r="I35" s="256"/>
      <c r="J35" s="256"/>
      <c r="K35" s="256"/>
      <c r="L35" s="256"/>
      <c r="M35" s="256"/>
      <c r="N35" s="256"/>
      <c r="O35" s="256"/>
      <c r="P35" s="256"/>
      <c r="Q35" s="256"/>
      <c r="R35" s="256"/>
      <c r="S35" s="256"/>
      <c r="T35" s="256"/>
      <c r="U35" s="256"/>
      <c r="V35" s="257"/>
      <c r="W35" s="256"/>
      <c r="X35" s="257"/>
      <c r="Y35" s="257"/>
      <c r="Z35" s="257"/>
      <c r="AA35" s="257"/>
      <c r="AB35" s="257"/>
      <c r="AC35" s="257"/>
      <c r="AD35" s="257"/>
      <c r="AE35" s="258">
        <v>0</v>
      </c>
      <c r="AF35" s="258">
        <v>0</v>
      </c>
      <c r="AG35" s="258">
        <v>0</v>
      </c>
      <c r="AH35" s="258">
        <v>0</v>
      </c>
      <c r="AI35" s="258">
        <v>0</v>
      </c>
      <c r="AJ35" s="258">
        <v>0</v>
      </c>
      <c r="AK35" s="258">
        <v>0</v>
      </c>
      <c r="AL35" s="258">
        <v>0</v>
      </c>
      <c r="AM35" s="258">
        <v>0</v>
      </c>
      <c r="AN35" s="258">
        <v>0</v>
      </c>
      <c r="AO35" s="258">
        <v>0</v>
      </c>
    </row>
    <row r="36" spans="1:44" ht="18" customHeight="1">
      <c r="A36" s="252" t="s">
        <v>72</v>
      </c>
      <c r="B36" s="104" t="s">
        <v>73</v>
      </c>
      <c r="C36" s="103" t="s">
        <v>74</v>
      </c>
      <c r="D36" s="252"/>
      <c r="E36" s="308"/>
      <c r="F36" s="254">
        <f t="shared" ref="F36:F37" si="10">SUM(H36:AO36)</f>
        <v>0</v>
      </c>
      <c r="G36" s="255">
        <f t="shared" si="7"/>
        <v>0</v>
      </c>
      <c r="H36" s="256">
        <v>0</v>
      </c>
      <c r="I36" s="256">
        <v>0</v>
      </c>
      <c r="J36" s="256">
        <v>0</v>
      </c>
      <c r="K36" s="256">
        <v>0</v>
      </c>
      <c r="L36" s="256">
        <v>0</v>
      </c>
      <c r="M36" s="256">
        <v>0</v>
      </c>
      <c r="N36" s="256">
        <v>0</v>
      </c>
      <c r="O36" s="256">
        <v>0</v>
      </c>
      <c r="P36" s="256">
        <v>0</v>
      </c>
      <c r="Q36" s="256">
        <v>0</v>
      </c>
      <c r="R36" s="256">
        <v>0</v>
      </c>
      <c r="S36" s="256">
        <v>0</v>
      </c>
      <c r="T36" s="256">
        <v>0</v>
      </c>
      <c r="U36" s="256">
        <v>0</v>
      </c>
      <c r="V36" s="257">
        <v>0</v>
      </c>
      <c r="W36" s="256">
        <v>0</v>
      </c>
      <c r="X36" s="257">
        <v>0</v>
      </c>
      <c r="Y36" s="257"/>
      <c r="Z36" s="257"/>
      <c r="AA36" s="257"/>
      <c r="AB36" s="257"/>
      <c r="AC36" s="257"/>
      <c r="AD36" s="257"/>
      <c r="AE36" s="258">
        <v>0</v>
      </c>
      <c r="AF36" s="258">
        <v>0</v>
      </c>
      <c r="AG36" s="258">
        <v>0</v>
      </c>
      <c r="AH36" s="258">
        <v>0</v>
      </c>
      <c r="AI36" s="258">
        <v>0</v>
      </c>
      <c r="AJ36" s="258">
        <v>0</v>
      </c>
      <c r="AK36" s="258">
        <v>0</v>
      </c>
      <c r="AL36" s="258">
        <v>0</v>
      </c>
      <c r="AM36" s="258">
        <v>0</v>
      </c>
      <c r="AN36" s="258">
        <v>0</v>
      </c>
      <c r="AO36" s="258">
        <v>0</v>
      </c>
    </row>
    <row r="37" spans="1:44" ht="18" customHeight="1">
      <c r="A37" s="252" t="s">
        <v>75</v>
      </c>
      <c r="B37" s="270" t="s">
        <v>76</v>
      </c>
      <c r="C37" s="103" t="s">
        <v>77</v>
      </c>
      <c r="D37" s="252"/>
      <c r="E37" s="308"/>
      <c r="F37" s="254">
        <f t="shared" si="10"/>
        <v>0</v>
      </c>
      <c r="G37" s="255">
        <f t="shared" si="7"/>
        <v>0</v>
      </c>
      <c r="H37" s="256">
        <v>0</v>
      </c>
      <c r="I37" s="256">
        <v>0</v>
      </c>
      <c r="J37" s="256">
        <v>0</v>
      </c>
      <c r="K37" s="256">
        <v>0</v>
      </c>
      <c r="L37" s="256">
        <v>0</v>
      </c>
      <c r="M37" s="256">
        <v>0</v>
      </c>
      <c r="N37" s="256">
        <v>0</v>
      </c>
      <c r="O37" s="256">
        <v>0</v>
      </c>
      <c r="P37" s="256">
        <v>0</v>
      </c>
      <c r="Q37" s="256">
        <v>0</v>
      </c>
      <c r="R37" s="256">
        <v>0</v>
      </c>
      <c r="S37" s="256">
        <v>0</v>
      </c>
      <c r="T37" s="256">
        <v>0</v>
      </c>
      <c r="U37" s="256">
        <v>0</v>
      </c>
      <c r="V37" s="257">
        <v>0</v>
      </c>
      <c r="W37" s="256">
        <v>0</v>
      </c>
      <c r="X37" s="257">
        <v>0</v>
      </c>
      <c r="Y37" s="257"/>
      <c r="Z37" s="257"/>
      <c r="AA37" s="257"/>
      <c r="AB37" s="257"/>
      <c r="AC37" s="257"/>
      <c r="AD37" s="257"/>
      <c r="AE37" s="258">
        <v>0</v>
      </c>
      <c r="AF37" s="258">
        <v>0</v>
      </c>
      <c r="AG37" s="258">
        <v>0</v>
      </c>
      <c r="AH37" s="258">
        <v>0</v>
      </c>
      <c r="AI37" s="258">
        <v>0</v>
      </c>
      <c r="AJ37" s="258">
        <v>0</v>
      </c>
      <c r="AK37" s="258">
        <v>0</v>
      </c>
      <c r="AL37" s="258">
        <v>0</v>
      </c>
      <c r="AM37" s="258">
        <v>0</v>
      </c>
      <c r="AN37" s="258">
        <v>0</v>
      </c>
      <c r="AO37" s="258">
        <v>0</v>
      </c>
    </row>
    <row r="38" spans="1:44" ht="18" customHeight="1">
      <c r="A38" s="252" t="s">
        <v>80</v>
      </c>
      <c r="B38" s="104" t="s">
        <v>78</v>
      </c>
      <c r="C38" s="103" t="s">
        <v>79</v>
      </c>
      <c r="D38" s="252"/>
      <c r="E38" s="308"/>
      <c r="F38" s="254">
        <f>SUM(H38:AO38)</f>
        <v>40.000100000000003</v>
      </c>
      <c r="G38" s="255">
        <f t="shared" si="7"/>
        <v>100</v>
      </c>
      <c r="H38" s="256">
        <v>0</v>
      </c>
      <c r="I38" s="256">
        <v>8.8000000000000007</v>
      </c>
      <c r="J38" s="256">
        <v>0</v>
      </c>
      <c r="K38" s="256">
        <v>0</v>
      </c>
      <c r="L38" s="256">
        <v>0</v>
      </c>
      <c r="M38" s="256">
        <v>0</v>
      </c>
      <c r="N38" s="256">
        <v>0</v>
      </c>
      <c r="O38" s="256">
        <v>15</v>
      </c>
      <c r="P38" s="256">
        <v>0</v>
      </c>
      <c r="Q38" s="256">
        <v>0</v>
      </c>
      <c r="R38" s="256">
        <v>0</v>
      </c>
      <c r="S38" s="256">
        <v>0</v>
      </c>
      <c r="T38" s="256">
        <v>16.200099999999999</v>
      </c>
      <c r="U38" s="256">
        <v>0</v>
      </c>
      <c r="V38" s="257">
        <v>0</v>
      </c>
      <c r="W38" s="256">
        <v>0</v>
      </c>
      <c r="X38" s="257">
        <v>0</v>
      </c>
      <c r="Y38" s="257"/>
      <c r="Z38" s="257"/>
      <c r="AA38" s="257"/>
      <c r="AB38" s="257"/>
      <c r="AC38" s="257"/>
      <c r="AD38" s="257"/>
      <c r="AE38" s="258">
        <v>0</v>
      </c>
      <c r="AF38" s="258">
        <v>0</v>
      </c>
      <c r="AG38" s="258">
        <v>0</v>
      </c>
      <c r="AH38" s="258">
        <v>0</v>
      </c>
      <c r="AI38" s="258">
        <v>0</v>
      </c>
      <c r="AJ38" s="258">
        <v>0</v>
      </c>
      <c r="AK38" s="258">
        <v>0</v>
      </c>
      <c r="AL38" s="258">
        <v>0</v>
      </c>
      <c r="AM38" s="258">
        <v>0</v>
      </c>
      <c r="AN38" s="258">
        <v>0</v>
      </c>
      <c r="AO38" s="258">
        <v>0</v>
      </c>
      <c r="AQ38" s="259">
        <f>F39+F40</f>
        <v>0</v>
      </c>
    </row>
    <row r="39" spans="1:44" ht="18" customHeight="1">
      <c r="A39" s="252" t="s">
        <v>83</v>
      </c>
      <c r="B39" s="104" t="s">
        <v>81</v>
      </c>
      <c r="C39" s="103" t="s">
        <v>82</v>
      </c>
      <c r="D39" s="252"/>
      <c r="E39" s="308"/>
      <c r="F39" s="254"/>
      <c r="G39" s="255"/>
      <c r="H39" s="256"/>
      <c r="I39" s="256"/>
      <c r="J39" s="256"/>
      <c r="K39" s="256"/>
      <c r="L39" s="256"/>
      <c r="M39" s="256"/>
      <c r="N39" s="256"/>
      <c r="O39" s="256"/>
      <c r="P39" s="256"/>
      <c r="Q39" s="256"/>
      <c r="R39" s="256"/>
      <c r="S39" s="256"/>
      <c r="T39" s="256"/>
      <c r="U39" s="256"/>
      <c r="V39" s="257"/>
      <c r="W39" s="256"/>
      <c r="X39" s="257"/>
      <c r="Y39" s="257"/>
      <c r="Z39" s="257"/>
      <c r="AA39" s="257"/>
      <c r="AB39" s="257"/>
      <c r="AC39" s="257"/>
      <c r="AD39" s="257"/>
      <c r="AE39" s="258">
        <v>0</v>
      </c>
      <c r="AF39" s="258">
        <v>0</v>
      </c>
      <c r="AG39" s="258">
        <v>0</v>
      </c>
      <c r="AH39" s="258">
        <v>0</v>
      </c>
      <c r="AI39" s="258">
        <v>0</v>
      </c>
      <c r="AJ39" s="258">
        <v>0</v>
      </c>
      <c r="AK39" s="258">
        <v>0</v>
      </c>
      <c r="AL39" s="258">
        <v>0</v>
      </c>
      <c r="AM39" s="258">
        <v>0</v>
      </c>
      <c r="AN39" s="258">
        <v>0</v>
      </c>
      <c r="AO39" s="258">
        <v>0</v>
      </c>
    </row>
    <row r="40" spans="1:44" ht="18" customHeight="1">
      <c r="A40" s="252" t="s">
        <v>86</v>
      </c>
      <c r="B40" s="271" t="s">
        <v>84</v>
      </c>
      <c r="C40" s="103" t="s">
        <v>85</v>
      </c>
      <c r="D40" s="252"/>
      <c r="E40" s="308"/>
      <c r="F40" s="254"/>
      <c r="G40" s="255"/>
      <c r="H40" s="256"/>
      <c r="I40" s="256"/>
      <c r="J40" s="256"/>
      <c r="K40" s="256"/>
      <c r="L40" s="256"/>
      <c r="M40" s="256"/>
      <c r="N40" s="256"/>
      <c r="O40" s="256"/>
      <c r="P40" s="256"/>
      <c r="Q40" s="256"/>
      <c r="R40" s="256"/>
      <c r="S40" s="256"/>
      <c r="T40" s="256"/>
      <c r="U40" s="256"/>
      <c r="V40" s="257"/>
      <c r="W40" s="256"/>
      <c r="X40" s="257"/>
      <c r="Y40" s="257"/>
      <c r="Z40" s="257"/>
      <c r="AA40" s="257"/>
      <c r="AB40" s="257"/>
      <c r="AC40" s="257"/>
      <c r="AD40" s="257"/>
      <c r="AE40" s="258">
        <v>0</v>
      </c>
      <c r="AF40" s="258">
        <v>0</v>
      </c>
      <c r="AG40" s="258">
        <v>0</v>
      </c>
      <c r="AH40" s="258">
        <v>0</v>
      </c>
      <c r="AI40" s="258">
        <v>0</v>
      </c>
      <c r="AJ40" s="258">
        <v>0</v>
      </c>
      <c r="AK40" s="258">
        <v>0</v>
      </c>
      <c r="AL40" s="258">
        <v>0</v>
      </c>
      <c r="AM40" s="258">
        <v>0</v>
      </c>
      <c r="AN40" s="258">
        <v>0</v>
      </c>
      <c r="AO40" s="258">
        <v>0</v>
      </c>
    </row>
    <row r="41" spans="1:44" ht="18" customHeight="1">
      <c r="A41" s="252" t="s">
        <v>89</v>
      </c>
      <c r="B41" s="104" t="s">
        <v>87</v>
      </c>
      <c r="C41" s="103" t="s">
        <v>88</v>
      </c>
      <c r="D41" s="252"/>
      <c r="E41" s="308"/>
      <c r="F41" s="254"/>
      <c r="G41" s="255"/>
      <c r="H41" s="256"/>
      <c r="I41" s="256"/>
      <c r="J41" s="256"/>
      <c r="K41" s="256"/>
      <c r="L41" s="256"/>
      <c r="M41" s="256"/>
      <c r="N41" s="256"/>
      <c r="O41" s="256"/>
      <c r="P41" s="256"/>
      <c r="Q41" s="256"/>
      <c r="R41" s="256"/>
      <c r="S41" s="256"/>
      <c r="T41" s="256"/>
      <c r="U41" s="256"/>
      <c r="V41" s="257"/>
      <c r="W41" s="256"/>
      <c r="X41" s="257"/>
      <c r="Y41" s="257"/>
      <c r="Z41" s="257"/>
      <c r="AA41" s="257"/>
      <c r="AB41" s="257"/>
      <c r="AC41" s="257"/>
      <c r="AD41" s="257"/>
      <c r="AE41" s="258">
        <v>0</v>
      </c>
      <c r="AF41" s="258">
        <v>0</v>
      </c>
      <c r="AG41" s="258">
        <v>0</v>
      </c>
      <c r="AH41" s="258">
        <v>0</v>
      </c>
      <c r="AI41" s="258">
        <v>0</v>
      </c>
      <c r="AJ41" s="258">
        <v>0</v>
      </c>
      <c r="AK41" s="258">
        <v>0</v>
      </c>
      <c r="AL41" s="258">
        <v>0</v>
      </c>
      <c r="AM41" s="258">
        <v>0</v>
      </c>
      <c r="AN41" s="258">
        <v>0</v>
      </c>
      <c r="AO41" s="258">
        <v>0</v>
      </c>
    </row>
    <row r="42" spans="1:44" ht="24" customHeight="1">
      <c r="A42" s="252" t="s">
        <v>92</v>
      </c>
      <c r="B42" s="272" t="s">
        <v>90</v>
      </c>
      <c r="C42" s="103" t="s">
        <v>91</v>
      </c>
      <c r="D42" s="252"/>
      <c r="E42" s="308"/>
      <c r="F42" s="254"/>
      <c r="G42" s="255"/>
      <c r="H42" s="256"/>
      <c r="I42" s="256"/>
      <c r="J42" s="256"/>
      <c r="K42" s="256"/>
      <c r="L42" s="256"/>
      <c r="M42" s="256"/>
      <c r="N42" s="256"/>
      <c r="O42" s="256"/>
      <c r="P42" s="256"/>
      <c r="Q42" s="256"/>
      <c r="R42" s="256"/>
      <c r="S42" s="256"/>
      <c r="T42" s="256"/>
      <c r="U42" s="256"/>
      <c r="V42" s="257"/>
      <c r="W42" s="256"/>
      <c r="X42" s="257"/>
      <c r="Y42" s="257"/>
      <c r="Z42" s="257"/>
      <c r="AA42" s="257"/>
      <c r="AB42" s="257"/>
      <c r="AC42" s="257"/>
      <c r="AD42" s="257"/>
      <c r="AE42" s="273">
        <v>0</v>
      </c>
      <c r="AF42" s="273">
        <v>0</v>
      </c>
      <c r="AG42" s="273">
        <v>0</v>
      </c>
      <c r="AH42" s="273">
        <v>0</v>
      </c>
      <c r="AI42" s="273">
        <v>0</v>
      </c>
      <c r="AJ42" s="273">
        <v>0</v>
      </c>
      <c r="AK42" s="273">
        <v>0</v>
      </c>
      <c r="AL42" s="273">
        <v>0</v>
      </c>
      <c r="AM42" s="273">
        <v>0</v>
      </c>
      <c r="AN42" s="273">
        <v>0</v>
      </c>
      <c r="AO42" s="273">
        <v>0</v>
      </c>
    </row>
    <row r="43" spans="1:44" ht="25.5">
      <c r="A43" s="252" t="s">
        <v>128</v>
      </c>
      <c r="B43" s="271" t="s">
        <v>93</v>
      </c>
      <c r="C43" s="103" t="s">
        <v>94</v>
      </c>
      <c r="D43" s="308"/>
      <c r="E43" s="308"/>
      <c r="F43" s="254"/>
      <c r="G43" s="255"/>
      <c r="H43" s="256"/>
      <c r="I43" s="256"/>
      <c r="J43" s="256"/>
      <c r="K43" s="256"/>
      <c r="L43" s="256"/>
      <c r="M43" s="256"/>
      <c r="N43" s="256"/>
      <c r="O43" s="256"/>
      <c r="P43" s="256"/>
      <c r="Q43" s="256"/>
      <c r="R43" s="256"/>
      <c r="S43" s="256"/>
      <c r="T43" s="256"/>
      <c r="U43" s="256"/>
      <c r="V43" s="257"/>
      <c r="W43" s="256"/>
      <c r="X43" s="257"/>
      <c r="Y43" s="257"/>
      <c r="Z43" s="257"/>
      <c r="AA43" s="257"/>
      <c r="AB43" s="257"/>
      <c r="AC43" s="257"/>
      <c r="AD43" s="257"/>
      <c r="AE43" s="258">
        <f t="shared" ref="AE43:AO43" si="11">SUM(AE45:AE60)</f>
        <v>0</v>
      </c>
      <c r="AF43" s="258">
        <f t="shared" si="11"/>
        <v>0</v>
      </c>
      <c r="AG43" s="258">
        <f t="shared" si="11"/>
        <v>0</v>
      </c>
      <c r="AH43" s="258">
        <f t="shared" si="11"/>
        <v>0</v>
      </c>
      <c r="AI43" s="258">
        <f t="shared" si="11"/>
        <v>0</v>
      </c>
      <c r="AJ43" s="258">
        <f t="shared" si="11"/>
        <v>0</v>
      </c>
      <c r="AK43" s="258">
        <f t="shared" si="11"/>
        <v>0</v>
      </c>
      <c r="AL43" s="258">
        <f t="shared" si="11"/>
        <v>0</v>
      </c>
      <c r="AM43" s="258">
        <f t="shared" si="11"/>
        <v>0</v>
      </c>
      <c r="AN43" s="258">
        <f t="shared" si="11"/>
        <v>0</v>
      </c>
      <c r="AO43" s="258">
        <f t="shared" si="11"/>
        <v>0</v>
      </c>
    </row>
    <row r="44" spans="1:44">
      <c r="A44" s="252"/>
      <c r="B44" s="251" t="s">
        <v>65</v>
      </c>
      <c r="C44" s="103"/>
      <c r="D44" s="252"/>
      <c r="E44" s="308"/>
      <c r="F44" s="254"/>
      <c r="G44" s="255"/>
      <c r="H44" s="256"/>
      <c r="I44" s="256"/>
      <c r="J44" s="256"/>
      <c r="K44" s="256"/>
      <c r="L44" s="256"/>
      <c r="M44" s="256"/>
      <c r="N44" s="256"/>
      <c r="O44" s="256"/>
      <c r="P44" s="256"/>
      <c r="Q44" s="256"/>
      <c r="R44" s="256"/>
      <c r="S44" s="256"/>
      <c r="T44" s="256"/>
      <c r="U44" s="256"/>
      <c r="V44" s="257"/>
      <c r="W44" s="256"/>
      <c r="X44" s="257"/>
      <c r="Y44" s="257"/>
      <c r="Z44" s="257"/>
      <c r="AA44" s="257"/>
      <c r="AB44" s="257"/>
      <c r="AC44" s="257"/>
      <c r="AD44" s="257"/>
      <c r="AE44" s="258"/>
      <c r="AF44" s="258"/>
      <c r="AG44" s="258"/>
      <c r="AH44" s="258"/>
      <c r="AI44" s="258"/>
      <c r="AJ44" s="258"/>
      <c r="AK44" s="258"/>
      <c r="AL44" s="258"/>
      <c r="AM44" s="258"/>
      <c r="AN44" s="258"/>
      <c r="AO44" s="258"/>
    </row>
    <row r="45" spans="1:44" s="266" customFormat="1" ht="18" customHeight="1">
      <c r="A45" s="260" t="s">
        <v>331</v>
      </c>
      <c r="B45" s="251" t="s">
        <v>96</v>
      </c>
      <c r="C45" s="151" t="s">
        <v>97</v>
      </c>
      <c r="D45" s="252"/>
      <c r="E45" s="309"/>
      <c r="F45" s="262"/>
      <c r="G45" s="274"/>
      <c r="H45" s="261"/>
      <c r="I45" s="261"/>
      <c r="J45" s="261"/>
      <c r="K45" s="261"/>
      <c r="L45" s="261"/>
      <c r="M45" s="261"/>
      <c r="N45" s="261"/>
      <c r="O45" s="261"/>
      <c r="P45" s="261"/>
      <c r="Q45" s="261"/>
      <c r="R45" s="261"/>
      <c r="S45" s="261"/>
      <c r="T45" s="261"/>
      <c r="U45" s="261"/>
      <c r="V45" s="275"/>
      <c r="W45" s="261"/>
      <c r="X45" s="275"/>
      <c r="Y45" s="275"/>
      <c r="Z45" s="275"/>
      <c r="AA45" s="275"/>
      <c r="AB45" s="275"/>
      <c r="AC45" s="275"/>
      <c r="AD45" s="275"/>
      <c r="AE45" s="276">
        <v>0</v>
      </c>
      <c r="AF45" s="276">
        <v>0</v>
      </c>
      <c r="AG45" s="276">
        <v>0</v>
      </c>
      <c r="AH45" s="276">
        <v>0</v>
      </c>
      <c r="AI45" s="276">
        <v>0</v>
      </c>
      <c r="AJ45" s="276">
        <v>0</v>
      </c>
      <c r="AK45" s="276">
        <v>0</v>
      </c>
      <c r="AL45" s="276">
        <v>0</v>
      </c>
      <c r="AM45" s="276">
        <v>0</v>
      </c>
      <c r="AN45" s="276">
        <v>0</v>
      </c>
      <c r="AO45" s="276">
        <v>0</v>
      </c>
      <c r="AQ45" s="266">
        <v>1479.1586620000003</v>
      </c>
      <c r="AR45" s="266">
        <f>F45-AQ45</f>
        <v>-1479.1586620000003</v>
      </c>
    </row>
    <row r="46" spans="1:44" s="266" customFormat="1" ht="16.5" customHeight="1">
      <c r="A46" s="260" t="s">
        <v>331</v>
      </c>
      <c r="B46" s="251" t="s">
        <v>98</v>
      </c>
      <c r="C46" s="151" t="s">
        <v>99</v>
      </c>
      <c r="D46" s="252"/>
      <c r="E46" s="309"/>
      <c r="F46" s="262"/>
      <c r="G46" s="274"/>
      <c r="H46" s="261"/>
      <c r="I46" s="261"/>
      <c r="J46" s="261"/>
      <c r="K46" s="261"/>
      <c r="L46" s="261"/>
      <c r="M46" s="261"/>
      <c r="N46" s="261"/>
      <c r="O46" s="261"/>
      <c r="P46" s="261"/>
      <c r="Q46" s="261"/>
      <c r="R46" s="261"/>
      <c r="S46" s="261"/>
      <c r="T46" s="261"/>
      <c r="U46" s="261"/>
      <c r="V46" s="275"/>
      <c r="W46" s="261"/>
      <c r="X46" s="275"/>
      <c r="Y46" s="275"/>
      <c r="Z46" s="275"/>
      <c r="AA46" s="275"/>
      <c r="AB46" s="275"/>
      <c r="AC46" s="275"/>
      <c r="AD46" s="275"/>
      <c r="AE46" s="276">
        <v>0</v>
      </c>
      <c r="AF46" s="276">
        <v>0</v>
      </c>
      <c r="AG46" s="276">
        <v>0</v>
      </c>
      <c r="AH46" s="276">
        <v>0</v>
      </c>
      <c r="AI46" s="276">
        <v>0</v>
      </c>
      <c r="AJ46" s="276">
        <v>0</v>
      </c>
      <c r="AK46" s="276">
        <v>0</v>
      </c>
      <c r="AL46" s="276">
        <v>0</v>
      </c>
      <c r="AM46" s="276">
        <v>0</v>
      </c>
      <c r="AN46" s="276">
        <v>0</v>
      </c>
      <c r="AO46" s="276">
        <v>0</v>
      </c>
      <c r="AQ46" s="266">
        <v>725.28760599999998</v>
      </c>
      <c r="AR46" s="266">
        <f t="shared" ref="AR46:AR52" si="12">F46-AQ46</f>
        <v>-725.28760599999998</v>
      </c>
    </row>
    <row r="47" spans="1:44" s="266" customFormat="1" ht="18" customHeight="1">
      <c r="A47" s="260" t="s">
        <v>331</v>
      </c>
      <c r="B47" s="251" t="s">
        <v>100</v>
      </c>
      <c r="C47" s="151" t="s">
        <v>101</v>
      </c>
      <c r="D47" s="252"/>
      <c r="E47" s="309"/>
      <c r="F47" s="262"/>
      <c r="G47" s="274"/>
      <c r="H47" s="261"/>
      <c r="I47" s="261"/>
      <c r="J47" s="261"/>
      <c r="K47" s="261"/>
      <c r="L47" s="261"/>
      <c r="M47" s="261"/>
      <c r="N47" s="261"/>
      <c r="O47" s="261"/>
      <c r="P47" s="261"/>
      <c r="Q47" s="261"/>
      <c r="R47" s="261"/>
      <c r="S47" s="261"/>
      <c r="T47" s="261"/>
      <c r="U47" s="261"/>
      <c r="V47" s="275"/>
      <c r="W47" s="261"/>
      <c r="X47" s="275"/>
      <c r="Y47" s="275"/>
      <c r="Z47" s="275"/>
      <c r="AA47" s="275"/>
      <c r="AB47" s="275"/>
      <c r="AC47" s="275"/>
      <c r="AD47" s="275"/>
      <c r="AE47" s="276">
        <v>0</v>
      </c>
      <c r="AF47" s="276">
        <v>0</v>
      </c>
      <c r="AG47" s="276">
        <v>0</v>
      </c>
      <c r="AH47" s="276">
        <v>0</v>
      </c>
      <c r="AI47" s="276">
        <v>0</v>
      </c>
      <c r="AJ47" s="276">
        <v>0</v>
      </c>
      <c r="AK47" s="276">
        <v>0</v>
      </c>
      <c r="AL47" s="276">
        <v>0</v>
      </c>
      <c r="AM47" s="276">
        <v>0</v>
      </c>
      <c r="AN47" s="276">
        <v>0</v>
      </c>
      <c r="AO47" s="276">
        <v>0</v>
      </c>
      <c r="AQ47" s="266">
        <v>22.030211000000001</v>
      </c>
      <c r="AR47" s="266">
        <f t="shared" si="12"/>
        <v>-22.030211000000001</v>
      </c>
    </row>
    <row r="48" spans="1:44" s="266" customFormat="1" ht="18" customHeight="1">
      <c r="A48" s="260" t="s">
        <v>331</v>
      </c>
      <c r="B48" s="251" t="s">
        <v>102</v>
      </c>
      <c r="C48" s="151" t="s">
        <v>103</v>
      </c>
      <c r="D48" s="252"/>
      <c r="E48" s="309"/>
      <c r="F48" s="262"/>
      <c r="G48" s="274"/>
      <c r="H48" s="261"/>
      <c r="I48" s="261"/>
      <c r="J48" s="261"/>
      <c r="K48" s="261"/>
      <c r="L48" s="261"/>
      <c r="M48" s="261"/>
      <c r="N48" s="261"/>
      <c r="O48" s="261"/>
      <c r="P48" s="261"/>
      <c r="Q48" s="261"/>
      <c r="R48" s="261"/>
      <c r="S48" s="261"/>
      <c r="T48" s="261"/>
      <c r="U48" s="261"/>
      <c r="V48" s="275"/>
      <c r="W48" s="261"/>
      <c r="X48" s="275"/>
      <c r="Y48" s="275"/>
      <c r="Z48" s="275"/>
      <c r="AA48" s="275"/>
      <c r="AB48" s="275"/>
      <c r="AC48" s="275"/>
      <c r="AD48" s="275"/>
      <c r="AE48" s="276">
        <v>0</v>
      </c>
      <c r="AF48" s="276">
        <v>0</v>
      </c>
      <c r="AG48" s="276">
        <v>0</v>
      </c>
      <c r="AH48" s="276">
        <v>0</v>
      </c>
      <c r="AI48" s="276">
        <v>0</v>
      </c>
      <c r="AJ48" s="276">
        <v>0</v>
      </c>
      <c r="AK48" s="276">
        <v>0</v>
      </c>
      <c r="AL48" s="276">
        <v>0</v>
      </c>
      <c r="AM48" s="276">
        <v>0</v>
      </c>
      <c r="AN48" s="276">
        <v>0</v>
      </c>
      <c r="AO48" s="276">
        <v>0</v>
      </c>
      <c r="AQ48" s="266">
        <v>8.9931250000000009</v>
      </c>
      <c r="AR48" s="266">
        <f t="shared" si="12"/>
        <v>-8.9931250000000009</v>
      </c>
    </row>
    <row r="49" spans="1:44" s="266" customFormat="1" ht="28.5" customHeight="1">
      <c r="A49" s="260" t="s">
        <v>331</v>
      </c>
      <c r="B49" s="251" t="s">
        <v>332</v>
      </c>
      <c r="C49" s="151" t="s">
        <v>105</v>
      </c>
      <c r="D49" s="252"/>
      <c r="E49" s="309"/>
      <c r="F49" s="262"/>
      <c r="G49" s="274"/>
      <c r="H49" s="261"/>
      <c r="I49" s="261"/>
      <c r="J49" s="261"/>
      <c r="K49" s="261"/>
      <c r="L49" s="261"/>
      <c r="M49" s="261"/>
      <c r="N49" s="261"/>
      <c r="O49" s="261"/>
      <c r="P49" s="261"/>
      <c r="Q49" s="261"/>
      <c r="R49" s="261"/>
      <c r="S49" s="261"/>
      <c r="T49" s="261"/>
      <c r="U49" s="261"/>
      <c r="V49" s="275"/>
      <c r="W49" s="261"/>
      <c r="X49" s="275"/>
      <c r="Y49" s="275"/>
      <c r="Z49" s="275"/>
      <c r="AA49" s="275"/>
      <c r="AB49" s="275"/>
      <c r="AC49" s="275"/>
      <c r="AD49" s="275"/>
      <c r="AE49" s="276">
        <v>0</v>
      </c>
      <c r="AF49" s="276">
        <v>0</v>
      </c>
      <c r="AG49" s="276">
        <v>0</v>
      </c>
      <c r="AH49" s="276">
        <v>0</v>
      </c>
      <c r="AI49" s="276">
        <v>0</v>
      </c>
      <c r="AJ49" s="276">
        <v>0</v>
      </c>
      <c r="AK49" s="276">
        <v>0</v>
      </c>
      <c r="AL49" s="276">
        <v>0</v>
      </c>
      <c r="AM49" s="276">
        <v>0</v>
      </c>
      <c r="AN49" s="276">
        <v>0</v>
      </c>
      <c r="AO49" s="276">
        <v>0</v>
      </c>
      <c r="AQ49" s="266">
        <v>81.403137000000001</v>
      </c>
      <c r="AR49" s="266">
        <f t="shared" si="12"/>
        <v>-81.403137000000001</v>
      </c>
    </row>
    <row r="50" spans="1:44" s="266" customFormat="1" ht="18" customHeight="1">
      <c r="A50" s="260" t="s">
        <v>331</v>
      </c>
      <c r="B50" s="251" t="s">
        <v>333</v>
      </c>
      <c r="C50" s="151" t="s">
        <v>107</v>
      </c>
      <c r="D50" s="252"/>
      <c r="E50" s="309"/>
      <c r="F50" s="262"/>
      <c r="G50" s="274"/>
      <c r="H50" s="261"/>
      <c r="I50" s="261"/>
      <c r="J50" s="261"/>
      <c r="K50" s="261"/>
      <c r="L50" s="261"/>
      <c r="M50" s="261"/>
      <c r="N50" s="261"/>
      <c r="O50" s="261"/>
      <c r="P50" s="261"/>
      <c r="Q50" s="261"/>
      <c r="R50" s="261"/>
      <c r="S50" s="261"/>
      <c r="T50" s="261"/>
      <c r="U50" s="261"/>
      <c r="V50" s="275"/>
      <c r="W50" s="261"/>
      <c r="X50" s="275"/>
      <c r="Y50" s="275"/>
      <c r="Z50" s="275"/>
      <c r="AA50" s="275"/>
      <c r="AB50" s="275"/>
      <c r="AC50" s="275"/>
      <c r="AD50" s="275"/>
      <c r="AE50" s="276">
        <v>0</v>
      </c>
      <c r="AF50" s="276">
        <v>0</v>
      </c>
      <c r="AG50" s="276">
        <v>0</v>
      </c>
      <c r="AH50" s="276">
        <v>0</v>
      </c>
      <c r="AI50" s="276">
        <v>0</v>
      </c>
      <c r="AJ50" s="276">
        <v>0</v>
      </c>
      <c r="AK50" s="276">
        <v>0</v>
      </c>
      <c r="AL50" s="276">
        <v>0</v>
      </c>
      <c r="AM50" s="276">
        <v>0</v>
      </c>
      <c r="AN50" s="276">
        <v>0</v>
      </c>
      <c r="AO50" s="276">
        <v>0</v>
      </c>
      <c r="AQ50" s="266">
        <v>54.761764000000007</v>
      </c>
      <c r="AR50" s="266">
        <f t="shared" si="12"/>
        <v>-54.761764000000007</v>
      </c>
    </row>
    <row r="51" spans="1:44" s="266" customFormat="1" ht="18" customHeight="1">
      <c r="A51" s="260" t="s">
        <v>331</v>
      </c>
      <c r="B51" s="251" t="s">
        <v>108</v>
      </c>
      <c r="C51" s="151" t="s">
        <v>109</v>
      </c>
      <c r="D51" s="252"/>
      <c r="E51" s="309"/>
      <c r="F51" s="262"/>
      <c r="G51" s="274"/>
      <c r="H51" s="261"/>
      <c r="I51" s="261"/>
      <c r="J51" s="261"/>
      <c r="K51" s="261"/>
      <c r="L51" s="261"/>
      <c r="M51" s="261"/>
      <c r="N51" s="261"/>
      <c r="O51" s="261"/>
      <c r="P51" s="261"/>
      <c r="Q51" s="261"/>
      <c r="R51" s="261"/>
      <c r="S51" s="261"/>
      <c r="T51" s="261"/>
      <c r="U51" s="261"/>
      <c r="V51" s="275"/>
      <c r="W51" s="261"/>
      <c r="X51" s="275"/>
      <c r="Y51" s="275"/>
      <c r="Z51" s="275"/>
      <c r="AA51" s="275"/>
      <c r="AB51" s="275"/>
      <c r="AC51" s="275"/>
      <c r="AD51" s="275"/>
      <c r="AE51" s="276">
        <v>0</v>
      </c>
      <c r="AF51" s="276">
        <v>0</v>
      </c>
      <c r="AG51" s="276">
        <v>0</v>
      </c>
      <c r="AH51" s="276">
        <v>0</v>
      </c>
      <c r="AI51" s="276">
        <v>0</v>
      </c>
      <c r="AJ51" s="276">
        <v>0</v>
      </c>
      <c r="AK51" s="276">
        <v>0</v>
      </c>
      <c r="AL51" s="276">
        <v>0</v>
      </c>
      <c r="AM51" s="276">
        <v>0</v>
      </c>
      <c r="AN51" s="276">
        <v>0</v>
      </c>
      <c r="AO51" s="276">
        <v>0</v>
      </c>
      <c r="AQ51" s="266">
        <v>312.69354199999998</v>
      </c>
      <c r="AR51" s="266">
        <f t="shared" si="12"/>
        <v>-312.69354199999998</v>
      </c>
    </row>
    <row r="52" spans="1:44" s="266" customFormat="1" ht="18" customHeight="1">
      <c r="A52" s="260" t="s">
        <v>331</v>
      </c>
      <c r="B52" s="251" t="s">
        <v>110</v>
      </c>
      <c r="C52" s="151" t="s">
        <v>111</v>
      </c>
      <c r="D52" s="252"/>
      <c r="E52" s="309"/>
      <c r="F52" s="262"/>
      <c r="G52" s="274"/>
      <c r="H52" s="261"/>
      <c r="I52" s="261"/>
      <c r="J52" s="261"/>
      <c r="K52" s="261"/>
      <c r="L52" s="261"/>
      <c r="M52" s="261"/>
      <c r="N52" s="261"/>
      <c r="O52" s="261"/>
      <c r="P52" s="261"/>
      <c r="Q52" s="261"/>
      <c r="R52" s="261"/>
      <c r="S52" s="261"/>
      <c r="T52" s="261"/>
      <c r="U52" s="261"/>
      <c r="V52" s="275"/>
      <c r="W52" s="261"/>
      <c r="X52" s="275"/>
      <c r="Y52" s="275"/>
      <c r="Z52" s="275"/>
      <c r="AA52" s="275"/>
      <c r="AB52" s="275"/>
      <c r="AC52" s="275"/>
      <c r="AD52" s="275"/>
      <c r="AE52" s="276">
        <v>0</v>
      </c>
      <c r="AF52" s="276">
        <v>0</v>
      </c>
      <c r="AG52" s="276">
        <v>0</v>
      </c>
      <c r="AH52" s="276">
        <v>0</v>
      </c>
      <c r="AI52" s="276">
        <v>0</v>
      </c>
      <c r="AJ52" s="276">
        <v>0</v>
      </c>
      <c r="AK52" s="276">
        <v>0</v>
      </c>
      <c r="AL52" s="276">
        <v>0</v>
      </c>
      <c r="AM52" s="276">
        <v>0</v>
      </c>
      <c r="AN52" s="276">
        <v>0</v>
      </c>
      <c r="AO52" s="276">
        <v>0</v>
      </c>
      <c r="AQ52" s="266">
        <v>2.0732490000000001</v>
      </c>
      <c r="AR52" s="266">
        <f t="shared" si="12"/>
        <v>-2.0732490000000001</v>
      </c>
    </row>
    <row r="53" spans="1:44" s="266" customFormat="1" ht="18" customHeight="1">
      <c r="A53" s="260" t="s">
        <v>331</v>
      </c>
      <c r="B53" s="251" t="s">
        <v>112</v>
      </c>
      <c r="C53" s="151" t="s">
        <v>113</v>
      </c>
      <c r="D53" s="252"/>
      <c r="E53" s="309"/>
      <c r="F53" s="262"/>
      <c r="G53" s="274"/>
      <c r="H53" s="261"/>
      <c r="I53" s="261"/>
      <c r="J53" s="261"/>
      <c r="K53" s="261"/>
      <c r="L53" s="261"/>
      <c r="M53" s="261"/>
      <c r="N53" s="261"/>
      <c r="O53" s="261"/>
      <c r="P53" s="261"/>
      <c r="Q53" s="261"/>
      <c r="R53" s="261"/>
      <c r="S53" s="261"/>
      <c r="T53" s="261"/>
      <c r="U53" s="261"/>
      <c r="V53" s="275"/>
      <c r="W53" s="261"/>
      <c r="X53" s="275"/>
      <c r="Y53" s="275"/>
      <c r="Z53" s="275"/>
      <c r="AA53" s="275"/>
      <c r="AB53" s="275"/>
      <c r="AC53" s="275"/>
      <c r="AD53" s="275"/>
      <c r="AE53" s="276"/>
      <c r="AF53" s="276"/>
      <c r="AG53" s="276"/>
      <c r="AH53" s="276"/>
      <c r="AI53" s="276"/>
      <c r="AJ53" s="276"/>
      <c r="AK53" s="276"/>
      <c r="AL53" s="276"/>
      <c r="AM53" s="276"/>
      <c r="AN53" s="276"/>
      <c r="AO53" s="276"/>
    </row>
    <row r="54" spans="1:44" s="266" customFormat="1" ht="18" customHeight="1">
      <c r="A54" s="260" t="s">
        <v>331</v>
      </c>
      <c r="B54" s="167" t="s">
        <v>114</v>
      </c>
      <c r="C54" s="151" t="s">
        <v>115</v>
      </c>
      <c r="D54" s="252"/>
      <c r="E54" s="309"/>
      <c r="F54" s="262"/>
      <c r="G54" s="274"/>
      <c r="H54" s="261"/>
      <c r="I54" s="261"/>
      <c r="J54" s="261"/>
      <c r="K54" s="261"/>
      <c r="L54" s="261"/>
      <c r="M54" s="261"/>
      <c r="N54" s="261"/>
      <c r="O54" s="261"/>
      <c r="P54" s="261"/>
      <c r="Q54" s="261"/>
      <c r="R54" s="261"/>
      <c r="S54" s="261"/>
      <c r="T54" s="261"/>
      <c r="U54" s="261"/>
      <c r="V54" s="275"/>
      <c r="W54" s="261"/>
      <c r="X54" s="275"/>
      <c r="Y54" s="275"/>
      <c r="Z54" s="275"/>
      <c r="AA54" s="275"/>
      <c r="AB54" s="275"/>
      <c r="AC54" s="275"/>
      <c r="AD54" s="275"/>
      <c r="AE54" s="276">
        <v>0</v>
      </c>
      <c r="AF54" s="276">
        <v>0</v>
      </c>
      <c r="AG54" s="276">
        <v>0</v>
      </c>
      <c r="AH54" s="276">
        <v>0</v>
      </c>
      <c r="AI54" s="276">
        <v>0</v>
      </c>
      <c r="AJ54" s="276">
        <v>0</v>
      </c>
      <c r="AK54" s="276">
        <v>0</v>
      </c>
      <c r="AL54" s="276">
        <v>0</v>
      </c>
      <c r="AM54" s="276">
        <v>0</v>
      </c>
      <c r="AN54" s="276">
        <v>0</v>
      </c>
      <c r="AO54" s="276">
        <v>0</v>
      </c>
    </row>
    <row r="55" spans="1:44" s="266" customFormat="1" ht="18" customHeight="1">
      <c r="A55" s="260" t="s">
        <v>331</v>
      </c>
      <c r="B55" s="261" t="s">
        <v>116</v>
      </c>
      <c r="C55" s="151" t="s">
        <v>117</v>
      </c>
      <c r="D55" s="252"/>
      <c r="E55" s="309"/>
      <c r="F55" s="262"/>
      <c r="G55" s="274"/>
      <c r="H55" s="261"/>
      <c r="I55" s="261"/>
      <c r="J55" s="261"/>
      <c r="K55" s="261"/>
      <c r="L55" s="261"/>
      <c r="M55" s="261"/>
      <c r="N55" s="261"/>
      <c r="O55" s="261"/>
      <c r="P55" s="261"/>
      <c r="Q55" s="261"/>
      <c r="R55" s="261"/>
      <c r="S55" s="261"/>
      <c r="T55" s="261"/>
      <c r="U55" s="261"/>
      <c r="V55" s="275"/>
      <c r="W55" s="261"/>
      <c r="X55" s="275"/>
      <c r="Y55" s="275"/>
      <c r="Z55" s="275"/>
      <c r="AA55" s="275"/>
      <c r="AB55" s="275"/>
      <c r="AC55" s="275"/>
      <c r="AD55" s="275"/>
      <c r="AE55" s="276">
        <v>0</v>
      </c>
      <c r="AF55" s="276">
        <v>0</v>
      </c>
      <c r="AG55" s="276">
        <v>0</v>
      </c>
      <c r="AH55" s="276">
        <v>0</v>
      </c>
      <c r="AI55" s="276">
        <v>0</v>
      </c>
      <c r="AJ55" s="276">
        <v>0</v>
      </c>
      <c r="AK55" s="276">
        <v>0</v>
      </c>
      <c r="AL55" s="276">
        <v>0</v>
      </c>
      <c r="AM55" s="276">
        <v>0</v>
      </c>
      <c r="AN55" s="276">
        <v>0</v>
      </c>
      <c r="AO55" s="276">
        <v>0</v>
      </c>
    </row>
    <row r="56" spans="1:44" s="266" customFormat="1" ht="18" customHeight="1">
      <c r="A56" s="260" t="s">
        <v>331</v>
      </c>
      <c r="B56" s="277" t="s">
        <v>118</v>
      </c>
      <c r="C56" s="151" t="s">
        <v>119</v>
      </c>
      <c r="D56" s="252"/>
      <c r="E56" s="309"/>
      <c r="F56" s="262"/>
      <c r="G56" s="274"/>
      <c r="H56" s="261"/>
      <c r="I56" s="261"/>
      <c r="J56" s="261"/>
      <c r="K56" s="261"/>
      <c r="L56" s="261"/>
      <c r="M56" s="261"/>
      <c r="N56" s="261"/>
      <c r="O56" s="261"/>
      <c r="P56" s="261"/>
      <c r="Q56" s="261"/>
      <c r="R56" s="261"/>
      <c r="S56" s="261"/>
      <c r="T56" s="261"/>
      <c r="U56" s="261"/>
      <c r="V56" s="275"/>
      <c r="W56" s="261"/>
      <c r="X56" s="275"/>
      <c r="Y56" s="275"/>
      <c r="Z56" s="275"/>
      <c r="AA56" s="275"/>
      <c r="AB56" s="275"/>
      <c r="AC56" s="275"/>
      <c r="AD56" s="275"/>
      <c r="AE56" s="276">
        <v>0</v>
      </c>
      <c r="AF56" s="276">
        <v>0</v>
      </c>
      <c r="AG56" s="276">
        <v>0</v>
      </c>
      <c r="AH56" s="276">
        <v>0</v>
      </c>
      <c r="AI56" s="276">
        <v>0</v>
      </c>
      <c r="AJ56" s="276">
        <v>0</v>
      </c>
      <c r="AK56" s="276">
        <v>0</v>
      </c>
      <c r="AL56" s="276">
        <v>0</v>
      </c>
      <c r="AM56" s="276">
        <v>0</v>
      </c>
      <c r="AN56" s="276">
        <v>0</v>
      </c>
      <c r="AO56" s="276">
        <v>0</v>
      </c>
    </row>
    <row r="57" spans="1:44" s="266" customFormat="1" ht="22.5" customHeight="1">
      <c r="A57" s="260" t="s">
        <v>331</v>
      </c>
      <c r="B57" s="277" t="s">
        <v>120</v>
      </c>
      <c r="C57" s="151" t="s">
        <v>121</v>
      </c>
      <c r="D57" s="252"/>
      <c r="E57" s="309"/>
      <c r="F57" s="262"/>
      <c r="G57" s="274"/>
      <c r="H57" s="261"/>
      <c r="I57" s="261"/>
      <c r="J57" s="261"/>
      <c r="K57" s="261"/>
      <c r="L57" s="261"/>
      <c r="M57" s="261"/>
      <c r="N57" s="261"/>
      <c r="O57" s="261"/>
      <c r="P57" s="261"/>
      <c r="Q57" s="261"/>
      <c r="R57" s="261"/>
      <c r="S57" s="261"/>
      <c r="T57" s="261"/>
      <c r="U57" s="261"/>
      <c r="V57" s="275"/>
      <c r="W57" s="261"/>
      <c r="X57" s="275"/>
      <c r="Y57" s="275"/>
      <c r="Z57" s="275"/>
      <c r="AA57" s="275"/>
      <c r="AB57" s="275"/>
      <c r="AC57" s="275"/>
      <c r="AD57" s="275"/>
      <c r="AE57" s="276">
        <v>0</v>
      </c>
      <c r="AF57" s="276">
        <v>0</v>
      </c>
      <c r="AG57" s="276">
        <v>0</v>
      </c>
      <c r="AH57" s="276">
        <v>0</v>
      </c>
      <c r="AI57" s="276">
        <v>0</v>
      </c>
      <c r="AJ57" s="276">
        <v>0</v>
      </c>
      <c r="AK57" s="276">
        <v>0</v>
      </c>
      <c r="AL57" s="276">
        <v>0</v>
      </c>
      <c r="AM57" s="276">
        <v>0</v>
      </c>
      <c r="AN57" s="276">
        <v>0</v>
      </c>
      <c r="AO57" s="276">
        <v>0</v>
      </c>
    </row>
    <row r="58" spans="1:44" s="266" customFormat="1" ht="25.5">
      <c r="A58" s="260" t="s">
        <v>331</v>
      </c>
      <c r="B58" s="251" t="s">
        <v>284</v>
      </c>
      <c r="C58" s="151" t="s">
        <v>123</v>
      </c>
      <c r="D58" s="252"/>
      <c r="E58" s="309"/>
      <c r="F58" s="262"/>
      <c r="G58" s="274"/>
      <c r="H58" s="261"/>
      <c r="I58" s="261"/>
      <c r="J58" s="261"/>
      <c r="K58" s="261"/>
      <c r="L58" s="261"/>
      <c r="M58" s="261"/>
      <c r="N58" s="261"/>
      <c r="O58" s="261"/>
      <c r="P58" s="261"/>
      <c r="Q58" s="261"/>
      <c r="R58" s="261"/>
      <c r="S58" s="261"/>
      <c r="T58" s="261"/>
      <c r="U58" s="261"/>
      <c r="V58" s="275"/>
      <c r="W58" s="261"/>
      <c r="X58" s="275"/>
      <c r="Y58" s="275"/>
      <c r="Z58" s="275"/>
      <c r="AA58" s="275"/>
      <c r="AB58" s="275"/>
      <c r="AC58" s="275"/>
      <c r="AD58" s="275"/>
      <c r="AE58" s="276">
        <v>0</v>
      </c>
      <c r="AF58" s="276">
        <v>0</v>
      </c>
      <c r="AG58" s="276">
        <v>0</v>
      </c>
      <c r="AH58" s="276">
        <v>0</v>
      </c>
      <c r="AI58" s="276">
        <v>0</v>
      </c>
      <c r="AJ58" s="276">
        <v>0</v>
      </c>
      <c r="AK58" s="276">
        <v>0</v>
      </c>
      <c r="AL58" s="276">
        <v>0</v>
      </c>
      <c r="AM58" s="276">
        <v>0</v>
      </c>
      <c r="AN58" s="276">
        <v>0</v>
      </c>
      <c r="AO58" s="276">
        <v>0</v>
      </c>
    </row>
    <row r="59" spans="1:44" s="266" customFormat="1" ht="18" customHeight="1">
      <c r="A59" s="260" t="s">
        <v>331</v>
      </c>
      <c r="B59" s="251" t="s">
        <v>124</v>
      </c>
      <c r="C59" s="151" t="s">
        <v>125</v>
      </c>
      <c r="D59" s="252"/>
      <c r="E59" s="309"/>
      <c r="F59" s="262"/>
      <c r="G59" s="274"/>
      <c r="H59" s="261"/>
      <c r="I59" s="261"/>
      <c r="J59" s="261"/>
      <c r="K59" s="261"/>
      <c r="L59" s="261"/>
      <c r="M59" s="261"/>
      <c r="N59" s="261"/>
      <c r="O59" s="261"/>
      <c r="P59" s="261"/>
      <c r="Q59" s="261"/>
      <c r="R59" s="261"/>
      <c r="S59" s="261"/>
      <c r="T59" s="261"/>
      <c r="U59" s="261"/>
      <c r="V59" s="275"/>
      <c r="W59" s="261"/>
      <c r="X59" s="275"/>
      <c r="Y59" s="275"/>
      <c r="Z59" s="275"/>
      <c r="AA59" s="275"/>
      <c r="AB59" s="275"/>
      <c r="AC59" s="275"/>
      <c r="AD59" s="275"/>
      <c r="AE59" s="276">
        <v>0</v>
      </c>
      <c r="AF59" s="276">
        <v>0</v>
      </c>
      <c r="AG59" s="276">
        <v>0</v>
      </c>
      <c r="AH59" s="276">
        <v>0</v>
      </c>
      <c r="AI59" s="276">
        <v>0</v>
      </c>
      <c r="AJ59" s="276">
        <v>0</v>
      </c>
      <c r="AK59" s="276">
        <v>0</v>
      </c>
      <c r="AL59" s="276">
        <v>0</v>
      </c>
      <c r="AM59" s="276">
        <v>0</v>
      </c>
      <c r="AN59" s="276">
        <v>0</v>
      </c>
      <c r="AO59" s="276">
        <v>0</v>
      </c>
    </row>
    <row r="60" spans="1:44" s="266" customFormat="1" ht="13.5" customHeight="1">
      <c r="A60" s="260" t="s">
        <v>331</v>
      </c>
      <c r="B60" s="251" t="s">
        <v>126</v>
      </c>
      <c r="C60" s="151" t="s">
        <v>127</v>
      </c>
      <c r="D60" s="252"/>
      <c r="E60" s="309"/>
      <c r="F60" s="262"/>
      <c r="G60" s="274"/>
      <c r="H60" s="261"/>
      <c r="I60" s="261"/>
      <c r="J60" s="261"/>
      <c r="K60" s="261"/>
      <c r="L60" s="261"/>
      <c r="M60" s="261"/>
      <c r="N60" s="261"/>
      <c r="O60" s="261"/>
      <c r="P60" s="261"/>
      <c r="Q60" s="261"/>
      <c r="R60" s="261"/>
      <c r="S60" s="261"/>
      <c r="T60" s="261"/>
      <c r="U60" s="261"/>
      <c r="V60" s="275"/>
      <c r="W60" s="261"/>
      <c r="X60" s="275"/>
      <c r="Y60" s="275"/>
      <c r="Z60" s="275"/>
      <c r="AA60" s="275"/>
      <c r="AB60" s="275"/>
      <c r="AC60" s="275"/>
      <c r="AD60" s="275"/>
      <c r="AE60" s="276">
        <v>0</v>
      </c>
      <c r="AF60" s="276">
        <v>0</v>
      </c>
      <c r="AG60" s="276">
        <v>0</v>
      </c>
      <c r="AH60" s="276">
        <v>0</v>
      </c>
      <c r="AI60" s="276">
        <v>0</v>
      </c>
      <c r="AJ60" s="276">
        <v>0</v>
      </c>
      <c r="AK60" s="276">
        <v>0</v>
      </c>
      <c r="AL60" s="276">
        <v>0</v>
      </c>
      <c r="AM60" s="276">
        <v>0</v>
      </c>
      <c r="AN60" s="276">
        <v>0</v>
      </c>
      <c r="AO60" s="276">
        <v>0</v>
      </c>
    </row>
    <row r="61" spans="1:44" ht="18" customHeight="1">
      <c r="A61" s="252" t="s">
        <v>131</v>
      </c>
      <c r="B61" s="104" t="s">
        <v>129</v>
      </c>
      <c r="C61" s="103" t="s">
        <v>130</v>
      </c>
      <c r="D61" s="252"/>
      <c r="E61" s="308"/>
      <c r="F61" s="254"/>
      <c r="G61" s="255"/>
      <c r="H61" s="261"/>
      <c r="I61" s="261"/>
      <c r="J61" s="261"/>
      <c r="K61" s="261"/>
      <c r="L61" s="261"/>
      <c r="M61" s="261"/>
      <c r="N61" s="261"/>
      <c r="O61" s="261"/>
      <c r="P61" s="261"/>
      <c r="Q61" s="261"/>
      <c r="R61" s="261"/>
      <c r="S61" s="261"/>
      <c r="T61" s="261"/>
      <c r="U61" s="261"/>
      <c r="V61" s="275"/>
      <c r="W61" s="261"/>
      <c r="X61" s="275"/>
      <c r="Y61" s="275"/>
      <c r="Z61" s="275"/>
      <c r="AA61" s="275"/>
      <c r="AB61" s="275"/>
      <c r="AC61" s="275"/>
      <c r="AD61" s="275"/>
      <c r="AE61" s="273">
        <v>0</v>
      </c>
      <c r="AF61" s="273">
        <v>0</v>
      </c>
      <c r="AG61" s="273">
        <v>0</v>
      </c>
      <c r="AH61" s="273">
        <v>0</v>
      </c>
      <c r="AI61" s="273">
        <v>0</v>
      </c>
      <c r="AJ61" s="273">
        <v>0</v>
      </c>
      <c r="AK61" s="273">
        <v>0</v>
      </c>
      <c r="AL61" s="273">
        <v>0</v>
      </c>
      <c r="AM61" s="273">
        <v>0</v>
      </c>
      <c r="AN61" s="273">
        <v>0</v>
      </c>
      <c r="AO61" s="273">
        <v>0</v>
      </c>
    </row>
    <row r="62" spans="1:44" ht="18" customHeight="1">
      <c r="A62" s="252" t="s">
        <v>134</v>
      </c>
      <c r="B62" s="272" t="s">
        <v>132</v>
      </c>
      <c r="C62" s="103" t="s">
        <v>133</v>
      </c>
      <c r="D62" s="252"/>
      <c r="E62" s="308"/>
      <c r="F62" s="254"/>
      <c r="G62" s="255"/>
      <c r="H62" s="261"/>
      <c r="I62" s="261"/>
      <c r="J62" s="261"/>
      <c r="K62" s="261"/>
      <c r="L62" s="261"/>
      <c r="M62" s="261"/>
      <c r="N62" s="261"/>
      <c r="O62" s="261"/>
      <c r="P62" s="261"/>
      <c r="Q62" s="261"/>
      <c r="R62" s="261"/>
      <c r="S62" s="261"/>
      <c r="T62" s="261"/>
      <c r="U62" s="261"/>
      <c r="V62" s="275"/>
      <c r="W62" s="261"/>
      <c r="X62" s="275"/>
      <c r="Y62" s="275"/>
      <c r="Z62" s="275"/>
      <c r="AA62" s="275"/>
      <c r="AB62" s="275"/>
      <c r="AC62" s="275"/>
      <c r="AD62" s="275"/>
      <c r="AE62" s="273">
        <v>0</v>
      </c>
      <c r="AF62" s="273">
        <v>0</v>
      </c>
      <c r="AG62" s="273">
        <v>0</v>
      </c>
      <c r="AH62" s="273">
        <v>0</v>
      </c>
      <c r="AI62" s="273">
        <v>0</v>
      </c>
      <c r="AJ62" s="273">
        <v>0</v>
      </c>
      <c r="AK62" s="273">
        <v>0</v>
      </c>
      <c r="AL62" s="273">
        <v>0</v>
      </c>
      <c r="AM62" s="273">
        <v>0</v>
      </c>
      <c r="AN62" s="273">
        <v>0</v>
      </c>
      <c r="AO62" s="273">
        <v>0</v>
      </c>
    </row>
    <row r="63" spans="1:44" ht="18" customHeight="1">
      <c r="A63" s="252" t="s">
        <v>137</v>
      </c>
      <c r="B63" s="272" t="s">
        <v>135</v>
      </c>
      <c r="C63" s="103" t="s">
        <v>136</v>
      </c>
      <c r="D63" s="252"/>
      <c r="E63" s="308"/>
      <c r="F63" s="254"/>
      <c r="G63" s="255"/>
      <c r="H63" s="261"/>
      <c r="I63" s="261"/>
      <c r="J63" s="261"/>
      <c r="K63" s="261"/>
      <c r="L63" s="261"/>
      <c r="M63" s="261"/>
      <c r="N63" s="261"/>
      <c r="O63" s="261"/>
      <c r="P63" s="261"/>
      <c r="Q63" s="261"/>
      <c r="R63" s="261"/>
      <c r="S63" s="261"/>
      <c r="T63" s="261"/>
      <c r="U63" s="261"/>
      <c r="V63" s="275"/>
      <c r="W63" s="261"/>
      <c r="X63" s="275"/>
      <c r="Y63" s="275"/>
      <c r="Z63" s="275"/>
      <c r="AA63" s="275"/>
      <c r="AB63" s="275"/>
      <c r="AC63" s="275"/>
      <c r="AD63" s="275"/>
      <c r="AE63" s="273">
        <v>0</v>
      </c>
      <c r="AF63" s="273">
        <v>0</v>
      </c>
      <c r="AG63" s="273">
        <v>0</v>
      </c>
      <c r="AH63" s="273">
        <v>0</v>
      </c>
      <c r="AI63" s="273">
        <v>0</v>
      </c>
      <c r="AJ63" s="273">
        <v>0</v>
      </c>
      <c r="AK63" s="273">
        <v>0</v>
      </c>
      <c r="AL63" s="273">
        <v>0</v>
      </c>
      <c r="AM63" s="273">
        <v>0</v>
      </c>
      <c r="AN63" s="273">
        <v>0</v>
      </c>
      <c r="AO63" s="273">
        <v>0</v>
      </c>
    </row>
    <row r="64" spans="1:44" ht="18" customHeight="1">
      <c r="A64" s="252" t="s">
        <v>140</v>
      </c>
      <c r="B64" s="278" t="s">
        <v>138</v>
      </c>
      <c r="C64" s="103" t="s">
        <v>139</v>
      </c>
      <c r="D64" s="252"/>
      <c r="E64" s="308"/>
      <c r="F64" s="254"/>
      <c r="G64" s="255"/>
      <c r="H64" s="261"/>
      <c r="I64" s="261"/>
      <c r="J64" s="261"/>
      <c r="K64" s="261"/>
      <c r="L64" s="261"/>
      <c r="M64" s="261"/>
      <c r="N64" s="261"/>
      <c r="O64" s="261"/>
      <c r="P64" s="261"/>
      <c r="Q64" s="261"/>
      <c r="R64" s="261"/>
      <c r="S64" s="261"/>
      <c r="T64" s="261"/>
      <c r="U64" s="261"/>
      <c r="V64" s="275"/>
      <c r="W64" s="261"/>
      <c r="X64" s="275"/>
      <c r="Y64" s="275"/>
      <c r="Z64" s="275"/>
      <c r="AA64" s="275"/>
      <c r="AB64" s="275"/>
      <c r="AC64" s="275"/>
      <c r="AD64" s="275"/>
      <c r="AE64" s="273">
        <v>0</v>
      </c>
      <c r="AF64" s="273">
        <v>0</v>
      </c>
      <c r="AG64" s="273">
        <v>0</v>
      </c>
      <c r="AH64" s="273">
        <v>0</v>
      </c>
      <c r="AI64" s="273">
        <v>0</v>
      </c>
      <c r="AJ64" s="273">
        <v>0</v>
      </c>
      <c r="AK64" s="273">
        <v>0</v>
      </c>
      <c r="AL64" s="273">
        <v>0</v>
      </c>
      <c r="AM64" s="273">
        <v>0</v>
      </c>
      <c r="AN64" s="273">
        <v>0</v>
      </c>
      <c r="AO64" s="273">
        <v>0</v>
      </c>
    </row>
    <row r="65" spans="1:44" ht="18" customHeight="1">
      <c r="A65" s="252" t="s">
        <v>143</v>
      </c>
      <c r="B65" s="272" t="s">
        <v>141</v>
      </c>
      <c r="C65" s="103" t="s">
        <v>142</v>
      </c>
      <c r="D65" s="252"/>
      <c r="E65" s="308"/>
      <c r="F65" s="254"/>
      <c r="G65" s="255"/>
      <c r="H65" s="261"/>
      <c r="I65" s="261"/>
      <c r="J65" s="261"/>
      <c r="K65" s="261"/>
      <c r="L65" s="261"/>
      <c r="M65" s="261"/>
      <c r="N65" s="261"/>
      <c r="O65" s="261"/>
      <c r="P65" s="261"/>
      <c r="Q65" s="261"/>
      <c r="R65" s="261"/>
      <c r="S65" s="261"/>
      <c r="T65" s="261"/>
      <c r="U65" s="261"/>
      <c r="V65" s="275"/>
      <c r="W65" s="261"/>
      <c r="X65" s="275"/>
      <c r="Y65" s="275"/>
      <c r="Z65" s="275"/>
      <c r="AA65" s="275"/>
      <c r="AB65" s="275"/>
      <c r="AC65" s="275"/>
      <c r="AD65" s="275"/>
      <c r="AE65" s="273">
        <v>0</v>
      </c>
      <c r="AF65" s="273">
        <v>0</v>
      </c>
      <c r="AG65" s="273">
        <v>0</v>
      </c>
      <c r="AH65" s="273">
        <v>0</v>
      </c>
      <c r="AI65" s="273">
        <v>0</v>
      </c>
      <c r="AJ65" s="273">
        <v>0</v>
      </c>
      <c r="AK65" s="273">
        <v>0</v>
      </c>
      <c r="AL65" s="273">
        <v>0</v>
      </c>
      <c r="AM65" s="273">
        <v>0</v>
      </c>
      <c r="AN65" s="273">
        <v>0</v>
      </c>
      <c r="AO65" s="273">
        <v>0</v>
      </c>
    </row>
    <row r="66" spans="1:44" ht="18" customHeight="1">
      <c r="A66" s="252" t="s">
        <v>146</v>
      </c>
      <c r="B66" s="272" t="s">
        <v>144</v>
      </c>
      <c r="C66" s="103" t="s">
        <v>145</v>
      </c>
      <c r="D66" s="252"/>
      <c r="E66" s="308"/>
      <c r="F66" s="254"/>
      <c r="G66" s="255"/>
      <c r="H66" s="261"/>
      <c r="I66" s="261"/>
      <c r="J66" s="261"/>
      <c r="K66" s="261"/>
      <c r="L66" s="261"/>
      <c r="M66" s="261"/>
      <c r="N66" s="261"/>
      <c r="O66" s="261"/>
      <c r="P66" s="261"/>
      <c r="Q66" s="261"/>
      <c r="R66" s="261"/>
      <c r="S66" s="261"/>
      <c r="T66" s="261"/>
      <c r="U66" s="261"/>
      <c r="V66" s="275"/>
      <c r="W66" s="261"/>
      <c r="X66" s="275"/>
      <c r="Y66" s="275"/>
      <c r="Z66" s="275"/>
      <c r="AA66" s="275"/>
      <c r="AB66" s="275"/>
      <c r="AC66" s="275"/>
      <c r="AD66" s="275"/>
      <c r="AE66" s="273">
        <v>0</v>
      </c>
      <c r="AF66" s="273">
        <v>0</v>
      </c>
      <c r="AG66" s="273">
        <v>0</v>
      </c>
      <c r="AH66" s="273">
        <v>0</v>
      </c>
      <c r="AI66" s="273">
        <v>0</v>
      </c>
      <c r="AJ66" s="273">
        <v>0</v>
      </c>
      <c r="AK66" s="273">
        <v>0</v>
      </c>
      <c r="AL66" s="273">
        <v>0</v>
      </c>
      <c r="AM66" s="273">
        <v>0</v>
      </c>
      <c r="AN66" s="273">
        <v>0</v>
      </c>
      <c r="AO66" s="273">
        <v>0</v>
      </c>
    </row>
    <row r="67" spans="1:44" ht="22.5" customHeight="1">
      <c r="A67" s="252" t="s">
        <v>149</v>
      </c>
      <c r="B67" s="272" t="s">
        <v>147</v>
      </c>
      <c r="C67" s="103" t="s">
        <v>148</v>
      </c>
      <c r="D67" s="252"/>
      <c r="E67" s="308"/>
      <c r="F67" s="254"/>
      <c r="G67" s="255"/>
      <c r="H67" s="261"/>
      <c r="I67" s="261"/>
      <c r="J67" s="261"/>
      <c r="K67" s="261"/>
      <c r="L67" s="261"/>
      <c r="M67" s="261"/>
      <c r="N67" s="261"/>
      <c r="O67" s="261"/>
      <c r="P67" s="261"/>
      <c r="Q67" s="261"/>
      <c r="R67" s="261"/>
      <c r="S67" s="261"/>
      <c r="T67" s="261"/>
      <c r="U67" s="261"/>
      <c r="V67" s="275"/>
      <c r="W67" s="261"/>
      <c r="X67" s="275"/>
      <c r="Y67" s="275"/>
      <c r="Z67" s="275"/>
      <c r="AA67" s="275"/>
      <c r="AB67" s="275"/>
      <c r="AC67" s="275"/>
      <c r="AD67" s="275"/>
      <c r="AE67" s="279">
        <v>0</v>
      </c>
      <c r="AF67" s="279">
        <v>0</v>
      </c>
      <c r="AG67" s="279">
        <v>0</v>
      </c>
      <c r="AH67" s="279">
        <v>0</v>
      </c>
      <c r="AI67" s="279">
        <v>0</v>
      </c>
      <c r="AJ67" s="279">
        <v>0</v>
      </c>
      <c r="AK67" s="279">
        <v>0</v>
      </c>
      <c r="AL67" s="279">
        <v>0</v>
      </c>
      <c r="AM67" s="279">
        <v>0</v>
      </c>
      <c r="AN67" s="279">
        <v>0</v>
      </c>
      <c r="AO67" s="279">
        <v>0</v>
      </c>
    </row>
    <row r="68" spans="1:44" ht="18" customHeight="1">
      <c r="A68" s="252" t="s">
        <v>151</v>
      </c>
      <c r="B68" s="272" t="s">
        <v>150</v>
      </c>
      <c r="C68" s="103" t="s">
        <v>171</v>
      </c>
      <c r="D68" s="252"/>
      <c r="E68" s="308"/>
      <c r="F68" s="254"/>
      <c r="G68" s="255"/>
      <c r="H68" s="261"/>
      <c r="I68" s="261"/>
      <c r="J68" s="261"/>
      <c r="K68" s="261"/>
      <c r="L68" s="261"/>
      <c r="M68" s="261"/>
      <c r="N68" s="261"/>
      <c r="O68" s="261"/>
      <c r="P68" s="261"/>
      <c r="Q68" s="261"/>
      <c r="R68" s="261"/>
      <c r="S68" s="261"/>
      <c r="T68" s="261"/>
      <c r="U68" s="261"/>
      <c r="V68" s="275"/>
      <c r="W68" s="261"/>
      <c r="X68" s="275"/>
      <c r="Y68" s="275"/>
      <c r="Z68" s="275"/>
      <c r="AA68" s="275"/>
      <c r="AB68" s="275"/>
      <c r="AC68" s="275"/>
      <c r="AD68" s="275"/>
      <c r="AE68" s="273">
        <v>0</v>
      </c>
      <c r="AF68" s="273">
        <v>0</v>
      </c>
      <c r="AG68" s="273">
        <v>0</v>
      </c>
      <c r="AH68" s="273">
        <v>0</v>
      </c>
      <c r="AI68" s="273">
        <v>0</v>
      </c>
      <c r="AJ68" s="273">
        <v>0</v>
      </c>
      <c r="AK68" s="273">
        <v>0</v>
      </c>
      <c r="AL68" s="273">
        <v>0</v>
      </c>
      <c r="AM68" s="273">
        <v>0</v>
      </c>
      <c r="AN68" s="273">
        <v>0</v>
      </c>
      <c r="AO68" s="273">
        <v>0</v>
      </c>
    </row>
    <row r="69" spans="1:44" ht="18" customHeight="1">
      <c r="A69" s="252" t="s">
        <v>154</v>
      </c>
      <c r="B69" s="272" t="s">
        <v>291</v>
      </c>
      <c r="C69" s="103" t="s">
        <v>153</v>
      </c>
      <c r="D69" s="252"/>
      <c r="E69" s="308"/>
      <c r="F69" s="254"/>
      <c r="G69" s="255"/>
      <c r="H69" s="261"/>
      <c r="I69" s="261"/>
      <c r="J69" s="261"/>
      <c r="K69" s="261"/>
      <c r="L69" s="261"/>
      <c r="M69" s="261"/>
      <c r="N69" s="261"/>
      <c r="O69" s="261"/>
      <c r="P69" s="261"/>
      <c r="Q69" s="261"/>
      <c r="R69" s="261"/>
      <c r="S69" s="261"/>
      <c r="T69" s="261"/>
      <c r="U69" s="261"/>
      <c r="V69" s="275"/>
      <c r="W69" s="261"/>
      <c r="X69" s="275"/>
      <c r="Y69" s="275"/>
      <c r="Z69" s="275"/>
      <c r="AA69" s="275"/>
      <c r="AB69" s="275"/>
      <c r="AC69" s="275"/>
      <c r="AD69" s="275"/>
      <c r="AE69" s="273">
        <v>0</v>
      </c>
      <c r="AF69" s="273">
        <v>0</v>
      </c>
      <c r="AG69" s="273">
        <v>0</v>
      </c>
      <c r="AH69" s="273">
        <v>0</v>
      </c>
      <c r="AI69" s="273">
        <v>0</v>
      </c>
      <c r="AJ69" s="273">
        <v>0</v>
      </c>
      <c r="AK69" s="273">
        <v>0</v>
      </c>
      <c r="AL69" s="273">
        <v>0</v>
      </c>
      <c r="AM69" s="273">
        <v>0</v>
      </c>
      <c r="AN69" s="273">
        <v>0</v>
      </c>
      <c r="AO69" s="273">
        <v>0</v>
      </c>
    </row>
    <row r="70" spans="1:44" ht="18" customHeight="1">
      <c r="A70" s="252" t="s">
        <v>157</v>
      </c>
      <c r="B70" s="272" t="s">
        <v>155</v>
      </c>
      <c r="C70" s="103" t="s">
        <v>156</v>
      </c>
      <c r="D70" s="252"/>
      <c r="E70" s="308"/>
      <c r="F70" s="254"/>
      <c r="G70" s="255"/>
      <c r="H70" s="261"/>
      <c r="I70" s="261"/>
      <c r="J70" s="261"/>
      <c r="K70" s="261"/>
      <c r="L70" s="261"/>
      <c r="M70" s="261"/>
      <c r="N70" s="261"/>
      <c r="O70" s="261"/>
      <c r="P70" s="261"/>
      <c r="Q70" s="261"/>
      <c r="R70" s="261"/>
      <c r="S70" s="261"/>
      <c r="T70" s="261"/>
      <c r="U70" s="261"/>
      <c r="V70" s="275"/>
      <c r="W70" s="261"/>
      <c r="X70" s="275"/>
      <c r="Y70" s="275"/>
      <c r="Z70" s="275"/>
      <c r="AA70" s="275"/>
      <c r="AB70" s="275"/>
      <c r="AC70" s="275"/>
      <c r="AD70" s="275"/>
      <c r="AE70" s="273">
        <v>0</v>
      </c>
      <c r="AF70" s="273">
        <v>0</v>
      </c>
      <c r="AG70" s="273">
        <v>0</v>
      </c>
      <c r="AH70" s="273">
        <v>0</v>
      </c>
      <c r="AI70" s="273">
        <v>0</v>
      </c>
      <c r="AJ70" s="273">
        <v>0</v>
      </c>
      <c r="AK70" s="273">
        <v>0</v>
      </c>
      <c r="AL70" s="273">
        <v>0</v>
      </c>
      <c r="AM70" s="273">
        <v>0</v>
      </c>
      <c r="AN70" s="273">
        <v>0</v>
      </c>
      <c r="AO70" s="273">
        <v>0</v>
      </c>
    </row>
    <row r="71" spans="1:44" ht="18" customHeight="1">
      <c r="A71" s="252" t="s">
        <v>160</v>
      </c>
      <c r="B71" s="272" t="s">
        <v>158</v>
      </c>
      <c r="C71" s="103" t="s">
        <v>159</v>
      </c>
      <c r="D71" s="252"/>
      <c r="E71" s="308"/>
      <c r="F71" s="254"/>
      <c r="G71" s="255"/>
      <c r="H71" s="261"/>
      <c r="I71" s="261"/>
      <c r="J71" s="261"/>
      <c r="K71" s="261"/>
      <c r="L71" s="261"/>
      <c r="M71" s="261"/>
      <c r="N71" s="261"/>
      <c r="O71" s="261"/>
      <c r="P71" s="261"/>
      <c r="Q71" s="261"/>
      <c r="R71" s="261"/>
      <c r="S71" s="261"/>
      <c r="T71" s="261"/>
      <c r="U71" s="261"/>
      <c r="V71" s="275"/>
      <c r="W71" s="261"/>
      <c r="X71" s="275"/>
      <c r="Y71" s="275"/>
      <c r="Z71" s="275"/>
      <c r="AA71" s="275"/>
      <c r="AB71" s="275"/>
      <c r="AC71" s="275"/>
      <c r="AD71" s="275"/>
      <c r="AE71" s="273">
        <v>0</v>
      </c>
      <c r="AF71" s="273">
        <v>0</v>
      </c>
      <c r="AG71" s="273">
        <v>0</v>
      </c>
      <c r="AH71" s="273">
        <v>0</v>
      </c>
      <c r="AI71" s="273">
        <v>0</v>
      </c>
      <c r="AJ71" s="273">
        <v>0</v>
      </c>
      <c r="AK71" s="273">
        <v>0</v>
      </c>
      <c r="AL71" s="273">
        <v>0</v>
      </c>
      <c r="AM71" s="273">
        <v>0</v>
      </c>
      <c r="AN71" s="273">
        <v>0</v>
      </c>
      <c r="AO71" s="273">
        <v>0</v>
      </c>
    </row>
    <row r="72" spans="1:44" ht="18" customHeight="1">
      <c r="A72" s="252" t="s">
        <v>163</v>
      </c>
      <c r="B72" s="272" t="s">
        <v>161</v>
      </c>
      <c r="C72" s="103" t="s">
        <v>162</v>
      </c>
      <c r="D72" s="252"/>
      <c r="E72" s="308"/>
      <c r="F72" s="254"/>
      <c r="G72" s="255"/>
      <c r="H72" s="261"/>
      <c r="I72" s="261"/>
      <c r="J72" s="261"/>
      <c r="K72" s="261"/>
      <c r="L72" s="261"/>
      <c r="M72" s="261"/>
      <c r="N72" s="261"/>
      <c r="O72" s="261"/>
      <c r="P72" s="261"/>
      <c r="Q72" s="261"/>
      <c r="R72" s="261"/>
      <c r="S72" s="261"/>
      <c r="T72" s="261"/>
      <c r="U72" s="261"/>
      <c r="V72" s="275"/>
      <c r="W72" s="261"/>
      <c r="X72" s="275"/>
      <c r="Y72" s="275"/>
      <c r="Z72" s="275"/>
      <c r="AA72" s="275"/>
      <c r="AB72" s="275"/>
      <c r="AC72" s="275"/>
      <c r="AD72" s="275"/>
      <c r="AE72" s="273">
        <v>0</v>
      </c>
      <c r="AF72" s="273">
        <v>0</v>
      </c>
      <c r="AG72" s="273">
        <v>0</v>
      </c>
      <c r="AH72" s="273">
        <v>0</v>
      </c>
      <c r="AI72" s="273">
        <v>0</v>
      </c>
      <c r="AJ72" s="273">
        <v>0</v>
      </c>
      <c r="AK72" s="273">
        <v>0</v>
      </c>
      <c r="AL72" s="273">
        <v>0</v>
      </c>
      <c r="AM72" s="273">
        <v>0</v>
      </c>
      <c r="AN72" s="273">
        <v>0</v>
      </c>
      <c r="AO72" s="273">
        <v>0</v>
      </c>
    </row>
    <row r="73" spans="1:44" ht="24" customHeight="1">
      <c r="A73" s="252" t="s">
        <v>166</v>
      </c>
      <c r="B73" s="272" t="s">
        <v>164</v>
      </c>
      <c r="C73" s="103" t="s">
        <v>165</v>
      </c>
      <c r="D73" s="252"/>
      <c r="E73" s="308"/>
      <c r="F73" s="254"/>
      <c r="G73" s="255"/>
      <c r="H73" s="261"/>
      <c r="I73" s="261"/>
      <c r="J73" s="261"/>
      <c r="K73" s="261"/>
      <c r="L73" s="261"/>
      <c r="M73" s="261"/>
      <c r="N73" s="261"/>
      <c r="O73" s="261"/>
      <c r="P73" s="261"/>
      <c r="Q73" s="261"/>
      <c r="R73" s="261"/>
      <c r="S73" s="261"/>
      <c r="T73" s="261"/>
      <c r="U73" s="261"/>
      <c r="V73" s="275"/>
      <c r="W73" s="261"/>
      <c r="X73" s="275"/>
      <c r="Y73" s="275"/>
      <c r="Z73" s="275"/>
      <c r="AA73" s="275"/>
      <c r="AB73" s="275"/>
      <c r="AC73" s="275"/>
      <c r="AD73" s="275"/>
      <c r="AE73" s="273">
        <v>0</v>
      </c>
      <c r="AF73" s="273">
        <v>0</v>
      </c>
      <c r="AG73" s="273">
        <v>0</v>
      </c>
      <c r="AH73" s="273">
        <v>0</v>
      </c>
      <c r="AI73" s="273">
        <v>0</v>
      </c>
      <c r="AJ73" s="273">
        <v>0</v>
      </c>
      <c r="AK73" s="273">
        <v>0</v>
      </c>
      <c r="AL73" s="273">
        <v>0</v>
      </c>
      <c r="AM73" s="273">
        <v>0</v>
      </c>
      <c r="AN73" s="273">
        <v>0</v>
      </c>
      <c r="AO73" s="273">
        <v>0</v>
      </c>
      <c r="AR73" s="259">
        <f>F88-F64</f>
        <v>0</v>
      </c>
    </row>
    <row r="74" spans="1:44" ht="18" customHeight="1">
      <c r="A74" s="252" t="s">
        <v>285</v>
      </c>
      <c r="B74" s="272" t="s">
        <v>167</v>
      </c>
      <c r="C74" s="103" t="s">
        <v>168</v>
      </c>
      <c r="D74" s="252"/>
      <c r="E74" s="308"/>
      <c r="F74" s="254"/>
      <c r="G74" s="255"/>
      <c r="H74" s="261"/>
      <c r="I74" s="261"/>
      <c r="J74" s="261"/>
      <c r="K74" s="261"/>
      <c r="L74" s="261"/>
      <c r="M74" s="261"/>
      <c r="N74" s="261"/>
      <c r="O74" s="261"/>
      <c r="P74" s="261"/>
      <c r="Q74" s="261"/>
      <c r="R74" s="261"/>
      <c r="S74" s="261"/>
      <c r="T74" s="261"/>
      <c r="U74" s="261"/>
      <c r="V74" s="275"/>
      <c r="W74" s="261"/>
      <c r="X74" s="275"/>
      <c r="Y74" s="275"/>
      <c r="Z74" s="275"/>
      <c r="AA74" s="275"/>
      <c r="AB74" s="275"/>
      <c r="AC74" s="275"/>
      <c r="AD74" s="275"/>
      <c r="AE74" s="273">
        <v>0</v>
      </c>
      <c r="AF74" s="273">
        <v>0</v>
      </c>
      <c r="AG74" s="273">
        <v>0</v>
      </c>
      <c r="AH74" s="273">
        <v>0</v>
      </c>
      <c r="AI74" s="273">
        <v>0</v>
      </c>
      <c r="AJ74" s="273">
        <v>0</v>
      </c>
      <c r="AK74" s="273">
        <v>0</v>
      </c>
      <c r="AL74" s="273">
        <v>0</v>
      </c>
      <c r="AM74" s="273">
        <v>0</v>
      </c>
      <c r="AN74" s="273">
        <v>0</v>
      </c>
      <c r="AO74" s="273">
        <v>0</v>
      </c>
    </row>
    <row r="75" spans="1:44" s="227" customFormat="1" ht="18" customHeight="1">
      <c r="A75" s="280">
        <v>3</v>
      </c>
      <c r="B75" s="281" t="s">
        <v>169</v>
      </c>
      <c r="C75" s="230" t="s">
        <v>170</v>
      </c>
      <c r="D75" s="244"/>
      <c r="E75" s="308"/>
      <c r="F75" s="267"/>
      <c r="G75" s="248"/>
      <c r="H75" s="282"/>
      <c r="I75" s="282"/>
      <c r="J75" s="282"/>
      <c r="K75" s="282"/>
      <c r="L75" s="282"/>
      <c r="M75" s="282"/>
      <c r="N75" s="282"/>
      <c r="O75" s="282"/>
      <c r="P75" s="282"/>
      <c r="Q75" s="282"/>
      <c r="R75" s="282"/>
      <c r="S75" s="282"/>
      <c r="T75" s="282"/>
      <c r="U75" s="282"/>
      <c r="V75" s="283"/>
      <c r="W75" s="282"/>
      <c r="X75" s="283"/>
      <c r="Y75" s="283"/>
      <c r="Z75" s="283"/>
      <c r="AA75" s="283"/>
      <c r="AB75" s="283"/>
      <c r="AC75" s="283"/>
      <c r="AD75" s="283"/>
      <c r="AE75" s="284">
        <v>0</v>
      </c>
      <c r="AF75" s="284">
        <v>0</v>
      </c>
      <c r="AG75" s="284">
        <v>0</v>
      </c>
      <c r="AH75" s="284">
        <v>0</v>
      </c>
      <c r="AI75" s="284">
        <v>0</v>
      </c>
      <c r="AJ75" s="284">
        <v>0</v>
      </c>
      <c r="AK75" s="284">
        <v>0</v>
      </c>
      <c r="AL75" s="284">
        <v>0</v>
      </c>
      <c r="AM75" s="284">
        <v>0</v>
      </c>
      <c r="AN75" s="284">
        <v>0</v>
      </c>
      <c r="AO75" s="284">
        <v>0</v>
      </c>
    </row>
    <row r="76" spans="1:44" s="291" customFormat="1" ht="18" customHeight="1">
      <c r="A76" s="285" t="s">
        <v>196</v>
      </c>
      <c r="B76" s="286" t="s">
        <v>197</v>
      </c>
      <c r="C76" s="287"/>
      <c r="D76" s="287"/>
      <c r="E76" s="230"/>
      <c r="F76" s="288"/>
      <c r="G76" s="248"/>
      <c r="H76" s="288"/>
      <c r="I76" s="288"/>
      <c r="J76" s="288"/>
      <c r="K76" s="288"/>
      <c r="L76" s="288"/>
      <c r="M76" s="288"/>
      <c r="N76" s="288"/>
      <c r="O76" s="288"/>
      <c r="P76" s="288"/>
      <c r="Q76" s="288"/>
      <c r="R76" s="288"/>
      <c r="S76" s="288"/>
      <c r="T76" s="288"/>
      <c r="U76" s="288"/>
      <c r="V76" s="289"/>
      <c r="W76" s="288"/>
      <c r="X76" s="289"/>
      <c r="Y76" s="289"/>
      <c r="Z76" s="289"/>
      <c r="AA76" s="289"/>
      <c r="AB76" s="289"/>
      <c r="AC76" s="289"/>
      <c r="AD76" s="289"/>
      <c r="AE76" s="290"/>
      <c r="AF76" s="290"/>
      <c r="AG76" s="290"/>
      <c r="AH76" s="290"/>
      <c r="AI76" s="290"/>
      <c r="AJ76" s="290"/>
      <c r="AK76" s="290"/>
      <c r="AL76" s="290"/>
      <c r="AM76" s="290"/>
      <c r="AN76" s="290"/>
      <c r="AO76" s="290"/>
    </row>
    <row r="77" spans="1:44" s="296" customFormat="1" ht="18" customHeight="1">
      <c r="A77" s="292">
        <v>1</v>
      </c>
      <c r="B77" s="293" t="s">
        <v>288</v>
      </c>
      <c r="C77" s="238" t="s">
        <v>198</v>
      </c>
      <c r="D77" s="230"/>
      <c r="E77" s="307"/>
      <c r="F77" s="249"/>
      <c r="G77" s="248"/>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v>0</v>
      </c>
      <c r="AF77" s="295">
        <v>0</v>
      </c>
      <c r="AG77" s="295">
        <v>0</v>
      </c>
      <c r="AH77" s="295">
        <v>0</v>
      </c>
      <c r="AI77" s="295">
        <v>0</v>
      </c>
      <c r="AJ77" s="295">
        <v>0</v>
      </c>
      <c r="AK77" s="295">
        <v>0</v>
      </c>
      <c r="AL77" s="295">
        <v>0</v>
      </c>
      <c r="AM77" s="295">
        <v>0</v>
      </c>
      <c r="AN77" s="295">
        <v>0</v>
      </c>
      <c r="AO77" s="295">
        <v>0</v>
      </c>
    </row>
    <row r="78" spans="1:44" s="296" customFormat="1" ht="18" customHeight="1">
      <c r="A78" s="292">
        <v>2</v>
      </c>
      <c r="B78" s="293" t="s">
        <v>199</v>
      </c>
      <c r="C78" s="238" t="s">
        <v>200</v>
      </c>
      <c r="D78" s="230"/>
      <c r="E78" s="307"/>
      <c r="F78" s="249"/>
      <c r="G78" s="248"/>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5">
        <v>0</v>
      </c>
      <c r="AF78" s="295">
        <v>0</v>
      </c>
      <c r="AG78" s="295">
        <v>0</v>
      </c>
      <c r="AH78" s="295">
        <v>0</v>
      </c>
      <c r="AI78" s="295">
        <v>0</v>
      </c>
      <c r="AJ78" s="295">
        <v>0</v>
      </c>
      <c r="AK78" s="295">
        <v>0</v>
      </c>
      <c r="AL78" s="295">
        <v>0</v>
      </c>
      <c r="AM78" s="295">
        <v>0</v>
      </c>
      <c r="AN78" s="295">
        <v>0</v>
      </c>
      <c r="AO78" s="295">
        <v>0</v>
      </c>
    </row>
    <row r="79" spans="1:44" s="296" customFormat="1" ht="18" customHeight="1">
      <c r="A79" s="292">
        <v>3</v>
      </c>
      <c r="B79" s="293" t="s">
        <v>201</v>
      </c>
      <c r="C79" s="238" t="s">
        <v>202</v>
      </c>
      <c r="D79" s="230"/>
      <c r="E79" s="307"/>
      <c r="F79" s="249"/>
      <c r="G79" s="248"/>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5">
        <v>0</v>
      </c>
      <c r="AF79" s="295">
        <v>0</v>
      </c>
      <c r="AG79" s="295">
        <v>0</v>
      </c>
      <c r="AH79" s="295">
        <v>0</v>
      </c>
      <c r="AI79" s="295">
        <v>0</v>
      </c>
      <c r="AJ79" s="295">
        <v>0</v>
      </c>
      <c r="AK79" s="295">
        <v>0</v>
      </c>
      <c r="AL79" s="295">
        <v>0</v>
      </c>
      <c r="AM79" s="295">
        <v>0</v>
      </c>
      <c r="AN79" s="295">
        <v>0</v>
      </c>
      <c r="AO79" s="295">
        <v>0</v>
      </c>
    </row>
    <row r="80" spans="1:44" s="300" customFormat="1" ht="51">
      <c r="A80" s="292">
        <v>4</v>
      </c>
      <c r="B80" s="297" t="s">
        <v>334</v>
      </c>
      <c r="C80" s="298" t="s">
        <v>204</v>
      </c>
      <c r="D80" s="287"/>
      <c r="E80" s="230"/>
      <c r="F80" s="289"/>
      <c r="G80" s="248"/>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9">
        <f t="shared" ref="AE80:AO80" si="13">AE12</f>
        <v>0</v>
      </c>
      <c r="AF80" s="299">
        <f t="shared" si="13"/>
        <v>0</v>
      </c>
      <c r="AG80" s="299">
        <f t="shared" si="13"/>
        <v>0</v>
      </c>
      <c r="AH80" s="299">
        <f t="shared" si="13"/>
        <v>0</v>
      </c>
      <c r="AI80" s="299">
        <f t="shared" si="13"/>
        <v>0</v>
      </c>
      <c r="AJ80" s="299">
        <f t="shared" si="13"/>
        <v>0</v>
      </c>
      <c r="AK80" s="299">
        <f t="shared" si="13"/>
        <v>0</v>
      </c>
      <c r="AL80" s="299">
        <f t="shared" si="13"/>
        <v>0</v>
      </c>
      <c r="AM80" s="299">
        <f t="shared" si="13"/>
        <v>0</v>
      </c>
      <c r="AN80" s="299">
        <f t="shared" si="13"/>
        <v>0</v>
      </c>
      <c r="AO80" s="299">
        <f t="shared" si="13"/>
        <v>0</v>
      </c>
    </row>
    <row r="81" spans="1:41" s="300" customFormat="1" ht="39.75" customHeight="1">
      <c r="A81" s="292">
        <v>5</v>
      </c>
      <c r="B81" s="301" t="s">
        <v>335</v>
      </c>
      <c r="C81" s="298" t="s">
        <v>206</v>
      </c>
      <c r="D81" s="230"/>
      <c r="E81" s="230"/>
      <c r="F81" s="289"/>
      <c r="G81" s="24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99">
        <f t="shared" ref="AE81:AO81" si="14">AE16</f>
        <v>0</v>
      </c>
      <c r="AF81" s="299">
        <f t="shared" si="14"/>
        <v>0</v>
      </c>
      <c r="AG81" s="299">
        <f t="shared" si="14"/>
        <v>0</v>
      </c>
      <c r="AH81" s="299">
        <f t="shared" si="14"/>
        <v>0</v>
      </c>
      <c r="AI81" s="299">
        <f t="shared" si="14"/>
        <v>0</v>
      </c>
      <c r="AJ81" s="299">
        <f t="shared" si="14"/>
        <v>0</v>
      </c>
      <c r="AK81" s="299">
        <f t="shared" si="14"/>
        <v>0</v>
      </c>
      <c r="AL81" s="299">
        <f t="shared" si="14"/>
        <v>0</v>
      </c>
      <c r="AM81" s="299">
        <f t="shared" si="14"/>
        <v>0</v>
      </c>
      <c r="AN81" s="299">
        <f t="shared" si="14"/>
        <v>0</v>
      </c>
      <c r="AO81" s="299">
        <f t="shared" si="14"/>
        <v>0</v>
      </c>
    </row>
    <row r="82" spans="1:41" s="300" customFormat="1" ht="18" customHeight="1">
      <c r="A82" s="292">
        <v>6</v>
      </c>
      <c r="B82" s="301" t="s">
        <v>207</v>
      </c>
      <c r="C82" s="298" t="s">
        <v>208</v>
      </c>
      <c r="D82" s="288"/>
      <c r="E82" s="288"/>
      <c r="F82" s="289"/>
      <c r="G82" s="24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9"/>
      <c r="AF82" s="299"/>
      <c r="AG82" s="299"/>
      <c r="AH82" s="299"/>
      <c r="AI82" s="299"/>
      <c r="AJ82" s="299"/>
      <c r="AK82" s="299"/>
      <c r="AL82" s="299"/>
      <c r="AM82" s="299"/>
      <c r="AN82" s="299"/>
      <c r="AO82" s="299"/>
    </row>
    <row r="83" spans="1:41" s="300" customFormat="1" ht="25.5">
      <c r="A83" s="292">
        <v>7</v>
      </c>
      <c r="B83" s="301" t="s">
        <v>209</v>
      </c>
      <c r="C83" s="298" t="s">
        <v>210</v>
      </c>
      <c r="D83" s="288"/>
      <c r="E83" s="288"/>
      <c r="F83" s="289"/>
      <c r="G83" s="24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9"/>
      <c r="AF83" s="299"/>
      <c r="AG83" s="299"/>
      <c r="AH83" s="299"/>
      <c r="AI83" s="299"/>
      <c r="AJ83" s="299"/>
      <c r="AK83" s="299"/>
      <c r="AL83" s="299"/>
      <c r="AM83" s="299"/>
      <c r="AN83" s="299"/>
      <c r="AO83" s="299"/>
    </row>
    <row r="84" spans="1:41" s="300" customFormat="1" ht="31.5" customHeight="1">
      <c r="A84" s="292">
        <v>8</v>
      </c>
      <c r="B84" s="301" t="s">
        <v>292</v>
      </c>
      <c r="C84" s="298" t="s">
        <v>212</v>
      </c>
      <c r="D84" s="288"/>
      <c r="E84" s="288"/>
      <c r="F84" s="289"/>
      <c r="G84" s="248"/>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9"/>
      <c r="AF84" s="299"/>
      <c r="AG84" s="299"/>
      <c r="AH84" s="299"/>
      <c r="AI84" s="299"/>
      <c r="AJ84" s="299"/>
      <c r="AK84" s="299"/>
      <c r="AL84" s="299"/>
      <c r="AM84" s="299"/>
      <c r="AN84" s="299"/>
      <c r="AO84" s="299"/>
    </row>
    <row r="85" spans="1:41" s="300" customFormat="1" ht="25.5">
      <c r="A85" s="292">
        <v>9</v>
      </c>
      <c r="B85" s="301" t="s">
        <v>213</v>
      </c>
      <c r="C85" s="298" t="s">
        <v>214</v>
      </c>
      <c r="D85" s="288"/>
      <c r="E85" s="288"/>
      <c r="F85" s="289"/>
      <c r="G85" s="24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302">
        <v>0</v>
      </c>
      <c r="AF85" s="302">
        <v>0</v>
      </c>
      <c r="AG85" s="302">
        <v>0</v>
      </c>
      <c r="AH85" s="302">
        <v>0</v>
      </c>
      <c r="AI85" s="302">
        <v>0</v>
      </c>
      <c r="AJ85" s="302">
        <v>0</v>
      </c>
      <c r="AK85" s="302">
        <v>0</v>
      </c>
      <c r="AL85" s="302">
        <v>0</v>
      </c>
      <c r="AM85" s="302">
        <v>0</v>
      </c>
      <c r="AN85" s="302">
        <v>0</v>
      </c>
      <c r="AO85" s="302">
        <v>0</v>
      </c>
    </row>
    <row r="86" spans="1:41" s="300" customFormat="1" ht="18" customHeight="1">
      <c r="A86" s="292">
        <v>10</v>
      </c>
      <c r="B86" s="301" t="s">
        <v>215</v>
      </c>
      <c r="C86" s="298" t="s">
        <v>216</v>
      </c>
      <c r="D86" s="288"/>
      <c r="E86" s="288"/>
      <c r="F86" s="289"/>
      <c r="G86" s="248"/>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9" t="e">
        <f>AE39+#REF!</f>
        <v>#REF!</v>
      </c>
      <c r="AF86" s="299" t="e">
        <f>AF39+#REF!</f>
        <v>#REF!</v>
      </c>
      <c r="AG86" s="299" t="e">
        <f>AG39+#REF!</f>
        <v>#REF!</v>
      </c>
      <c r="AH86" s="299" t="e">
        <f>AH39+#REF!</f>
        <v>#REF!</v>
      </c>
      <c r="AI86" s="299" t="e">
        <f>AI39+#REF!</f>
        <v>#REF!</v>
      </c>
      <c r="AJ86" s="299" t="e">
        <f>AJ39+#REF!</f>
        <v>#REF!</v>
      </c>
      <c r="AK86" s="299" t="e">
        <f>AK39+#REF!</f>
        <v>#REF!</v>
      </c>
      <c r="AL86" s="299" t="e">
        <f>AL39+#REF!</f>
        <v>#REF!</v>
      </c>
      <c r="AM86" s="299" t="e">
        <f>AM39+#REF!</f>
        <v>#REF!</v>
      </c>
      <c r="AN86" s="299" t="e">
        <f>AN39+#REF!</f>
        <v>#REF!</v>
      </c>
      <c r="AO86" s="299" t="e">
        <f>AO39+#REF!</f>
        <v>#REF!</v>
      </c>
    </row>
    <row r="87" spans="1:41" s="300" customFormat="1" ht="18" customHeight="1">
      <c r="A87" s="292">
        <v>11</v>
      </c>
      <c r="B87" s="301" t="s">
        <v>217</v>
      </c>
      <c r="C87" s="298" t="s">
        <v>218</v>
      </c>
      <c r="D87" s="288"/>
      <c r="E87" s="288"/>
      <c r="F87" s="289"/>
      <c r="G87" s="24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9"/>
      <c r="AF87" s="299"/>
      <c r="AG87" s="299"/>
      <c r="AH87" s="299"/>
      <c r="AI87" s="299"/>
      <c r="AJ87" s="299"/>
      <c r="AK87" s="299"/>
      <c r="AL87" s="299"/>
      <c r="AM87" s="299"/>
      <c r="AN87" s="299"/>
      <c r="AO87" s="299"/>
    </row>
    <row r="88" spans="1:41" s="300" customFormat="1" ht="18" customHeight="1">
      <c r="A88" s="292">
        <v>12</v>
      </c>
      <c r="B88" s="301" t="s">
        <v>219</v>
      </c>
      <c r="C88" s="298" t="s">
        <v>220</v>
      </c>
      <c r="D88" s="288"/>
      <c r="E88" s="288"/>
      <c r="F88" s="289"/>
      <c r="G88" s="248"/>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9"/>
      <c r="AF88" s="299"/>
      <c r="AG88" s="299"/>
      <c r="AH88" s="299"/>
      <c r="AI88" s="299"/>
      <c r="AJ88" s="299"/>
      <c r="AK88" s="299"/>
      <c r="AL88" s="299"/>
      <c r="AM88" s="299"/>
      <c r="AN88" s="299"/>
      <c r="AO88" s="299"/>
    </row>
    <row r="89" spans="1:41" s="300" customFormat="1" ht="27" customHeight="1">
      <c r="A89" s="292">
        <v>13</v>
      </c>
      <c r="B89" s="301" t="s">
        <v>221</v>
      </c>
      <c r="C89" s="298" t="s">
        <v>222</v>
      </c>
      <c r="D89" s="288"/>
      <c r="E89" s="288"/>
      <c r="F89" s="289"/>
      <c r="G89" s="24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9" t="e">
        <f>AE64+AE40+#REF!</f>
        <v>#REF!</v>
      </c>
      <c r="AF89" s="299" t="e">
        <f>AF64+AF40+#REF!</f>
        <v>#REF!</v>
      </c>
      <c r="AG89" s="299" t="e">
        <f>AG64+AG40+#REF!</f>
        <v>#REF!</v>
      </c>
      <c r="AH89" s="299" t="e">
        <f>AH64+AH40+#REF!</f>
        <v>#REF!</v>
      </c>
      <c r="AI89" s="299" t="e">
        <f>AI64+AI40+#REF!</f>
        <v>#REF!</v>
      </c>
      <c r="AJ89" s="299" t="e">
        <f>AJ64+AJ40+#REF!</f>
        <v>#REF!</v>
      </c>
      <c r="AK89" s="299" t="e">
        <f>AK64+AK40+#REF!</f>
        <v>#REF!</v>
      </c>
      <c r="AL89" s="299" t="e">
        <f>AL64+AL40+#REF!</f>
        <v>#REF!</v>
      </c>
      <c r="AM89" s="299" t="e">
        <f>AM64+AM40+#REF!</f>
        <v>#REF!</v>
      </c>
      <c r="AN89" s="299" t="e">
        <f>AN64+AN40+#REF!</f>
        <v>#REF!</v>
      </c>
      <c r="AO89" s="299" t="e">
        <f>AO64+AO40+#REF!</f>
        <v>#REF!</v>
      </c>
    </row>
    <row r="90" spans="1:41" ht="18" customHeight="1">
      <c r="B90" s="304" t="s">
        <v>223</v>
      </c>
    </row>
    <row r="95" spans="1:41">
      <c r="B95" s="259" t="s">
        <v>297</v>
      </c>
      <c r="F95" s="259">
        <f>E17+E25+E21</f>
        <v>0</v>
      </c>
    </row>
  </sheetData>
  <mergeCells count="11">
    <mergeCell ref="H4:AO4"/>
    <mergeCell ref="A1:B1"/>
    <mergeCell ref="A2:AO2"/>
    <mergeCell ref="H3:AO3"/>
    <mergeCell ref="A4:A5"/>
    <mergeCell ref="B4:B5"/>
    <mergeCell ref="C4:C5"/>
    <mergeCell ref="D4:D5"/>
    <mergeCell ref="E4:E5"/>
    <mergeCell ref="F4:F5"/>
    <mergeCell ref="G4:G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76"/>
  <sheetViews>
    <sheetView showZeros="0" workbookViewId="0">
      <selection activeCell="J26" sqref="J26"/>
    </sheetView>
  </sheetViews>
  <sheetFormatPr defaultColWidth="6.85546875" defaultRowHeight="12.75"/>
  <cols>
    <col min="1" max="1" width="4.85546875" style="303" customWidth="1"/>
    <col min="2" max="2" width="29.5703125" style="259" customWidth="1"/>
    <col min="3" max="3" width="6" style="259" customWidth="1"/>
    <col min="4" max="4" width="9.7109375" style="259" customWidth="1"/>
    <col min="5" max="5" width="6.140625" style="259" customWidth="1"/>
    <col min="6" max="6" width="7.85546875" style="456" customWidth="1"/>
    <col min="7" max="9" width="7.85546875" style="259" customWidth="1"/>
    <col min="10" max="10" width="7.85546875" style="306" customWidth="1"/>
    <col min="11" max="14" width="7.85546875" style="259" customWidth="1"/>
    <col min="15" max="15" width="8" style="259" customWidth="1"/>
    <col min="16" max="19" width="7.85546875" style="259" customWidth="1"/>
    <col min="20" max="20" width="7.85546875" style="306" customWidth="1"/>
    <col min="21" max="21" width="7.85546875" style="259" customWidth="1"/>
    <col min="22" max="28" width="7.85546875" style="306" customWidth="1"/>
    <col min="29" max="39" width="7.28515625" style="259" hidden="1" customWidth="1"/>
    <col min="40" max="40" width="10.140625" style="259" customWidth="1"/>
    <col min="41" max="250" width="6.85546875" style="259"/>
    <col min="251" max="251" width="4.85546875" style="259" customWidth="1"/>
    <col min="252" max="252" width="37.5703125" style="259" bestFit="1" customWidth="1"/>
    <col min="253" max="253" width="5.28515625" style="259" customWidth="1"/>
    <col min="254" max="254" width="9.85546875" style="259" customWidth="1"/>
    <col min="255" max="255" width="12.42578125" style="259" customWidth="1"/>
    <col min="256" max="256" width="7.7109375" style="259" customWidth="1"/>
    <col min="257" max="257" width="6.42578125" style="259" customWidth="1"/>
    <col min="258" max="258" width="8.42578125" style="259" customWidth="1"/>
    <col min="259" max="269" width="7.28515625" style="259" customWidth="1"/>
    <col min="270" max="270" width="8.7109375" style="259" customWidth="1"/>
    <col min="271" max="291" width="7.28515625" style="259" customWidth="1"/>
    <col min="292" max="292" width="6.85546875" style="259"/>
    <col min="293" max="293" width="9" style="259" bestFit="1" customWidth="1"/>
    <col min="294" max="294" width="7.85546875" style="259" bestFit="1" customWidth="1"/>
    <col min="295" max="506" width="6.85546875" style="259"/>
    <col min="507" max="507" width="4.85546875" style="259" customWidth="1"/>
    <col min="508" max="508" width="37.5703125" style="259" bestFit="1" customWidth="1"/>
    <col min="509" max="509" width="5.28515625" style="259" customWidth="1"/>
    <col min="510" max="510" width="9.85546875" style="259" customWidth="1"/>
    <col min="511" max="511" width="12.42578125" style="259" customWidth="1"/>
    <col min="512" max="512" width="7.7109375" style="259" customWidth="1"/>
    <col min="513" max="513" width="6.42578125" style="259" customWidth="1"/>
    <col min="514" max="514" width="8.42578125" style="259" customWidth="1"/>
    <col min="515" max="525" width="7.28515625" style="259" customWidth="1"/>
    <col min="526" max="526" width="8.7109375" style="259" customWidth="1"/>
    <col min="527" max="547" width="7.28515625" style="259" customWidth="1"/>
    <col min="548" max="548" width="6.85546875" style="259"/>
    <col min="549" max="549" width="9" style="259" bestFit="1" customWidth="1"/>
    <col min="550" max="550" width="7.85546875" style="259" bestFit="1" customWidth="1"/>
    <col min="551" max="762" width="6.85546875" style="259"/>
    <col min="763" max="763" width="4.85546875" style="259" customWidth="1"/>
    <col min="764" max="764" width="37.5703125" style="259" bestFit="1" customWidth="1"/>
    <col min="765" max="765" width="5.28515625" style="259" customWidth="1"/>
    <col min="766" max="766" width="9.85546875" style="259" customWidth="1"/>
    <col min="767" max="767" width="12.42578125" style="259" customWidth="1"/>
    <col min="768" max="768" width="7.7109375" style="259" customWidth="1"/>
    <col min="769" max="769" width="6.42578125" style="259" customWidth="1"/>
    <col min="770" max="770" width="8.42578125" style="259" customWidth="1"/>
    <col min="771" max="781" width="7.28515625" style="259" customWidth="1"/>
    <col min="782" max="782" width="8.7109375" style="259" customWidth="1"/>
    <col min="783" max="803" width="7.28515625" style="259" customWidth="1"/>
    <col min="804" max="804" width="6.85546875" style="259"/>
    <col min="805" max="805" width="9" style="259" bestFit="1" customWidth="1"/>
    <col min="806" max="806" width="7.85546875" style="259" bestFit="1" customWidth="1"/>
    <col min="807" max="1018" width="6.85546875" style="259"/>
    <col min="1019" max="1019" width="4.85546875" style="259" customWidth="1"/>
    <col min="1020" max="1020" width="37.5703125" style="259" bestFit="1" customWidth="1"/>
    <col min="1021" max="1021" width="5.28515625" style="259" customWidth="1"/>
    <col min="1022" max="1022" width="9.85546875" style="259" customWidth="1"/>
    <col min="1023" max="1023" width="12.42578125" style="259" customWidth="1"/>
    <col min="1024" max="1024" width="7.7109375" style="259" customWidth="1"/>
    <col min="1025" max="1025" width="6.42578125" style="259" customWidth="1"/>
    <col min="1026" max="1026" width="8.42578125" style="259" customWidth="1"/>
    <col min="1027" max="1037" width="7.28515625" style="259" customWidth="1"/>
    <col min="1038" max="1038" width="8.7109375" style="259" customWidth="1"/>
    <col min="1039" max="1059" width="7.28515625" style="259" customWidth="1"/>
    <col min="1060" max="1060" width="6.85546875" style="259"/>
    <col min="1061" max="1061" width="9" style="259" bestFit="1" customWidth="1"/>
    <col min="1062" max="1062" width="7.85546875" style="259" bestFit="1" customWidth="1"/>
    <col min="1063" max="1274" width="6.85546875" style="259"/>
    <col min="1275" max="1275" width="4.85546875" style="259" customWidth="1"/>
    <col min="1276" max="1276" width="37.5703125" style="259" bestFit="1" customWidth="1"/>
    <col min="1277" max="1277" width="5.28515625" style="259" customWidth="1"/>
    <col min="1278" max="1278" width="9.85546875" style="259" customWidth="1"/>
    <col min="1279" max="1279" width="12.42578125" style="259" customWidth="1"/>
    <col min="1280" max="1280" width="7.7109375" style="259" customWidth="1"/>
    <col min="1281" max="1281" width="6.42578125" style="259" customWidth="1"/>
    <col min="1282" max="1282" width="8.42578125" style="259" customWidth="1"/>
    <col min="1283" max="1293" width="7.28515625" style="259" customWidth="1"/>
    <col min="1294" max="1294" width="8.7109375" style="259" customWidth="1"/>
    <col min="1295" max="1315" width="7.28515625" style="259" customWidth="1"/>
    <col min="1316" max="1316" width="6.85546875" style="259"/>
    <col min="1317" max="1317" width="9" style="259" bestFit="1" customWidth="1"/>
    <col min="1318" max="1318" width="7.85546875" style="259" bestFit="1" customWidth="1"/>
    <col min="1319" max="1530" width="6.85546875" style="259"/>
    <col min="1531" max="1531" width="4.85546875" style="259" customWidth="1"/>
    <col min="1532" max="1532" width="37.5703125" style="259" bestFit="1" customWidth="1"/>
    <col min="1533" max="1533" width="5.28515625" style="259" customWidth="1"/>
    <col min="1534" max="1534" width="9.85546875" style="259" customWidth="1"/>
    <col min="1535" max="1535" width="12.42578125" style="259" customWidth="1"/>
    <col min="1536" max="1536" width="7.7109375" style="259" customWidth="1"/>
    <col min="1537" max="1537" width="6.42578125" style="259" customWidth="1"/>
    <col min="1538" max="1538" width="8.42578125" style="259" customWidth="1"/>
    <col min="1539" max="1549" width="7.28515625" style="259" customWidth="1"/>
    <col min="1550" max="1550" width="8.7109375" style="259" customWidth="1"/>
    <col min="1551" max="1571" width="7.28515625" style="259" customWidth="1"/>
    <col min="1572" max="1572" width="6.85546875" style="259"/>
    <col min="1573" max="1573" width="9" style="259" bestFit="1" customWidth="1"/>
    <col min="1574" max="1574" width="7.85546875" style="259" bestFit="1" customWidth="1"/>
    <col min="1575" max="1786" width="6.85546875" style="259"/>
    <col min="1787" max="1787" width="4.85546875" style="259" customWidth="1"/>
    <col min="1788" max="1788" width="37.5703125" style="259" bestFit="1" customWidth="1"/>
    <col min="1789" max="1789" width="5.28515625" style="259" customWidth="1"/>
    <col min="1790" max="1790" width="9.85546875" style="259" customWidth="1"/>
    <col min="1791" max="1791" width="12.42578125" style="259" customWidth="1"/>
    <col min="1792" max="1792" width="7.7109375" style="259" customWidth="1"/>
    <col min="1793" max="1793" width="6.42578125" style="259" customWidth="1"/>
    <col min="1794" max="1794" width="8.42578125" style="259" customWidth="1"/>
    <col min="1795" max="1805" width="7.28515625" style="259" customWidth="1"/>
    <col min="1806" max="1806" width="8.7109375" style="259" customWidth="1"/>
    <col min="1807" max="1827" width="7.28515625" style="259" customWidth="1"/>
    <col min="1828" max="1828" width="6.85546875" style="259"/>
    <col min="1829" max="1829" width="9" style="259" bestFit="1" customWidth="1"/>
    <col min="1830" max="1830" width="7.85546875" style="259" bestFit="1" customWidth="1"/>
    <col min="1831" max="2042" width="6.85546875" style="259"/>
    <col min="2043" max="2043" width="4.85546875" style="259" customWidth="1"/>
    <col min="2044" max="2044" width="37.5703125" style="259" bestFit="1" customWidth="1"/>
    <col min="2045" max="2045" width="5.28515625" style="259" customWidth="1"/>
    <col min="2046" max="2046" width="9.85546875" style="259" customWidth="1"/>
    <col min="2047" max="2047" width="12.42578125" style="259" customWidth="1"/>
    <col min="2048" max="2048" width="7.7109375" style="259" customWidth="1"/>
    <col min="2049" max="2049" width="6.42578125" style="259" customWidth="1"/>
    <col min="2050" max="2050" width="8.42578125" style="259" customWidth="1"/>
    <col min="2051" max="2061" width="7.28515625" style="259" customWidth="1"/>
    <col min="2062" max="2062" width="8.7109375" style="259" customWidth="1"/>
    <col min="2063" max="2083" width="7.28515625" style="259" customWidth="1"/>
    <col min="2084" max="2084" width="6.85546875" style="259"/>
    <col min="2085" max="2085" width="9" style="259" bestFit="1" customWidth="1"/>
    <col min="2086" max="2086" width="7.85546875" style="259" bestFit="1" customWidth="1"/>
    <col min="2087" max="2298" width="6.85546875" style="259"/>
    <col min="2299" max="2299" width="4.85546875" style="259" customWidth="1"/>
    <col min="2300" max="2300" width="37.5703125" style="259" bestFit="1" customWidth="1"/>
    <col min="2301" max="2301" width="5.28515625" style="259" customWidth="1"/>
    <col min="2302" max="2302" width="9.85546875" style="259" customWidth="1"/>
    <col min="2303" max="2303" width="12.42578125" style="259" customWidth="1"/>
    <col min="2304" max="2304" width="7.7109375" style="259" customWidth="1"/>
    <col min="2305" max="2305" width="6.42578125" style="259" customWidth="1"/>
    <col min="2306" max="2306" width="8.42578125" style="259" customWidth="1"/>
    <col min="2307" max="2317" width="7.28515625" style="259" customWidth="1"/>
    <col min="2318" max="2318" width="8.7109375" style="259" customWidth="1"/>
    <col min="2319" max="2339" width="7.28515625" style="259" customWidth="1"/>
    <col min="2340" max="2340" width="6.85546875" style="259"/>
    <col min="2341" max="2341" width="9" style="259" bestFit="1" customWidth="1"/>
    <col min="2342" max="2342" width="7.85546875" style="259" bestFit="1" customWidth="1"/>
    <col min="2343" max="2554" width="6.85546875" style="259"/>
    <col min="2555" max="2555" width="4.85546875" style="259" customWidth="1"/>
    <col min="2556" max="2556" width="37.5703125" style="259" bestFit="1" customWidth="1"/>
    <col min="2557" max="2557" width="5.28515625" style="259" customWidth="1"/>
    <col min="2558" max="2558" width="9.85546875" style="259" customWidth="1"/>
    <col min="2559" max="2559" width="12.42578125" style="259" customWidth="1"/>
    <col min="2560" max="2560" width="7.7109375" style="259" customWidth="1"/>
    <col min="2561" max="2561" width="6.42578125" style="259" customWidth="1"/>
    <col min="2562" max="2562" width="8.42578125" style="259" customWidth="1"/>
    <col min="2563" max="2573" width="7.28515625" style="259" customWidth="1"/>
    <col min="2574" max="2574" width="8.7109375" style="259" customWidth="1"/>
    <col min="2575" max="2595" width="7.28515625" style="259" customWidth="1"/>
    <col min="2596" max="2596" width="6.85546875" style="259"/>
    <col min="2597" max="2597" width="9" style="259" bestFit="1" customWidth="1"/>
    <col min="2598" max="2598" width="7.85546875" style="259" bestFit="1" customWidth="1"/>
    <col min="2599" max="2810" width="6.85546875" style="259"/>
    <col min="2811" max="2811" width="4.85546875" style="259" customWidth="1"/>
    <col min="2812" max="2812" width="37.5703125" style="259" bestFit="1" customWidth="1"/>
    <col min="2813" max="2813" width="5.28515625" style="259" customWidth="1"/>
    <col min="2814" max="2814" width="9.85546875" style="259" customWidth="1"/>
    <col min="2815" max="2815" width="12.42578125" style="259" customWidth="1"/>
    <col min="2816" max="2816" width="7.7109375" style="259" customWidth="1"/>
    <col min="2817" max="2817" width="6.42578125" style="259" customWidth="1"/>
    <col min="2818" max="2818" width="8.42578125" style="259" customWidth="1"/>
    <col min="2819" max="2829" width="7.28515625" style="259" customWidth="1"/>
    <col min="2830" max="2830" width="8.7109375" style="259" customWidth="1"/>
    <col min="2831" max="2851" width="7.28515625" style="259" customWidth="1"/>
    <col min="2852" max="2852" width="6.85546875" style="259"/>
    <col min="2853" max="2853" width="9" style="259" bestFit="1" customWidth="1"/>
    <col min="2854" max="2854" width="7.85546875" style="259" bestFit="1" customWidth="1"/>
    <col min="2855" max="3066" width="6.85546875" style="259"/>
    <col min="3067" max="3067" width="4.85546875" style="259" customWidth="1"/>
    <col min="3068" max="3068" width="37.5703125" style="259" bestFit="1" customWidth="1"/>
    <col min="3069" max="3069" width="5.28515625" style="259" customWidth="1"/>
    <col min="3070" max="3070" width="9.85546875" style="259" customWidth="1"/>
    <col min="3071" max="3071" width="12.42578125" style="259" customWidth="1"/>
    <col min="3072" max="3072" width="7.7109375" style="259" customWidth="1"/>
    <col min="3073" max="3073" width="6.42578125" style="259" customWidth="1"/>
    <col min="3074" max="3074" width="8.42578125" style="259" customWidth="1"/>
    <col min="3075" max="3085" width="7.28515625" style="259" customWidth="1"/>
    <col min="3086" max="3086" width="8.7109375" style="259" customWidth="1"/>
    <col min="3087" max="3107" width="7.28515625" style="259" customWidth="1"/>
    <col min="3108" max="3108" width="6.85546875" style="259"/>
    <col min="3109" max="3109" width="9" style="259" bestFit="1" customWidth="1"/>
    <col min="3110" max="3110" width="7.85546875" style="259" bestFit="1" customWidth="1"/>
    <col min="3111" max="3322" width="6.85546875" style="259"/>
    <col min="3323" max="3323" width="4.85546875" style="259" customWidth="1"/>
    <col min="3324" max="3324" width="37.5703125" style="259" bestFit="1" customWidth="1"/>
    <col min="3325" max="3325" width="5.28515625" style="259" customWidth="1"/>
    <col min="3326" max="3326" width="9.85546875" style="259" customWidth="1"/>
    <col min="3327" max="3327" width="12.42578125" style="259" customWidth="1"/>
    <col min="3328" max="3328" width="7.7109375" style="259" customWidth="1"/>
    <col min="3329" max="3329" width="6.42578125" style="259" customWidth="1"/>
    <col min="3330" max="3330" width="8.42578125" style="259" customWidth="1"/>
    <col min="3331" max="3341" width="7.28515625" style="259" customWidth="1"/>
    <col min="3342" max="3342" width="8.7109375" style="259" customWidth="1"/>
    <col min="3343" max="3363" width="7.28515625" style="259" customWidth="1"/>
    <col min="3364" max="3364" width="6.85546875" style="259"/>
    <col min="3365" max="3365" width="9" style="259" bestFit="1" customWidth="1"/>
    <col min="3366" max="3366" width="7.85546875" style="259" bestFit="1" customWidth="1"/>
    <col min="3367" max="3578" width="6.85546875" style="259"/>
    <col min="3579" max="3579" width="4.85546875" style="259" customWidth="1"/>
    <col min="3580" max="3580" width="37.5703125" style="259" bestFit="1" customWidth="1"/>
    <col min="3581" max="3581" width="5.28515625" style="259" customWidth="1"/>
    <col min="3582" max="3582" width="9.85546875" style="259" customWidth="1"/>
    <col min="3583" max="3583" width="12.42578125" style="259" customWidth="1"/>
    <col min="3584" max="3584" width="7.7109375" style="259" customWidth="1"/>
    <col min="3585" max="3585" width="6.42578125" style="259" customWidth="1"/>
    <col min="3586" max="3586" width="8.42578125" style="259" customWidth="1"/>
    <col min="3587" max="3597" width="7.28515625" style="259" customWidth="1"/>
    <col min="3598" max="3598" width="8.7109375" style="259" customWidth="1"/>
    <col min="3599" max="3619" width="7.28515625" style="259" customWidth="1"/>
    <col min="3620" max="3620" width="6.85546875" style="259"/>
    <col min="3621" max="3621" width="9" style="259" bestFit="1" customWidth="1"/>
    <col min="3622" max="3622" width="7.85546875" style="259" bestFit="1" customWidth="1"/>
    <col min="3623" max="3834" width="6.85546875" style="259"/>
    <col min="3835" max="3835" width="4.85546875" style="259" customWidth="1"/>
    <col min="3836" max="3836" width="37.5703125" style="259" bestFit="1" customWidth="1"/>
    <col min="3837" max="3837" width="5.28515625" style="259" customWidth="1"/>
    <col min="3838" max="3838" width="9.85546875" style="259" customWidth="1"/>
    <col min="3839" max="3839" width="12.42578125" style="259" customWidth="1"/>
    <col min="3840" max="3840" width="7.7109375" style="259" customWidth="1"/>
    <col min="3841" max="3841" width="6.42578125" style="259" customWidth="1"/>
    <col min="3842" max="3842" width="8.42578125" style="259" customWidth="1"/>
    <col min="3843" max="3853" width="7.28515625" style="259" customWidth="1"/>
    <col min="3854" max="3854" width="8.7109375" style="259" customWidth="1"/>
    <col min="3855" max="3875" width="7.28515625" style="259" customWidth="1"/>
    <col min="3876" max="3876" width="6.85546875" style="259"/>
    <col min="3877" max="3877" width="9" style="259" bestFit="1" customWidth="1"/>
    <col min="3878" max="3878" width="7.85546875" style="259" bestFit="1" customWidth="1"/>
    <col min="3879" max="4090" width="6.85546875" style="259"/>
    <col min="4091" max="4091" width="4.85546875" style="259" customWidth="1"/>
    <col min="4092" max="4092" width="37.5703125" style="259" bestFit="1" customWidth="1"/>
    <col min="4093" max="4093" width="5.28515625" style="259" customWidth="1"/>
    <col min="4094" max="4094" width="9.85546875" style="259" customWidth="1"/>
    <col min="4095" max="4095" width="12.42578125" style="259" customWidth="1"/>
    <col min="4096" max="4096" width="7.7109375" style="259" customWidth="1"/>
    <col min="4097" max="4097" width="6.42578125" style="259" customWidth="1"/>
    <col min="4098" max="4098" width="8.42578125" style="259" customWidth="1"/>
    <col min="4099" max="4109" width="7.28515625" style="259" customWidth="1"/>
    <col min="4110" max="4110" width="8.7109375" style="259" customWidth="1"/>
    <col min="4111" max="4131" width="7.28515625" style="259" customWidth="1"/>
    <col min="4132" max="4132" width="6.85546875" style="259"/>
    <col min="4133" max="4133" width="9" style="259" bestFit="1" customWidth="1"/>
    <col min="4134" max="4134" width="7.85546875" style="259" bestFit="1" customWidth="1"/>
    <col min="4135" max="4346" width="6.85546875" style="259"/>
    <col min="4347" max="4347" width="4.85546875" style="259" customWidth="1"/>
    <col min="4348" max="4348" width="37.5703125" style="259" bestFit="1" customWidth="1"/>
    <col min="4349" max="4349" width="5.28515625" style="259" customWidth="1"/>
    <col min="4350" max="4350" width="9.85546875" style="259" customWidth="1"/>
    <col min="4351" max="4351" width="12.42578125" style="259" customWidth="1"/>
    <col min="4352" max="4352" width="7.7109375" style="259" customWidth="1"/>
    <col min="4353" max="4353" width="6.42578125" style="259" customWidth="1"/>
    <col min="4354" max="4354" width="8.42578125" style="259" customWidth="1"/>
    <col min="4355" max="4365" width="7.28515625" style="259" customWidth="1"/>
    <col min="4366" max="4366" width="8.7109375" style="259" customWidth="1"/>
    <col min="4367" max="4387" width="7.28515625" style="259" customWidth="1"/>
    <col min="4388" max="4388" width="6.85546875" style="259"/>
    <col min="4389" max="4389" width="9" style="259" bestFit="1" customWidth="1"/>
    <col min="4390" max="4390" width="7.85546875" style="259" bestFit="1" customWidth="1"/>
    <col min="4391" max="4602" width="6.85546875" style="259"/>
    <col min="4603" max="4603" width="4.85546875" style="259" customWidth="1"/>
    <col min="4604" max="4604" width="37.5703125" style="259" bestFit="1" customWidth="1"/>
    <col min="4605" max="4605" width="5.28515625" style="259" customWidth="1"/>
    <col min="4606" max="4606" width="9.85546875" style="259" customWidth="1"/>
    <col min="4607" max="4607" width="12.42578125" style="259" customWidth="1"/>
    <col min="4608" max="4608" width="7.7109375" style="259" customWidth="1"/>
    <col min="4609" max="4609" width="6.42578125" style="259" customWidth="1"/>
    <col min="4610" max="4610" width="8.42578125" style="259" customWidth="1"/>
    <col min="4611" max="4621" width="7.28515625" style="259" customWidth="1"/>
    <col min="4622" max="4622" width="8.7109375" style="259" customWidth="1"/>
    <col min="4623" max="4643" width="7.28515625" style="259" customWidth="1"/>
    <col min="4644" max="4644" width="6.85546875" style="259"/>
    <col min="4645" max="4645" width="9" style="259" bestFit="1" customWidth="1"/>
    <col min="4646" max="4646" width="7.85546875" style="259" bestFit="1" customWidth="1"/>
    <col min="4647" max="4858" width="6.85546875" style="259"/>
    <col min="4859" max="4859" width="4.85546875" style="259" customWidth="1"/>
    <col min="4860" max="4860" width="37.5703125" style="259" bestFit="1" customWidth="1"/>
    <col min="4861" max="4861" width="5.28515625" style="259" customWidth="1"/>
    <col min="4862" max="4862" width="9.85546875" style="259" customWidth="1"/>
    <col min="4863" max="4863" width="12.42578125" style="259" customWidth="1"/>
    <col min="4864" max="4864" width="7.7109375" style="259" customWidth="1"/>
    <col min="4865" max="4865" width="6.42578125" style="259" customWidth="1"/>
    <col min="4866" max="4866" width="8.42578125" style="259" customWidth="1"/>
    <col min="4867" max="4877" width="7.28515625" style="259" customWidth="1"/>
    <col min="4878" max="4878" width="8.7109375" style="259" customWidth="1"/>
    <col min="4879" max="4899" width="7.28515625" style="259" customWidth="1"/>
    <col min="4900" max="4900" width="6.85546875" style="259"/>
    <col min="4901" max="4901" width="9" style="259" bestFit="1" customWidth="1"/>
    <col min="4902" max="4902" width="7.85546875" style="259" bestFit="1" customWidth="1"/>
    <col min="4903" max="5114" width="6.85546875" style="259"/>
    <col min="5115" max="5115" width="4.85546875" style="259" customWidth="1"/>
    <col min="5116" max="5116" width="37.5703125" style="259" bestFit="1" customWidth="1"/>
    <col min="5117" max="5117" width="5.28515625" style="259" customWidth="1"/>
    <col min="5118" max="5118" width="9.85546875" style="259" customWidth="1"/>
    <col min="5119" max="5119" width="12.42578125" style="259" customWidth="1"/>
    <col min="5120" max="5120" width="7.7109375" style="259" customWidth="1"/>
    <col min="5121" max="5121" width="6.42578125" style="259" customWidth="1"/>
    <col min="5122" max="5122" width="8.42578125" style="259" customWidth="1"/>
    <col min="5123" max="5133" width="7.28515625" style="259" customWidth="1"/>
    <col min="5134" max="5134" width="8.7109375" style="259" customWidth="1"/>
    <col min="5135" max="5155" width="7.28515625" style="259" customWidth="1"/>
    <col min="5156" max="5156" width="6.85546875" style="259"/>
    <col min="5157" max="5157" width="9" style="259" bestFit="1" customWidth="1"/>
    <col min="5158" max="5158" width="7.85546875" style="259" bestFit="1" customWidth="1"/>
    <col min="5159" max="5370" width="6.85546875" style="259"/>
    <col min="5371" max="5371" width="4.85546875" style="259" customWidth="1"/>
    <col min="5372" max="5372" width="37.5703125" style="259" bestFit="1" customWidth="1"/>
    <col min="5373" max="5373" width="5.28515625" style="259" customWidth="1"/>
    <col min="5374" max="5374" width="9.85546875" style="259" customWidth="1"/>
    <col min="5375" max="5375" width="12.42578125" style="259" customWidth="1"/>
    <col min="5376" max="5376" width="7.7109375" style="259" customWidth="1"/>
    <col min="5377" max="5377" width="6.42578125" style="259" customWidth="1"/>
    <col min="5378" max="5378" width="8.42578125" style="259" customWidth="1"/>
    <col min="5379" max="5389" width="7.28515625" style="259" customWidth="1"/>
    <col min="5390" max="5390" width="8.7109375" style="259" customWidth="1"/>
    <col min="5391" max="5411" width="7.28515625" style="259" customWidth="1"/>
    <col min="5412" max="5412" width="6.85546875" style="259"/>
    <col min="5413" max="5413" width="9" style="259" bestFit="1" customWidth="1"/>
    <col min="5414" max="5414" width="7.85546875" style="259" bestFit="1" customWidth="1"/>
    <col min="5415" max="5626" width="6.85546875" style="259"/>
    <col min="5627" max="5627" width="4.85546875" style="259" customWidth="1"/>
    <col min="5628" max="5628" width="37.5703125" style="259" bestFit="1" customWidth="1"/>
    <col min="5629" max="5629" width="5.28515625" style="259" customWidth="1"/>
    <col min="5630" max="5630" width="9.85546875" style="259" customWidth="1"/>
    <col min="5631" max="5631" width="12.42578125" style="259" customWidth="1"/>
    <col min="5632" max="5632" width="7.7109375" style="259" customWidth="1"/>
    <col min="5633" max="5633" width="6.42578125" style="259" customWidth="1"/>
    <col min="5634" max="5634" width="8.42578125" style="259" customWidth="1"/>
    <col min="5635" max="5645" width="7.28515625" style="259" customWidth="1"/>
    <col min="5646" max="5646" width="8.7109375" style="259" customWidth="1"/>
    <col min="5647" max="5667" width="7.28515625" style="259" customWidth="1"/>
    <col min="5668" max="5668" width="6.85546875" style="259"/>
    <col min="5669" max="5669" width="9" style="259" bestFit="1" customWidth="1"/>
    <col min="5670" max="5670" width="7.85546875" style="259" bestFit="1" customWidth="1"/>
    <col min="5671" max="5882" width="6.85546875" style="259"/>
    <col min="5883" max="5883" width="4.85546875" style="259" customWidth="1"/>
    <col min="5884" max="5884" width="37.5703125" style="259" bestFit="1" customWidth="1"/>
    <col min="5885" max="5885" width="5.28515625" style="259" customWidth="1"/>
    <col min="5886" max="5886" width="9.85546875" style="259" customWidth="1"/>
    <col min="5887" max="5887" width="12.42578125" style="259" customWidth="1"/>
    <col min="5888" max="5888" width="7.7109375" style="259" customWidth="1"/>
    <col min="5889" max="5889" width="6.42578125" style="259" customWidth="1"/>
    <col min="5890" max="5890" width="8.42578125" style="259" customWidth="1"/>
    <col min="5891" max="5901" width="7.28515625" style="259" customWidth="1"/>
    <col min="5902" max="5902" width="8.7109375" style="259" customWidth="1"/>
    <col min="5903" max="5923" width="7.28515625" style="259" customWidth="1"/>
    <col min="5924" max="5924" width="6.85546875" style="259"/>
    <col min="5925" max="5925" width="9" style="259" bestFit="1" customWidth="1"/>
    <col min="5926" max="5926" width="7.85546875" style="259" bestFit="1" customWidth="1"/>
    <col min="5927" max="6138" width="6.85546875" style="259"/>
    <col min="6139" max="6139" width="4.85546875" style="259" customWidth="1"/>
    <col min="6140" max="6140" width="37.5703125" style="259" bestFit="1" customWidth="1"/>
    <col min="6141" max="6141" width="5.28515625" style="259" customWidth="1"/>
    <col min="6142" max="6142" width="9.85546875" style="259" customWidth="1"/>
    <col min="6143" max="6143" width="12.42578125" style="259" customWidth="1"/>
    <col min="6144" max="6144" width="7.7109375" style="259" customWidth="1"/>
    <col min="6145" max="6145" width="6.42578125" style="259" customWidth="1"/>
    <col min="6146" max="6146" width="8.42578125" style="259" customWidth="1"/>
    <col min="6147" max="6157" width="7.28515625" style="259" customWidth="1"/>
    <col min="6158" max="6158" width="8.7109375" style="259" customWidth="1"/>
    <col min="6159" max="6179" width="7.28515625" style="259" customWidth="1"/>
    <col min="6180" max="6180" width="6.85546875" style="259"/>
    <col min="6181" max="6181" width="9" style="259" bestFit="1" customWidth="1"/>
    <col min="6182" max="6182" width="7.85546875" style="259" bestFit="1" customWidth="1"/>
    <col min="6183" max="6394" width="6.85546875" style="259"/>
    <col min="6395" max="6395" width="4.85546875" style="259" customWidth="1"/>
    <col min="6396" max="6396" width="37.5703125" style="259" bestFit="1" customWidth="1"/>
    <col min="6397" max="6397" width="5.28515625" style="259" customWidth="1"/>
    <col min="6398" max="6398" width="9.85546875" style="259" customWidth="1"/>
    <col min="6399" max="6399" width="12.42578125" style="259" customWidth="1"/>
    <col min="6400" max="6400" width="7.7109375" style="259" customWidth="1"/>
    <col min="6401" max="6401" width="6.42578125" style="259" customWidth="1"/>
    <col min="6402" max="6402" width="8.42578125" style="259" customWidth="1"/>
    <col min="6403" max="6413" width="7.28515625" style="259" customWidth="1"/>
    <col min="6414" max="6414" width="8.7109375" style="259" customWidth="1"/>
    <col min="6415" max="6435" width="7.28515625" style="259" customWidth="1"/>
    <col min="6436" max="6436" width="6.85546875" style="259"/>
    <col min="6437" max="6437" width="9" style="259" bestFit="1" customWidth="1"/>
    <col min="6438" max="6438" width="7.85546875" style="259" bestFit="1" customWidth="1"/>
    <col min="6439" max="6650" width="6.85546875" style="259"/>
    <col min="6651" max="6651" width="4.85546875" style="259" customWidth="1"/>
    <col min="6652" max="6652" width="37.5703125" style="259" bestFit="1" customWidth="1"/>
    <col min="6653" max="6653" width="5.28515625" style="259" customWidth="1"/>
    <col min="6654" max="6654" width="9.85546875" style="259" customWidth="1"/>
    <col min="6655" max="6655" width="12.42578125" style="259" customWidth="1"/>
    <col min="6656" max="6656" width="7.7109375" style="259" customWidth="1"/>
    <col min="6657" max="6657" width="6.42578125" style="259" customWidth="1"/>
    <col min="6658" max="6658" width="8.42578125" style="259" customWidth="1"/>
    <col min="6659" max="6669" width="7.28515625" style="259" customWidth="1"/>
    <col min="6670" max="6670" width="8.7109375" style="259" customWidth="1"/>
    <col min="6671" max="6691" width="7.28515625" style="259" customWidth="1"/>
    <col min="6692" max="6692" width="6.85546875" style="259"/>
    <col min="6693" max="6693" width="9" style="259" bestFit="1" customWidth="1"/>
    <col min="6694" max="6694" width="7.85546875" style="259" bestFit="1" customWidth="1"/>
    <col min="6695" max="6906" width="6.85546875" style="259"/>
    <col min="6907" max="6907" width="4.85546875" style="259" customWidth="1"/>
    <col min="6908" max="6908" width="37.5703125" style="259" bestFit="1" customWidth="1"/>
    <col min="6909" max="6909" width="5.28515625" style="259" customWidth="1"/>
    <col min="6910" max="6910" width="9.85546875" style="259" customWidth="1"/>
    <col min="6911" max="6911" width="12.42578125" style="259" customWidth="1"/>
    <col min="6912" max="6912" width="7.7109375" style="259" customWidth="1"/>
    <col min="6913" max="6913" width="6.42578125" style="259" customWidth="1"/>
    <col min="6914" max="6914" width="8.42578125" style="259" customWidth="1"/>
    <col min="6915" max="6925" width="7.28515625" style="259" customWidth="1"/>
    <col min="6926" max="6926" width="8.7109375" style="259" customWidth="1"/>
    <col min="6927" max="6947" width="7.28515625" style="259" customWidth="1"/>
    <col min="6948" max="6948" width="6.85546875" style="259"/>
    <col min="6949" max="6949" width="9" style="259" bestFit="1" customWidth="1"/>
    <col min="6950" max="6950" width="7.85546875" style="259" bestFit="1" customWidth="1"/>
    <col min="6951" max="7162" width="6.85546875" style="259"/>
    <col min="7163" max="7163" width="4.85546875" style="259" customWidth="1"/>
    <col min="7164" max="7164" width="37.5703125" style="259" bestFit="1" customWidth="1"/>
    <col min="7165" max="7165" width="5.28515625" style="259" customWidth="1"/>
    <col min="7166" max="7166" width="9.85546875" style="259" customWidth="1"/>
    <col min="7167" max="7167" width="12.42578125" style="259" customWidth="1"/>
    <col min="7168" max="7168" width="7.7109375" style="259" customWidth="1"/>
    <col min="7169" max="7169" width="6.42578125" style="259" customWidth="1"/>
    <col min="7170" max="7170" width="8.42578125" style="259" customWidth="1"/>
    <col min="7171" max="7181" width="7.28515625" style="259" customWidth="1"/>
    <col min="7182" max="7182" width="8.7109375" style="259" customWidth="1"/>
    <col min="7183" max="7203" width="7.28515625" style="259" customWidth="1"/>
    <col min="7204" max="7204" width="6.85546875" style="259"/>
    <col min="7205" max="7205" width="9" style="259" bestFit="1" customWidth="1"/>
    <col min="7206" max="7206" width="7.85546875" style="259" bestFit="1" customWidth="1"/>
    <col min="7207" max="7418" width="6.85546875" style="259"/>
    <col min="7419" max="7419" width="4.85546875" style="259" customWidth="1"/>
    <col min="7420" max="7420" width="37.5703125" style="259" bestFit="1" customWidth="1"/>
    <col min="7421" max="7421" width="5.28515625" style="259" customWidth="1"/>
    <col min="7422" max="7422" width="9.85546875" style="259" customWidth="1"/>
    <col min="7423" max="7423" width="12.42578125" style="259" customWidth="1"/>
    <col min="7424" max="7424" width="7.7109375" style="259" customWidth="1"/>
    <col min="7425" max="7425" width="6.42578125" style="259" customWidth="1"/>
    <col min="7426" max="7426" width="8.42578125" style="259" customWidth="1"/>
    <col min="7427" max="7437" width="7.28515625" style="259" customWidth="1"/>
    <col min="7438" max="7438" width="8.7109375" style="259" customWidth="1"/>
    <col min="7439" max="7459" width="7.28515625" style="259" customWidth="1"/>
    <col min="7460" max="7460" width="6.85546875" style="259"/>
    <col min="7461" max="7461" width="9" style="259" bestFit="1" customWidth="1"/>
    <col min="7462" max="7462" width="7.85546875" style="259" bestFit="1" customWidth="1"/>
    <col min="7463" max="7674" width="6.85546875" style="259"/>
    <col min="7675" max="7675" width="4.85546875" style="259" customWidth="1"/>
    <col min="7676" max="7676" width="37.5703125" style="259" bestFit="1" customWidth="1"/>
    <col min="7677" max="7677" width="5.28515625" style="259" customWidth="1"/>
    <col min="7678" max="7678" width="9.85546875" style="259" customWidth="1"/>
    <col min="7679" max="7679" width="12.42578125" style="259" customWidth="1"/>
    <col min="7680" max="7680" width="7.7109375" style="259" customWidth="1"/>
    <col min="7681" max="7681" width="6.42578125" style="259" customWidth="1"/>
    <col min="7682" max="7682" width="8.42578125" style="259" customWidth="1"/>
    <col min="7683" max="7693" width="7.28515625" style="259" customWidth="1"/>
    <col min="7694" max="7694" width="8.7109375" style="259" customWidth="1"/>
    <col min="7695" max="7715" width="7.28515625" style="259" customWidth="1"/>
    <col min="7716" max="7716" width="6.85546875" style="259"/>
    <col min="7717" max="7717" width="9" style="259" bestFit="1" customWidth="1"/>
    <col min="7718" max="7718" width="7.85546875" style="259" bestFit="1" customWidth="1"/>
    <col min="7719" max="7930" width="6.85546875" style="259"/>
    <col min="7931" max="7931" width="4.85546875" style="259" customWidth="1"/>
    <col min="7932" max="7932" width="37.5703125" style="259" bestFit="1" customWidth="1"/>
    <col min="7933" max="7933" width="5.28515625" style="259" customWidth="1"/>
    <col min="7934" max="7934" width="9.85546875" style="259" customWidth="1"/>
    <col min="7935" max="7935" width="12.42578125" style="259" customWidth="1"/>
    <col min="7936" max="7936" width="7.7109375" style="259" customWidth="1"/>
    <col min="7937" max="7937" width="6.42578125" style="259" customWidth="1"/>
    <col min="7938" max="7938" width="8.42578125" style="259" customWidth="1"/>
    <col min="7939" max="7949" width="7.28515625" style="259" customWidth="1"/>
    <col min="7950" max="7950" width="8.7109375" style="259" customWidth="1"/>
    <col min="7951" max="7971" width="7.28515625" style="259" customWidth="1"/>
    <col min="7972" max="7972" width="6.85546875" style="259"/>
    <col min="7973" max="7973" width="9" style="259" bestFit="1" customWidth="1"/>
    <col min="7974" max="7974" width="7.85546875" style="259" bestFit="1" customWidth="1"/>
    <col min="7975" max="8186" width="6.85546875" style="259"/>
    <col min="8187" max="8187" width="4.85546875" style="259" customWidth="1"/>
    <col min="8188" max="8188" width="37.5703125" style="259" bestFit="1" customWidth="1"/>
    <col min="8189" max="8189" width="5.28515625" style="259" customWidth="1"/>
    <col min="8190" max="8190" width="9.85546875" style="259" customWidth="1"/>
    <col min="8191" max="8191" width="12.42578125" style="259" customWidth="1"/>
    <col min="8192" max="8192" width="7.7109375" style="259" customWidth="1"/>
    <col min="8193" max="8193" width="6.42578125" style="259" customWidth="1"/>
    <col min="8194" max="8194" width="8.42578125" style="259" customWidth="1"/>
    <col min="8195" max="8205" width="7.28515625" style="259" customWidth="1"/>
    <col min="8206" max="8206" width="8.7109375" style="259" customWidth="1"/>
    <col min="8207" max="8227" width="7.28515625" style="259" customWidth="1"/>
    <col min="8228" max="8228" width="6.85546875" style="259"/>
    <col min="8229" max="8229" width="9" style="259" bestFit="1" customWidth="1"/>
    <col min="8230" max="8230" width="7.85546875" style="259" bestFit="1" customWidth="1"/>
    <col min="8231" max="8442" width="6.85546875" style="259"/>
    <col min="8443" max="8443" width="4.85546875" style="259" customWidth="1"/>
    <col min="8444" max="8444" width="37.5703125" style="259" bestFit="1" customWidth="1"/>
    <col min="8445" max="8445" width="5.28515625" style="259" customWidth="1"/>
    <col min="8446" max="8446" width="9.85546875" style="259" customWidth="1"/>
    <col min="8447" max="8447" width="12.42578125" style="259" customWidth="1"/>
    <col min="8448" max="8448" width="7.7109375" style="259" customWidth="1"/>
    <col min="8449" max="8449" width="6.42578125" style="259" customWidth="1"/>
    <col min="8450" max="8450" width="8.42578125" style="259" customWidth="1"/>
    <col min="8451" max="8461" width="7.28515625" style="259" customWidth="1"/>
    <col min="8462" max="8462" width="8.7109375" style="259" customWidth="1"/>
    <col min="8463" max="8483" width="7.28515625" style="259" customWidth="1"/>
    <col min="8484" max="8484" width="6.85546875" style="259"/>
    <col min="8485" max="8485" width="9" style="259" bestFit="1" customWidth="1"/>
    <col min="8486" max="8486" width="7.85546875" style="259" bestFit="1" customWidth="1"/>
    <col min="8487" max="8698" width="6.85546875" style="259"/>
    <col min="8699" max="8699" width="4.85546875" style="259" customWidth="1"/>
    <col min="8700" max="8700" width="37.5703125" style="259" bestFit="1" customWidth="1"/>
    <col min="8701" max="8701" width="5.28515625" style="259" customWidth="1"/>
    <col min="8702" max="8702" width="9.85546875" style="259" customWidth="1"/>
    <col min="8703" max="8703" width="12.42578125" style="259" customWidth="1"/>
    <col min="8704" max="8704" width="7.7109375" style="259" customWidth="1"/>
    <col min="8705" max="8705" width="6.42578125" style="259" customWidth="1"/>
    <col min="8706" max="8706" width="8.42578125" style="259" customWidth="1"/>
    <col min="8707" max="8717" width="7.28515625" style="259" customWidth="1"/>
    <col min="8718" max="8718" width="8.7109375" style="259" customWidth="1"/>
    <col min="8719" max="8739" width="7.28515625" style="259" customWidth="1"/>
    <col min="8740" max="8740" width="6.85546875" style="259"/>
    <col min="8741" max="8741" width="9" style="259" bestFit="1" customWidth="1"/>
    <col min="8742" max="8742" width="7.85546875" style="259" bestFit="1" customWidth="1"/>
    <col min="8743" max="8954" width="6.85546875" style="259"/>
    <col min="8955" max="8955" width="4.85546875" style="259" customWidth="1"/>
    <col min="8956" max="8956" width="37.5703125" style="259" bestFit="1" customWidth="1"/>
    <col min="8957" max="8957" width="5.28515625" style="259" customWidth="1"/>
    <col min="8958" max="8958" width="9.85546875" style="259" customWidth="1"/>
    <col min="8959" max="8959" width="12.42578125" style="259" customWidth="1"/>
    <col min="8960" max="8960" width="7.7109375" style="259" customWidth="1"/>
    <col min="8961" max="8961" width="6.42578125" style="259" customWidth="1"/>
    <col min="8962" max="8962" width="8.42578125" style="259" customWidth="1"/>
    <col min="8963" max="8973" width="7.28515625" style="259" customWidth="1"/>
    <col min="8974" max="8974" width="8.7109375" style="259" customWidth="1"/>
    <col min="8975" max="8995" width="7.28515625" style="259" customWidth="1"/>
    <col min="8996" max="8996" width="6.85546875" style="259"/>
    <col min="8997" max="8997" width="9" style="259" bestFit="1" customWidth="1"/>
    <col min="8998" max="8998" width="7.85546875" style="259" bestFit="1" customWidth="1"/>
    <col min="8999" max="9210" width="6.85546875" style="259"/>
    <col min="9211" max="9211" width="4.85546875" style="259" customWidth="1"/>
    <col min="9212" max="9212" width="37.5703125" style="259" bestFit="1" customWidth="1"/>
    <col min="9213" max="9213" width="5.28515625" style="259" customWidth="1"/>
    <col min="9214" max="9214" width="9.85546875" style="259" customWidth="1"/>
    <col min="9215" max="9215" width="12.42578125" style="259" customWidth="1"/>
    <col min="9216" max="9216" width="7.7109375" style="259" customWidth="1"/>
    <col min="9217" max="9217" width="6.42578125" style="259" customWidth="1"/>
    <col min="9218" max="9218" width="8.42578125" style="259" customWidth="1"/>
    <col min="9219" max="9229" width="7.28515625" style="259" customWidth="1"/>
    <col min="9230" max="9230" width="8.7109375" style="259" customWidth="1"/>
    <col min="9231" max="9251" width="7.28515625" style="259" customWidth="1"/>
    <col min="9252" max="9252" width="6.85546875" style="259"/>
    <col min="9253" max="9253" width="9" style="259" bestFit="1" customWidth="1"/>
    <col min="9254" max="9254" width="7.85546875" style="259" bestFit="1" customWidth="1"/>
    <col min="9255" max="9466" width="6.85546875" style="259"/>
    <col min="9467" max="9467" width="4.85546875" style="259" customWidth="1"/>
    <col min="9468" max="9468" width="37.5703125" style="259" bestFit="1" customWidth="1"/>
    <col min="9469" max="9469" width="5.28515625" style="259" customWidth="1"/>
    <col min="9470" max="9470" width="9.85546875" style="259" customWidth="1"/>
    <col min="9471" max="9471" width="12.42578125" style="259" customWidth="1"/>
    <col min="9472" max="9472" width="7.7109375" style="259" customWidth="1"/>
    <col min="9473" max="9473" width="6.42578125" style="259" customWidth="1"/>
    <col min="9474" max="9474" width="8.42578125" style="259" customWidth="1"/>
    <col min="9475" max="9485" width="7.28515625" style="259" customWidth="1"/>
    <col min="9486" max="9486" width="8.7109375" style="259" customWidth="1"/>
    <col min="9487" max="9507" width="7.28515625" style="259" customWidth="1"/>
    <col min="9508" max="9508" width="6.85546875" style="259"/>
    <col min="9509" max="9509" width="9" style="259" bestFit="1" customWidth="1"/>
    <col min="9510" max="9510" width="7.85546875" style="259" bestFit="1" customWidth="1"/>
    <col min="9511" max="9722" width="6.85546875" style="259"/>
    <col min="9723" max="9723" width="4.85546875" style="259" customWidth="1"/>
    <col min="9724" max="9724" width="37.5703125" style="259" bestFit="1" customWidth="1"/>
    <col min="9725" max="9725" width="5.28515625" style="259" customWidth="1"/>
    <col min="9726" max="9726" width="9.85546875" style="259" customWidth="1"/>
    <col min="9727" max="9727" width="12.42578125" style="259" customWidth="1"/>
    <col min="9728" max="9728" width="7.7109375" style="259" customWidth="1"/>
    <col min="9729" max="9729" width="6.42578125" style="259" customWidth="1"/>
    <col min="9730" max="9730" width="8.42578125" style="259" customWidth="1"/>
    <col min="9731" max="9741" width="7.28515625" style="259" customWidth="1"/>
    <col min="9742" max="9742" width="8.7109375" style="259" customWidth="1"/>
    <col min="9743" max="9763" width="7.28515625" style="259" customWidth="1"/>
    <col min="9764" max="9764" width="6.85546875" style="259"/>
    <col min="9765" max="9765" width="9" style="259" bestFit="1" customWidth="1"/>
    <col min="9766" max="9766" width="7.85546875" style="259" bestFit="1" customWidth="1"/>
    <col min="9767" max="9978" width="6.85546875" style="259"/>
    <col min="9979" max="9979" width="4.85546875" style="259" customWidth="1"/>
    <col min="9980" max="9980" width="37.5703125" style="259" bestFit="1" customWidth="1"/>
    <col min="9981" max="9981" width="5.28515625" style="259" customWidth="1"/>
    <col min="9982" max="9982" width="9.85546875" style="259" customWidth="1"/>
    <col min="9983" max="9983" width="12.42578125" style="259" customWidth="1"/>
    <col min="9984" max="9984" width="7.7109375" style="259" customWidth="1"/>
    <col min="9985" max="9985" width="6.42578125" style="259" customWidth="1"/>
    <col min="9986" max="9986" width="8.42578125" style="259" customWidth="1"/>
    <col min="9987" max="9997" width="7.28515625" style="259" customWidth="1"/>
    <col min="9998" max="9998" width="8.7109375" style="259" customWidth="1"/>
    <col min="9999" max="10019" width="7.28515625" style="259" customWidth="1"/>
    <col min="10020" max="10020" width="6.85546875" style="259"/>
    <col min="10021" max="10021" width="9" style="259" bestFit="1" customWidth="1"/>
    <col min="10022" max="10022" width="7.85546875" style="259" bestFit="1" customWidth="1"/>
    <col min="10023" max="10234" width="6.85546875" style="259"/>
    <col min="10235" max="10235" width="4.85546875" style="259" customWidth="1"/>
    <col min="10236" max="10236" width="37.5703125" style="259" bestFit="1" customWidth="1"/>
    <col min="10237" max="10237" width="5.28515625" style="259" customWidth="1"/>
    <col min="10238" max="10238" width="9.85546875" style="259" customWidth="1"/>
    <col min="10239" max="10239" width="12.42578125" style="259" customWidth="1"/>
    <col min="10240" max="10240" width="7.7109375" style="259" customWidth="1"/>
    <col min="10241" max="10241" width="6.42578125" style="259" customWidth="1"/>
    <col min="10242" max="10242" width="8.42578125" style="259" customWidth="1"/>
    <col min="10243" max="10253" width="7.28515625" style="259" customWidth="1"/>
    <col min="10254" max="10254" width="8.7109375" style="259" customWidth="1"/>
    <col min="10255" max="10275" width="7.28515625" style="259" customWidth="1"/>
    <col min="10276" max="10276" width="6.85546875" style="259"/>
    <col min="10277" max="10277" width="9" style="259" bestFit="1" customWidth="1"/>
    <col min="10278" max="10278" width="7.85546875" style="259" bestFit="1" customWidth="1"/>
    <col min="10279" max="10490" width="6.85546875" style="259"/>
    <col min="10491" max="10491" width="4.85546875" style="259" customWidth="1"/>
    <col min="10492" max="10492" width="37.5703125" style="259" bestFit="1" customWidth="1"/>
    <col min="10493" max="10493" width="5.28515625" style="259" customWidth="1"/>
    <col min="10494" max="10494" width="9.85546875" style="259" customWidth="1"/>
    <col min="10495" max="10495" width="12.42578125" style="259" customWidth="1"/>
    <col min="10496" max="10496" width="7.7109375" style="259" customWidth="1"/>
    <col min="10497" max="10497" width="6.42578125" style="259" customWidth="1"/>
    <col min="10498" max="10498" width="8.42578125" style="259" customWidth="1"/>
    <col min="10499" max="10509" width="7.28515625" style="259" customWidth="1"/>
    <col min="10510" max="10510" width="8.7109375" style="259" customWidth="1"/>
    <col min="10511" max="10531" width="7.28515625" style="259" customWidth="1"/>
    <col min="10532" max="10532" width="6.85546875" style="259"/>
    <col min="10533" max="10533" width="9" style="259" bestFit="1" customWidth="1"/>
    <col min="10534" max="10534" width="7.85546875" style="259" bestFit="1" customWidth="1"/>
    <col min="10535" max="10746" width="6.85546875" style="259"/>
    <col min="10747" max="10747" width="4.85546875" style="259" customWidth="1"/>
    <col min="10748" max="10748" width="37.5703125" style="259" bestFit="1" customWidth="1"/>
    <col min="10749" max="10749" width="5.28515625" style="259" customWidth="1"/>
    <col min="10750" max="10750" width="9.85546875" style="259" customWidth="1"/>
    <col min="10751" max="10751" width="12.42578125" style="259" customWidth="1"/>
    <col min="10752" max="10752" width="7.7109375" style="259" customWidth="1"/>
    <col min="10753" max="10753" width="6.42578125" style="259" customWidth="1"/>
    <col min="10754" max="10754" width="8.42578125" style="259" customWidth="1"/>
    <col min="10755" max="10765" width="7.28515625" style="259" customWidth="1"/>
    <col min="10766" max="10766" width="8.7109375" style="259" customWidth="1"/>
    <col min="10767" max="10787" width="7.28515625" style="259" customWidth="1"/>
    <col min="10788" max="10788" width="6.85546875" style="259"/>
    <col min="10789" max="10789" width="9" style="259" bestFit="1" customWidth="1"/>
    <col min="10790" max="10790" width="7.85546875" style="259" bestFit="1" customWidth="1"/>
    <col min="10791" max="11002" width="6.85546875" style="259"/>
    <col min="11003" max="11003" width="4.85546875" style="259" customWidth="1"/>
    <col min="11004" max="11004" width="37.5703125" style="259" bestFit="1" customWidth="1"/>
    <col min="11005" max="11005" width="5.28515625" style="259" customWidth="1"/>
    <col min="11006" max="11006" width="9.85546875" style="259" customWidth="1"/>
    <col min="11007" max="11007" width="12.42578125" style="259" customWidth="1"/>
    <col min="11008" max="11008" width="7.7109375" style="259" customWidth="1"/>
    <col min="11009" max="11009" width="6.42578125" style="259" customWidth="1"/>
    <col min="11010" max="11010" width="8.42578125" style="259" customWidth="1"/>
    <col min="11011" max="11021" width="7.28515625" style="259" customWidth="1"/>
    <col min="11022" max="11022" width="8.7109375" style="259" customWidth="1"/>
    <col min="11023" max="11043" width="7.28515625" style="259" customWidth="1"/>
    <col min="11044" max="11044" width="6.85546875" style="259"/>
    <col min="11045" max="11045" width="9" style="259" bestFit="1" customWidth="1"/>
    <col min="11046" max="11046" width="7.85546875" style="259" bestFit="1" customWidth="1"/>
    <col min="11047" max="11258" width="6.85546875" style="259"/>
    <col min="11259" max="11259" width="4.85546875" style="259" customWidth="1"/>
    <col min="11260" max="11260" width="37.5703125" style="259" bestFit="1" customWidth="1"/>
    <col min="11261" max="11261" width="5.28515625" style="259" customWidth="1"/>
    <col min="11262" max="11262" width="9.85546875" style="259" customWidth="1"/>
    <col min="11263" max="11263" width="12.42578125" style="259" customWidth="1"/>
    <col min="11264" max="11264" width="7.7109375" style="259" customWidth="1"/>
    <col min="11265" max="11265" width="6.42578125" style="259" customWidth="1"/>
    <col min="11266" max="11266" width="8.42578125" style="259" customWidth="1"/>
    <col min="11267" max="11277" width="7.28515625" style="259" customWidth="1"/>
    <col min="11278" max="11278" width="8.7109375" style="259" customWidth="1"/>
    <col min="11279" max="11299" width="7.28515625" style="259" customWidth="1"/>
    <col min="11300" max="11300" width="6.85546875" style="259"/>
    <col min="11301" max="11301" width="9" style="259" bestFit="1" customWidth="1"/>
    <col min="11302" max="11302" width="7.85546875" style="259" bestFit="1" customWidth="1"/>
    <col min="11303" max="11514" width="6.85546875" style="259"/>
    <col min="11515" max="11515" width="4.85546875" style="259" customWidth="1"/>
    <col min="11516" max="11516" width="37.5703125" style="259" bestFit="1" customWidth="1"/>
    <col min="11517" max="11517" width="5.28515625" style="259" customWidth="1"/>
    <col min="11518" max="11518" width="9.85546875" style="259" customWidth="1"/>
    <col min="11519" max="11519" width="12.42578125" style="259" customWidth="1"/>
    <col min="11520" max="11520" width="7.7109375" style="259" customWidth="1"/>
    <col min="11521" max="11521" width="6.42578125" style="259" customWidth="1"/>
    <col min="11522" max="11522" width="8.42578125" style="259" customWidth="1"/>
    <col min="11523" max="11533" width="7.28515625" style="259" customWidth="1"/>
    <col min="11534" max="11534" width="8.7109375" style="259" customWidth="1"/>
    <col min="11535" max="11555" width="7.28515625" style="259" customWidth="1"/>
    <col min="11556" max="11556" width="6.85546875" style="259"/>
    <col min="11557" max="11557" width="9" style="259" bestFit="1" customWidth="1"/>
    <col min="11558" max="11558" width="7.85546875" style="259" bestFit="1" customWidth="1"/>
    <col min="11559" max="11770" width="6.85546875" style="259"/>
    <col min="11771" max="11771" width="4.85546875" style="259" customWidth="1"/>
    <col min="11772" max="11772" width="37.5703125" style="259" bestFit="1" customWidth="1"/>
    <col min="11773" max="11773" width="5.28515625" style="259" customWidth="1"/>
    <col min="11774" max="11774" width="9.85546875" style="259" customWidth="1"/>
    <col min="11775" max="11775" width="12.42578125" style="259" customWidth="1"/>
    <col min="11776" max="11776" width="7.7109375" style="259" customWidth="1"/>
    <col min="11777" max="11777" width="6.42578125" style="259" customWidth="1"/>
    <col min="11778" max="11778" width="8.42578125" style="259" customWidth="1"/>
    <col min="11779" max="11789" width="7.28515625" style="259" customWidth="1"/>
    <col min="11790" max="11790" width="8.7109375" style="259" customWidth="1"/>
    <col min="11791" max="11811" width="7.28515625" style="259" customWidth="1"/>
    <col min="11812" max="11812" width="6.85546875" style="259"/>
    <col min="11813" max="11813" width="9" style="259" bestFit="1" customWidth="1"/>
    <col min="11814" max="11814" width="7.85546875" style="259" bestFit="1" customWidth="1"/>
    <col min="11815" max="12026" width="6.85546875" style="259"/>
    <col min="12027" max="12027" width="4.85546875" style="259" customWidth="1"/>
    <col min="12028" max="12028" width="37.5703125" style="259" bestFit="1" customWidth="1"/>
    <col min="12029" max="12029" width="5.28515625" style="259" customWidth="1"/>
    <col min="12030" max="12030" width="9.85546875" style="259" customWidth="1"/>
    <col min="12031" max="12031" width="12.42578125" style="259" customWidth="1"/>
    <col min="12032" max="12032" width="7.7109375" style="259" customWidth="1"/>
    <col min="12033" max="12033" width="6.42578125" style="259" customWidth="1"/>
    <col min="12034" max="12034" width="8.42578125" style="259" customWidth="1"/>
    <col min="12035" max="12045" width="7.28515625" style="259" customWidth="1"/>
    <col min="12046" max="12046" width="8.7109375" style="259" customWidth="1"/>
    <col min="12047" max="12067" width="7.28515625" style="259" customWidth="1"/>
    <col min="12068" max="12068" width="6.85546875" style="259"/>
    <col min="12069" max="12069" width="9" style="259" bestFit="1" customWidth="1"/>
    <col min="12070" max="12070" width="7.85546875" style="259" bestFit="1" customWidth="1"/>
    <col min="12071" max="12282" width="6.85546875" style="259"/>
    <col min="12283" max="12283" width="4.85546875" style="259" customWidth="1"/>
    <col min="12284" max="12284" width="37.5703125" style="259" bestFit="1" customWidth="1"/>
    <col min="12285" max="12285" width="5.28515625" style="259" customWidth="1"/>
    <col min="12286" max="12286" width="9.85546875" style="259" customWidth="1"/>
    <col min="12287" max="12287" width="12.42578125" style="259" customWidth="1"/>
    <col min="12288" max="12288" width="7.7109375" style="259" customWidth="1"/>
    <col min="12289" max="12289" width="6.42578125" style="259" customWidth="1"/>
    <col min="12290" max="12290" width="8.42578125" style="259" customWidth="1"/>
    <col min="12291" max="12301" width="7.28515625" style="259" customWidth="1"/>
    <col min="12302" max="12302" width="8.7109375" style="259" customWidth="1"/>
    <col min="12303" max="12323" width="7.28515625" style="259" customWidth="1"/>
    <col min="12324" max="12324" width="6.85546875" style="259"/>
    <col min="12325" max="12325" width="9" style="259" bestFit="1" customWidth="1"/>
    <col min="12326" max="12326" width="7.85546875" style="259" bestFit="1" customWidth="1"/>
    <col min="12327" max="12538" width="6.85546875" style="259"/>
    <col min="12539" max="12539" width="4.85546875" style="259" customWidth="1"/>
    <col min="12540" max="12540" width="37.5703125" style="259" bestFit="1" customWidth="1"/>
    <col min="12541" max="12541" width="5.28515625" style="259" customWidth="1"/>
    <col min="12542" max="12542" width="9.85546875" style="259" customWidth="1"/>
    <col min="12543" max="12543" width="12.42578125" style="259" customWidth="1"/>
    <col min="12544" max="12544" width="7.7109375" style="259" customWidth="1"/>
    <col min="12545" max="12545" width="6.42578125" style="259" customWidth="1"/>
    <col min="12546" max="12546" width="8.42578125" style="259" customWidth="1"/>
    <col min="12547" max="12557" width="7.28515625" style="259" customWidth="1"/>
    <col min="12558" max="12558" width="8.7109375" style="259" customWidth="1"/>
    <col min="12559" max="12579" width="7.28515625" style="259" customWidth="1"/>
    <col min="12580" max="12580" width="6.85546875" style="259"/>
    <col min="12581" max="12581" width="9" style="259" bestFit="1" customWidth="1"/>
    <col min="12582" max="12582" width="7.85546875" style="259" bestFit="1" customWidth="1"/>
    <col min="12583" max="12794" width="6.85546875" style="259"/>
    <col min="12795" max="12795" width="4.85546875" style="259" customWidth="1"/>
    <col min="12796" max="12796" width="37.5703125" style="259" bestFit="1" customWidth="1"/>
    <col min="12797" max="12797" width="5.28515625" style="259" customWidth="1"/>
    <col min="12798" max="12798" width="9.85546875" style="259" customWidth="1"/>
    <col min="12799" max="12799" width="12.42578125" style="259" customWidth="1"/>
    <col min="12800" max="12800" width="7.7109375" style="259" customWidth="1"/>
    <col min="12801" max="12801" width="6.42578125" style="259" customWidth="1"/>
    <col min="12802" max="12802" width="8.42578125" style="259" customWidth="1"/>
    <col min="12803" max="12813" width="7.28515625" style="259" customWidth="1"/>
    <col min="12814" max="12814" width="8.7109375" style="259" customWidth="1"/>
    <col min="12815" max="12835" width="7.28515625" style="259" customWidth="1"/>
    <col min="12836" max="12836" width="6.85546875" style="259"/>
    <col min="12837" max="12837" width="9" style="259" bestFit="1" customWidth="1"/>
    <col min="12838" max="12838" width="7.85546875" style="259" bestFit="1" customWidth="1"/>
    <col min="12839" max="13050" width="6.85546875" style="259"/>
    <col min="13051" max="13051" width="4.85546875" style="259" customWidth="1"/>
    <col min="13052" max="13052" width="37.5703125" style="259" bestFit="1" customWidth="1"/>
    <col min="13053" max="13053" width="5.28515625" style="259" customWidth="1"/>
    <col min="13054" max="13054" width="9.85546875" style="259" customWidth="1"/>
    <col min="13055" max="13055" width="12.42578125" style="259" customWidth="1"/>
    <col min="13056" max="13056" width="7.7109375" style="259" customWidth="1"/>
    <col min="13057" max="13057" width="6.42578125" style="259" customWidth="1"/>
    <col min="13058" max="13058" width="8.42578125" style="259" customWidth="1"/>
    <col min="13059" max="13069" width="7.28515625" style="259" customWidth="1"/>
    <col min="13070" max="13070" width="8.7109375" style="259" customWidth="1"/>
    <col min="13071" max="13091" width="7.28515625" style="259" customWidth="1"/>
    <col min="13092" max="13092" width="6.85546875" style="259"/>
    <col min="13093" max="13093" width="9" style="259" bestFit="1" customWidth="1"/>
    <col min="13094" max="13094" width="7.85546875" style="259" bestFit="1" customWidth="1"/>
    <col min="13095" max="13306" width="6.85546875" style="259"/>
    <col min="13307" max="13307" width="4.85546875" style="259" customWidth="1"/>
    <col min="13308" max="13308" width="37.5703125" style="259" bestFit="1" customWidth="1"/>
    <col min="13309" max="13309" width="5.28515625" style="259" customWidth="1"/>
    <col min="13310" max="13310" width="9.85546875" style="259" customWidth="1"/>
    <col min="13311" max="13311" width="12.42578125" style="259" customWidth="1"/>
    <col min="13312" max="13312" width="7.7109375" style="259" customWidth="1"/>
    <col min="13313" max="13313" width="6.42578125" style="259" customWidth="1"/>
    <col min="13314" max="13314" width="8.42578125" style="259" customWidth="1"/>
    <col min="13315" max="13325" width="7.28515625" style="259" customWidth="1"/>
    <col min="13326" max="13326" width="8.7109375" style="259" customWidth="1"/>
    <col min="13327" max="13347" width="7.28515625" style="259" customWidth="1"/>
    <col min="13348" max="13348" width="6.85546875" style="259"/>
    <col min="13349" max="13349" width="9" style="259" bestFit="1" customWidth="1"/>
    <col min="13350" max="13350" width="7.85546875" style="259" bestFit="1" customWidth="1"/>
    <col min="13351" max="13562" width="6.85546875" style="259"/>
    <col min="13563" max="13563" width="4.85546875" style="259" customWidth="1"/>
    <col min="13564" max="13564" width="37.5703125" style="259" bestFit="1" customWidth="1"/>
    <col min="13565" max="13565" width="5.28515625" style="259" customWidth="1"/>
    <col min="13566" max="13566" width="9.85546875" style="259" customWidth="1"/>
    <col min="13567" max="13567" width="12.42578125" style="259" customWidth="1"/>
    <col min="13568" max="13568" width="7.7109375" style="259" customWidth="1"/>
    <col min="13569" max="13569" width="6.42578125" style="259" customWidth="1"/>
    <col min="13570" max="13570" width="8.42578125" style="259" customWidth="1"/>
    <col min="13571" max="13581" width="7.28515625" style="259" customWidth="1"/>
    <col min="13582" max="13582" width="8.7109375" style="259" customWidth="1"/>
    <col min="13583" max="13603" width="7.28515625" style="259" customWidth="1"/>
    <col min="13604" max="13604" width="6.85546875" style="259"/>
    <col min="13605" max="13605" width="9" style="259" bestFit="1" customWidth="1"/>
    <col min="13606" max="13606" width="7.85546875" style="259" bestFit="1" customWidth="1"/>
    <col min="13607" max="13818" width="6.85546875" style="259"/>
    <col min="13819" max="13819" width="4.85546875" style="259" customWidth="1"/>
    <col min="13820" max="13820" width="37.5703125" style="259" bestFit="1" customWidth="1"/>
    <col min="13821" max="13821" width="5.28515625" style="259" customWidth="1"/>
    <col min="13822" max="13822" width="9.85546875" style="259" customWidth="1"/>
    <col min="13823" max="13823" width="12.42578125" style="259" customWidth="1"/>
    <col min="13824" max="13824" width="7.7109375" style="259" customWidth="1"/>
    <col min="13825" max="13825" width="6.42578125" style="259" customWidth="1"/>
    <col min="13826" max="13826" width="8.42578125" style="259" customWidth="1"/>
    <col min="13827" max="13837" width="7.28515625" style="259" customWidth="1"/>
    <col min="13838" max="13838" width="8.7109375" style="259" customWidth="1"/>
    <col min="13839" max="13859" width="7.28515625" style="259" customWidth="1"/>
    <col min="13860" max="13860" width="6.85546875" style="259"/>
    <col min="13861" max="13861" width="9" style="259" bestFit="1" customWidth="1"/>
    <col min="13862" max="13862" width="7.85546875" style="259" bestFit="1" customWidth="1"/>
    <col min="13863" max="14074" width="6.85546875" style="259"/>
    <col min="14075" max="14075" width="4.85546875" style="259" customWidth="1"/>
    <col min="14076" max="14076" width="37.5703125" style="259" bestFit="1" customWidth="1"/>
    <col min="14077" max="14077" width="5.28515625" style="259" customWidth="1"/>
    <col min="14078" max="14078" width="9.85546875" style="259" customWidth="1"/>
    <col min="14079" max="14079" width="12.42578125" style="259" customWidth="1"/>
    <col min="14080" max="14080" width="7.7109375" style="259" customWidth="1"/>
    <col min="14081" max="14081" width="6.42578125" style="259" customWidth="1"/>
    <col min="14082" max="14082" width="8.42578125" style="259" customWidth="1"/>
    <col min="14083" max="14093" width="7.28515625" style="259" customWidth="1"/>
    <col min="14094" max="14094" width="8.7109375" style="259" customWidth="1"/>
    <col min="14095" max="14115" width="7.28515625" style="259" customWidth="1"/>
    <col min="14116" max="14116" width="6.85546875" style="259"/>
    <col min="14117" max="14117" width="9" style="259" bestFit="1" customWidth="1"/>
    <col min="14118" max="14118" width="7.85546875" style="259" bestFit="1" customWidth="1"/>
    <col min="14119" max="14330" width="6.85546875" style="259"/>
    <col min="14331" max="14331" width="4.85546875" style="259" customWidth="1"/>
    <col min="14332" max="14332" width="37.5703125" style="259" bestFit="1" customWidth="1"/>
    <col min="14333" max="14333" width="5.28515625" style="259" customWidth="1"/>
    <col min="14334" max="14334" width="9.85546875" style="259" customWidth="1"/>
    <col min="14335" max="14335" width="12.42578125" style="259" customWidth="1"/>
    <col min="14336" max="14336" width="7.7109375" style="259" customWidth="1"/>
    <col min="14337" max="14337" width="6.42578125" style="259" customWidth="1"/>
    <col min="14338" max="14338" width="8.42578125" style="259" customWidth="1"/>
    <col min="14339" max="14349" width="7.28515625" style="259" customWidth="1"/>
    <col min="14350" max="14350" width="8.7109375" style="259" customWidth="1"/>
    <col min="14351" max="14371" width="7.28515625" style="259" customWidth="1"/>
    <col min="14372" max="14372" width="6.85546875" style="259"/>
    <col min="14373" max="14373" width="9" style="259" bestFit="1" customWidth="1"/>
    <col min="14374" max="14374" width="7.85546875" style="259" bestFit="1" customWidth="1"/>
    <col min="14375" max="14586" width="6.85546875" style="259"/>
    <col min="14587" max="14587" width="4.85546875" style="259" customWidth="1"/>
    <col min="14588" max="14588" width="37.5703125" style="259" bestFit="1" customWidth="1"/>
    <col min="14589" max="14589" width="5.28515625" style="259" customWidth="1"/>
    <col min="14590" max="14590" width="9.85546875" style="259" customWidth="1"/>
    <col min="14591" max="14591" width="12.42578125" style="259" customWidth="1"/>
    <col min="14592" max="14592" width="7.7109375" style="259" customWidth="1"/>
    <col min="14593" max="14593" width="6.42578125" style="259" customWidth="1"/>
    <col min="14594" max="14594" width="8.42578125" style="259" customWidth="1"/>
    <col min="14595" max="14605" width="7.28515625" style="259" customWidth="1"/>
    <col min="14606" max="14606" width="8.7109375" style="259" customWidth="1"/>
    <col min="14607" max="14627" width="7.28515625" style="259" customWidth="1"/>
    <col min="14628" max="14628" width="6.85546875" style="259"/>
    <col min="14629" max="14629" width="9" style="259" bestFit="1" customWidth="1"/>
    <col min="14630" max="14630" width="7.85546875" style="259" bestFit="1" customWidth="1"/>
    <col min="14631" max="14842" width="6.85546875" style="259"/>
    <col min="14843" max="14843" width="4.85546875" style="259" customWidth="1"/>
    <col min="14844" max="14844" width="37.5703125" style="259" bestFit="1" customWidth="1"/>
    <col min="14845" max="14845" width="5.28515625" style="259" customWidth="1"/>
    <col min="14846" max="14846" width="9.85546875" style="259" customWidth="1"/>
    <col min="14847" max="14847" width="12.42578125" style="259" customWidth="1"/>
    <col min="14848" max="14848" width="7.7109375" style="259" customWidth="1"/>
    <col min="14849" max="14849" width="6.42578125" style="259" customWidth="1"/>
    <col min="14850" max="14850" width="8.42578125" style="259" customWidth="1"/>
    <col min="14851" max="14861" width="7.28515625" style="259" customWidth="1"/>
    <col min="14862" max="14862" width="8.7109375" style="259" customWidth="1"/>
    <col min="14863" max="14883" width="7.28515625" style="259" customWidth="1"/>
    <col min="14884" max="14884" width="6.85546875" style="259"/>
    <col min="14885" max="14885" width="9" style="259" bestFit="1" customWidth="1"/>
    <col min="14886" max="14886" width="7.85546875" style="259" bestFit="1" customWidth="1"/>
    <col min="14887" max="15098" width="6.85546875" style="259"/>
    <col min="15099" max="15099" width="4.85546875" style="259" customWidth="1"/>
    <col min="15100" max="15100" width="37.5703125" style="259" bestFit="1" customWidth="1"/>
    <col min="15101" max="15101" width="5.28515625" style="259" customWidth="1"/>
    <col min="15102" max="15102" width="9.85546875" style="259" customWidth="1"/>
    <col min="15103" max="15103" width="12.42578125" style="259" customWidth="1"/>
    <col min="15104" max="15104" width="7.7109375" style="259" customWidth="1"/>
    <col min="15105" max="15105" width="6.42578125" style="259" customWidth="1"/>
    <col min="15106" max="15106" width="8.42578125" style="259" customWidth="1"/>
    <col min="15107" max="15117" width="7.28515625" style="259" customWidth="1"/>
    <col min="15118" max="15118" width="8.7109375" style="259" customWidth="1"/>
    <col min="15119" max="15139" width="7.28515625" style="259" customWidth="1"/>
    <col min="15140" max="15140" width="6.85546875" style="259"/>
    <col min="15141" max="15141" width="9" style="259" bestFit="1" customWidth="1"/>
    <col min="15142" max="15142" width="7.85546875" style="259" bestFit="1" customWidth="1"/>
    <col min="15143" max="15354" width="6.85546875" style="259"/>
    <col min="15355" max="15355" width="4.85546875" style="259" customWidth="1"/>
    <col min="15356" max="15356" width="37.5703125" style="259" bestFit="1" customWidth="1"/>
    <col min="15357" max="15357" width="5.28515625" style="259" customWidth="1"/>
    <col min="15358" max="15358" width="9.85546875" style="259" customWidth="1"/>
    <col min="15359" max="15359" width="12.42578125" style="259" customWidth="1"/>
    <col min="15360" max="15360" width="7.7109375" style="259" customWidth="1"/>
    <col min="15361" max="15361" width="6.42578125" style="259" customWidth="1"/>
    <col min="15362" max="15362" width="8.42578125" style="259" customWidth="1"/>
    <col min="15363" max="15373" width="7.28515625" style="259" customWidth="1"/>
    <col min="15374" max="15374" width="8.7109375" style="259" customWidth="1"/>
    <col min="15375" max="15395" width="7.28515625" style="259" customWidth="1"/>
    <col min="15396" max="15396" width="6.85546875" style="259"/>
    <col min="15397" max="15397" width="9" style="259" bestFit="1" customWidth="1"/>
    <col min="15398" max="15398" width="7.85546875" style="259" bestFit="1" customWidth="1"/>
    <col min="15399" max="15610" width="6.85546875" style="259"/>
    <col min="15611" max="15611" width="4.85546875" style="259" customWidth="1"/>
    <col min="15612" max="15612" width="37.5703125" style="259" bestFit="1" customWidth="1"/>
    <col min="15613" max="15613" width="5.28515625" style="259" customWidth="1"/>
    <col min="15614" max="15614" width="9.85546875" style="259" customWidth="1"/>
    <col min="15615" max="15615" width="12.42578125" style="259" customWidth="1"/>
    <col min="15616" max="15616" width="7.7109375" style="259" customWidth="1"/>
    <col min="15617" max="15617" width="6.42578125" style="259" customWidth="1"/>
    <col min="15618" max="15618" width="8.42578125" style="259" customWidth="1"/>
    <col min="15619" max="15629" width="7.28515625" style="259" customWidth="1"/>
    <col min="15630" max="15630" width="8.7109375" style="259" customWidth="1"/>
    <col min="15631" max="15651" width="7.28515625" style="259" customWidth="1"/>
    <col min="15652" max="15652" width="6.85546875" style="259"/>
    <col min="15653" max="15653" width="9" style="259" bestFit="1" customWidth="1"/>
    <col min="15654" max="15654" width="7.85546875" style="259" bestFit="1" customWidth="1"/>
    <col min="15655" max="15866" width="6.85546875" style="259"/>
    <col min="15867" max="15867" width="4.85546875" style="259" customWidth="1"/>
    <col min="15868" max="15868" width="37.5703125" style="259" bestFit="1" customWidth="1"/>
    <col min="15869" max="15869" width="5.28515625" style="259" customWidth="1"/>
    <col min="15870" max="15870" width="9.85546875" style="259" customWidth="1"/>
    <col min="15871" max="15871" width="12.42578125" style="259" customWidth="1"/>
    <col min="15872" max="15872" width="7.7109375" style="259" customWidth="1"/>
    <col min="15873" max="15873" width="6.42578125" style="259" customWidth="1"/>
    <col min="15874" max="15874" width="8.42578125" style="259" customWidth="1"/>
    <col min="15875" max="15885" width="7.28515625" style="259" customWidth="1"/>
    <col min="15886" max="15886" width="8.7109375" style="259" customWidth="1"/>
    <col min="15887" max="15907" width="7.28515625" style="259" customWidth="1"/>
    <col min="15908" max="15908" width="6.85546875" style="259"/>
    <col min="15909" max="15909" width="9" style="259" bestFit="1" customWidth="1"/>
    <col min="15910" max="15910" width="7.85546875" style="259" bestFit="1" customWidth="1"/>
    <col min="15911" max="16122" width="6.85546875" style="259"/>
    <col min="16123" max="16123" width="4.85546875" style="259" customWidth="1"/>
    <col min="16124" max="16124" width="37.5703125" style="259" bestFit="1" customWidth="1"/>
    <col min="16125" max="16125" width="5.28515625" style="259" customWidth="1"/>
    <col min="16126" max="16126" width="9.85546875" style="259" customWidth="1"/>
    <col min="16127" max="16127" width="12.42578125" style="259" customWidth="1"/>
    <col min="16128" max="16128" width="7.7109375" style="259" customWidth="1"/>
    <col min="16129" max="16129" width="6.42578125" style="259" customWidth="1"/>
    <col min="16130" max="16130" width="8.42578125" style="259" customWidth="1"/>
    <col min="16131" max="16141" width="7.28515625" style="259" customWidth="1"/>
    <col min="16142" max="16142" width="8.7109375" style="259" customWidth="1"/>
    <col min="16143" max="16163" width="7.28515625" style="259" customWidth="1"/>
    <col min="16164" max="16164" width="6.85546875" style="259"/>
    <col min="16165" max="16165" width="9" style="259" bestFit="1" customWidth="1"/>
    <col min="16166" max="16166" width="7.85546875" style="259" bestFit="1" customWidth="1"/>
    <col min="16167" max="16384" width="6.85546875" style="259"/>
  </cols>
  <sheetData>
    <row r="1" spans="1:39" s="221" customFormat="1" ht="18" customHeight="1">
      <c r="A1" s="1646" t="s">
        <v>294</v>
      </c>
      <c r="B1" s="1646"/>
      <c r="F1" s="431"/>
      <c r="J1" s="223"/>
      <c r="T1" s="223"/>
      <c r="V1" s="223"/>
      <c r="W1" s="223"/>
      <c r="X1" s="223"/>
      <c r="Y1" s="223"/>
      <c r="Z1" s="223"/>
      <c r="AA1" s="223"/>
      <c r="AB1" s="223"/>
    </row>
    <row r="2" spans="1:39" s="221" customFormat="1" ht="15" customHeight="1">
      <c r="A2" s="1639" t="s">
        <v>425</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row>
    <row r="3" spans="1:39" s="221" customFormat="1" ht="18" customHeight="1">
      <c r="A3" s="224"/>
      <c r="B3" s="225"/>
      <c r="C3" s="225"/>
      <c r="D3" s="225"/>
      <c r="E3" s="225"/>
      <c r="F3" s="1640" t="s">
        <v>1</v>
      </c>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row>
    <row r="4" spans="1:39" s="227" customFormat="1" ht="18" customHeight="1">
      <c r="A4" s="1647" t="s">
        <v>2</v>
      </c>
      <c r="B4" s="1641" t="s">
        <v>178</v>
      </c>
      <c r="C4" s="1641" t="s">
        <v>3</v>
      </c>
      <c r="D4" s="1641" t="s">
        <v>4</v>
      </c>
      <c r="E4" s="1642" t="s">
        <v>191</v>
      </c>
      <c r="F4" s="1643" t="s">
        <v>5</v>
      </c>
      <c r="G4" s="1644"/>
      <c r="H4" s="1644"/>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5"/>
    </row>
    <row r="5" spans="1:39" s="227" customFormat="1" ht="38.25">
      <c r="A5" s="1647"/>
      <c r="B5" s="1641"/>
      <c r="C5" s="1641"/>
      <c r="D5" s="1641"/>
      <c r="E5" s="1642"/>
      <c r="F5" s="432" t="s">
        <v>308</v>
      </c>
      <c r="G5" s="331" t="s">
        <v>309</v>
      </c>
      <c r="H5" s="331" t="s">
        <v>310</v>
      </c>
      <c r="I5" s="331" t="s">
        <v>311</v>
      </c>
      <c r="J5" s="433" t="s">
        <v>312</v>
      </c>
      <c r="K5" s="331" t="s">
        <v>313</v>
      </c>
      <c r="L5" s="331" t="s">
        <v>314</v>
      </c>
      <c r="M5" s="331" t="s">
        <v>315</v>
      </c>
      <c r="N5" s="331" t="s">
        <v>316</v>
      </c>
      <c r="O5" s="228" t="s">
        <v>317</v>
      </c>
      <c r="P5" s="228" t="s">
        <v>318</v>
      </c>
      <c r="Q5" s="228" t="s">
        <v>319</v>
      </c>
      <c r="R5" s="331" t="s">
        <v>320</v>
      </c>
      <c r="S5" s="331" t="s">
        <v>321</v>
      </c>
      <c r="T5" s="433" t="s">
        <v>322</v>
      </c>
      <c r="U5" s="331" t="s">
        <v>348</v>
      </c>
      <c r="V5" s="433" t="s">
        <v>323</v>
      </c>
      <c r="W5" s="433" t="s">
        <v>348</v>
      </c>
      <c r="X5" s="433" t="s">
        <v>325</v>
      </c>
      <c r="Y5" s="433" t="s">
        <v>326</v>
      </c>
      <c r="Z5" s="433" t="s">
        <v>327</v>
      </c>
      <c r="AA5" s="433" t="s">
        <v>328</v>
      </c>
      <c r="AB5" s="433" t="s">
        <v>329</v>
      </c>
      <c r="AC5" s="230" t="s">
        <v>554</v>
      </c>
      <c r="AD5" s="230" t="s">
        <v>555</v>
      </c>
      <c r="AE5" s="230" t="s">
        <v>556</v>
      </c>
      <c r="AF5" s="230" t="s">
        <v>557</v>
      </c>
      <c r="AG5" s="230" t="s">
        <v>558</v>
      </c>
      <c r="AH5" s="230" t="s">
        <v>559</v>
      </c>
      <c r="AI5" s="230" t="s">
        <v>560</v>
      </c>
      <c r="AJ5" s="230" t="s">
        <v>561</v>
      </c>
      <c r="AK5" s="230" t="s">
        <v>562</v>
      </c>
      <c r="AL5" s="230" t="s">
        <v>563</v>
      </c>
      <c r="AM5" s="230" t="s">
        <v>564</v>
      </c>
    </row>
    <row r="6" spans="1:39" s="234" customFormat="1" ht="22.5" customHeight="1">
      <c r="A6" s="231">
        <v>-1</v>
      </c>
      <c r="B6" s="231">
        <v>-2</v>
      </c>
      <c r="C6" s="231">
        <v>-3</v>
      </c>
      <c r="D6" s="231" t="s">
        <v>330</v>
      </c>
      <c r="E6" s="434"/>
      <c r="F6" s="231">
        <v>-7</v>
      </c>
      <c r="G6" s="231">
        <v>-8</v>
      </c>
      <c r="H6" s="231">
        <v>-9</v>
      </c>
      <c r="I6" s="231">
        <v>-10</v>
      </c>
      <c r="J6" s="435">
        <v>-11</v>
      </c>
      <c r="K6" s="231">
        <v>-12</v>
      </c>
      <c r="L6" s="231">
        <v>-13</v>
      </c>
      <c r="M6" s="231">
        <v>-14</v>
      </c>
      <c r="N6" s="231">
        <v>-15</v>
      </c>
      <c r="O6" s="436">
        <v>-16</v>
      </c>
      <c r="P6" s="436">
        <v>-17</v>
      </c>
      <c r="Q6" s="436">
        <v>-18</v>
      </c>
      <c r="R6" s="231">
        <v>-19</v>
      </c>
      <c r="S6" s="231">
        <v>-20</v>
      </c>
      <c r="T6" s="435">
        <v>-21</v>
      </c>
      <c r="U6" s="231">
        <v>-22</v>
      </c>
      <c r="V6" s="435">
        <v>-23</v>
      </c>
      <c r="W6" s="435">
        <v>-24</v>
      </c>
      <c r="X6" s="435">
        <v>-25</v>
      </c>
      <c r="Y6" s="435">
        <v>-26</v>
      </c>
      <c r="Z6" s="435">
        <v>-27</v>
      </c>
      <c r="AA6" s="435">
        <v>-28</v>
      </c>
      <c r="AB6" s="435">
        <v>-29</v>
      </c>
      <c r="AC6" s="231">
        <v>-30</v>
      </c>
      <c r="AD6" s="231">
        <v>-31</v>
      </c>
      <c r="AE6" s="231">
        <v>-32</v>
      </c>
      <c r="AF6" s="231">
        <v>-33</v>
      </c>
      <c r="AG6" s="231">
        <v>-34</v>
      </c>
      <c r="AH6" s="231">
        <v>-35</v>
      </c>
      <c r="AI6" s="231">
        <v>-36</v>
      </c>
      <c r="AJ6" s="231">
        <v>-37</v>
      </c>
      <c r="AK6" s="231">
        <v>-38</v>
      </c>
      <c r="AL6" s="231">
        <v>-39</v>
      </c>
      <c r="AM6" s="231">
        <v>-40</v>
      </c>
    </row>
    <row r="7" spans="1:39" s="239" customFormat="1" ht="15.75" customHeight="1">
      <c r="A7" s="235" t="s">
        <v>193</v>
      </c>
      <c r="B7" s="236" t="s">
        <v>194</v>
      </c>
      <c r="C7" s="235"/>
      <c r="D7" s="235"/>
      <c r="E7" s="437"/>
      <c r="F7" s="320"/>
      <c r="G7" s="320"/>
      <c r="H7" s="320"/>
      <c r="I7" s="320"/>
      <c r="J7" s="320"/>
      <c r="K7" s="320"/>
      <c r="L7" s="320"/>
      <c r="M7" s="320"/>
      <c r="N7" s="320"/>
      <c r="O7" s="320"/>
      <c r="P7" s="320"/>
      <c r="Q7" s="320"/>
      <c r="R7" s="320"/>
      <c r="S7" s="320"/>
      <c r="T7" s="438"/>
      <c r="U7" s="320"/>
      <c r="V7" s="438"/>
      <c r="W7" s="438"/>
      <c r="X7" s="438"/>
      <c r="Y7" s="438"/>
      <c r="Z7" s="438"/>
      <c r="AA7" s="438"/>
      <c r="AB7" s="438"/>
      <c r="AC7" s="235"/>
      <c r="AD7" s="235"/>
      <c r="AE7" s="235"/>
      <c r="AF7" s="235"/>
      <c r="AG7" s="235"/>
      <c r="AH7" s="235"/>
      <c r="AI7" s="235"/>
      <c r="AJ7" s="235"/>
      <c r="AK7" s="235"/>
      <c r="AL7" s="235"/>
      <c r="AM7" s="235"/>
    </row>
    <row r="8" spans="1:39" s="227" customFormat="1" ht="18" customHeight="1">
      <c r="A8" s="240"/>
      <c r="B8" s="241" t="s">
        <v>7</v>
      </c>
      <c r="C8" s="240"/>
      <c r="D8" s="242">
        <f>D9+D32+D75</f>
        <v>94.34</v>
      </c>
      <c r="E8" s="440">
        <v>100</v>
      </c>
      <c r="F8" s="439">
        <f>F9+F32+F75</f>
        <v>0</v>
      </c>
      <c r="G8" s="439">
        <f t="shared" ref="G8" si="0">G9+G32+G75</f>
        <v>36.51</v>
      </c>
      <c r="H8" s="439">
        <f>H9+H32+H75</f>
        <v>0</v>
      </c>
      <c r="I8" s="439">
        <f t="shared" ref="I8:AB8" si="1">I9+I32+I75</f>
        <v>0</v>
      </c>
      <c r="J8" s="439">
        <f t="shared" si="1"/>
        <v>0</v>
      </c>
      <c r="K8" s="439">
        <f t="shared" si="1"/>
        <v>39.43</v>
      </c>
      <c r="L8" s="439">
        <f t="shared" si="1"/>
        <v>0</v>
      </c>
      <c r="M8" s="439">
        <f t="shared" si="1"/>
        <v>0</v>
      </c>
      <c r="N8" s="439">
        <f t="shared" si="1"/>
        <v>0</v>
      </c>
      <c r="O8" s="439">
        <f t="shared" si="1"/>
        <v>0</v>
      </c>
      <c r="P8" s="439">
        <f t="shared" si="1"/>
        <v>0</v>
      </c>
      <c r="Q8" s="439">
        <f t="shared" si="1"/>
        <v>0</v>
      </c>
      <c r="R8" s="439">
        <f t="shared" si="1"/>
        <v>0</v>
      </c>
      <c r="S8" s="439">
        <f t="shared" si="1"/>
        <v>18.399999999999999</v>
      </c>
      <c r="T8" s="442">
        <f t="shared" si="1"/>
        <v>0</v>
      </c>
      <c r="U8" s="439">
        <f t="shared" si="1"/>
        <v>0</v>
      </c>
      <c r="V8" s="442">
        <f t="shared" si="1"/>
        <v>0</v>
      </c>
      <c r="W8" s="442">
        <f t="shared" si="1"/>
        <v>0</v>
      </c>
      <c r="X8" s="442">
        <f t="shared" si="1"/>
        <v>0</v>
      </c>
      <c r="Y8" s="442">
        <f t="shared" si="1"/>
        <v>0</v>
      </c>
      <c r="Z8" s="442">
        <f t="shared" si="1"/>
        <v>0</v>
      </c>
      <c r="AA8" s="442">
        <f t="shared" si="1"/>
        <v>0</v>
      </c>
      <c r="AB8" s="442">
        <f t="shared" si="1"/>
        <v>0</v>
      </c>
      <c r="AC8" s="242"/>
      <c r="AD8" s="242"/>
      <c r="AE8" s="242"/>
      <c r="AF8" s="242"/>
      <c r="AG8" s="242"/>
      <c r="AH8" s="242"/>
      <c r="AI8" s="242"/>
      <c r="AJ8" s="242"/>
      <c r="AK8" s="242"/>
      <c r="AL8" s="242"/>
      <c r="AM8" s="242"/>
    </row>
    <row r="9" spans="1:39" s="227" customFormat="1" ht="18" customHeight="1">
      <c r="A9" s="244" t="s">
        <v>8</v>
      </c>
      <c r="B9" s="245" t="s">
        <v>9</v>
      </c>
      <c r="C9" s="230" t="s">
        <v>10</v>
      </c>
      <c r="D9" s="250">
        <f>D11+D15+D16+D17+D21+D25+D29+D31</f>
        <v>0</v>
      </c>
      <c r="E9" s="440">
        <f>D9/D$8*100</f>
        <v>0</v>
      </c>
      <c r="F9" s="441">
        <f t="shared" ref="F9" si="2">F11+F15+F16+F17+F21+F25+F29+F30+F31+F14</f>
        <v>0</v>
      </c>
      <c r="G9" s="441">
        <f>G11+G15+G16+G17+G21+G25+G29+G30+G31+G14</f>
        <v>0</v>
      </c>
      <c r="H9" s="441">
        <f t="shared" ref="H9:AB9" si="3">H11+H15+H16+H17+H21+H25+H29+H30+H31+H14</f>
        <v>0</v>
      </c>
      <c r="I9" s="441">
        <f t="shared" si="3"/>
        <v>0</v>
      </c>
      <c r="J9" s="441">
        <f t="shared" si="3"/>
        <v>0</v>
      </c>
      <c r="K9" s="441">
        <f t="shared" si="3"/>
        <v>0</v>
      </c>
      <c r="L9" s="441">
        <f t="shared" si="3"/>
        <v>0</v>
      </c>
      <c r="M9" s="441">
        <f t="shared" si="3"/>
        <v>0</v>
      </c>
      <c r="N9" s="441">
        <f t="shared" si="3"/>
        <v>0</v>
      </c>
      <c r="O9" s="441">
        <f t="shared" si="3"/>
        <v>0</v>
      </c>
      <c r="P9" s="441">
        <f t="shared" si="3"/>
        <v>0</v>
      </c>
      <c r="Q9" s="441">
        <f t="shared" si="3"/>
        <v>0</v>
      </c>
      <c r="R9" s="441">
        <f t="shared" si="3"/>
        <v>0</v>
      </c>
      <c r="S9" s="441">
        <f t="shared" si="3"/>
        <v>0</v>
      </c>
      <c r="T9" s="442">
        <f t="shared" si="3"/>
        <v>0</v>
      </c>
      <c r="U9" s="441">
        <f t="shared" si="3"/>
        <v>0</v>
      </c>
      <c r="V9" s="442">
        <f t="shared" si="3"/>
        <v>0</v>
      </c>
      <c r="W9" s="442">
        <f t="shared" si="3"/>
        <v>0</v>
      </c>
      <c r="X9" s="442">
        <f t="shared" si="3"/>
        <v>0</v>
      </c>
      <c r="Y9" s="442">
        <f t="shared" si="3"/>
        <v>0</v>
      </c>
      <c r="Z9" s="442">
        <f t="shared" si="3"/>
        <v>0</v>
      </c>
      <c r="AA9" s="442">
        <f t="shared" si="3"/>
        <v>0</v>
      </c>
      <c r="AB9" s="442">
        <f t="shared" si="3"/>
        <v>0</v>
      </c>
      <c r="AC9" s="250"/>
      <c r="AD9" s="250"/>
      <c r="AE9" s="250"/>
      <c r="AF9" s="250"/>
      <c r="AG9" s="250"/>
      <c r="AH9" s="250"/>
      <c r="AI9" s="250"/>
      <c r="AJ9" s="250"/>
      <c r="AK9" s="250"/>
      <c r="AL9" s="250"/>
      <c r="AM9" s="250"/>
    </row>
    <row r="10" spans="1:39" s="227" customFormat="1" ht="18" customHeight="1">
      <c r="A10" s="244"/>
      <c r="B10" s="251" t="s">
        <v>65</v>
      </c>
      <c r="C10" s="230"/>
      <c r="D10" s="250"/>
      <c r="E10" s="440"/>
      <c r="F10" s="441"/>
      <c r="G10" s="441"/>
      <c r="H10" s="441"/>
      <c r="I10" s="441"/>
      <c r="J10" s="441"/>
      <c r="K10" s="441"/>
      <c r="L10" s="441"/>
      <c r="M10" s="441"/>
      <c r="N10" s="441"/>
      <c r="O10" s="441"/>
      <c r="P10" s="441"/>
      <c r="Q10" s="441"/>
      <c r="R10" s="441"/>
      <c r="S10" s="441"/>
      <c r="T10" s="442"/>
      <c r="U10" s="441"/>
      <c r="V10" s="442"/>
      <c r="W10" s="442"/>
      <c r="X10" s="442"/>
      <c r="Y10" s="442"/>
      <c r="Z10" s="442"/>
      <c r="AA10" s="442"/>
      <c r="AB10" s="442"/>
      <c r="AC10" s="250"/>
      <c r="AD10" s="250"/>
      <c r="AE10" s="250"/>
      <c r="AF10" s="250"/>
      <c r="AG10" s="250"/>
      <c r="AH10" s="250"/>
      <c r="AI10" s="250"/>
      <c r="AJ10" s="250"/>
      <c r="AK10" s="250"/>
      <c r="AL10" s="250"/>
      <c r="AM10" s="250"/>
    </row>
    <row r="11" spans="1:39" ht="18" customHeight="1">
      <c r="A11" s="252" t="s">
        <v>11</v>
      </c>
      <c r="B11" s="253" t="s">
        <v>12</v>
      </c>
      <c r="C11" s="103" t="s">
        <v>13</v>
      </c>
      <c r="D11" s="279">
        <f>D12+D13+D14</f>
        <v>0</v>
      </c>
      <c r="E11" s="443">
        <f>D11/D$8*100</f>
        <v>0</v>
      </c>
      <c r="F11" s="444">
        <f t="shared" ref="F11:AB11" si="4">F12+F13+F14</f>
        <v>0</v>
      </c>
      <c r="G11" s="444">
        <f t="shared" si="4"/>
        <v>0</v>
      </c>
      <c r="H11" s="444">
        <f t="shared" si="4"/>
        <v>0</v>
      </c>
      <c r="I11" s="444">
        <f t="shared" si="4"/>
        <v>0</v>
      </c>
      <c r="J11" s="444">
        <f t="shared" si="4"/>
        <v>0</v>
      </c>
      <c r="K11" s="444">
        <f t="shared" si="4"/>
        <v>0</v>
      </c>
      <c r="L11" s="444">
        <f t="shared" si="4"/>
        <v>0</v>
      </c>
      <c r="M11" s="444">
        <f t="shared" si="4"/>
        <v>0</v>
      </c>
      <c r="N11" s="444">
        <f t="shared" si="4"/>
        <v>0</v>
      </c>
      <c r="O11" s="444">
        <f t="shared" si="4"/>
        <v>0</v>
      </c>
      <c r="P11" s="444">
        <f t="shared" si="4"/>
        <v>0</v>
      </c>
      <c r="Q11" s="444">
        <f t="shared" si="4"/>
        <v>0</v>
      </c>
      <c r="R11" s="444">
        <f t="shared" si="4"/>
        <v>0</v>
      </c>
      <c r="S11" s="444">
        <f t="shared" si="4"/>
        <v>0</v>
      </c>
      <c r="T11" s="445">
        <f t="shared" si="4"/>
        <v>0</v>
      </c>
      <c r="U11" s="444">
        <f t="shared" si="4"/>
        <v>0</v>
      </c>
      <c r="V11" s="445">
        <f t="shared" si="4"/>
        <v>0</v>
      </c>
      <c r="W11" s="445">
        <f t="shared" si="4"/>
        <v>0</v>
      </c>
      <c r="X11" s="445">
        <f t="shared" si="4"/>
        <v>0</v>
      </c>
      <c r="Y11" s="445">
        <f t="shared" si="4"/>
        <v>0</v>
      </c>
      <c r="Z11" s="445">
        <f t="shared" si="4"/>
        <v>0</v>
      </c>
      <c r="AA11" s="445">
        <f t="shared" si="4"/>
        <v>0</v>
      </c>
      <c r="AB11" s="445">
        <f t="shared" si="4"/>
        <v>0</v>
      </c>
      <c r="AC11" s="258"/>
      <c r="AD11" s="258"/>
      <c r="AE11" s="258"/>
      <c r="AF11" s="258"/>
      <c r="AG11" s="258"/>
      <c r="AH11" s="258"/>
      <c r="AI11" s="258"/>
      <c r="AJ11" s="258"/>
      <c r="AK11" s="258"/>
      <c r="AL11" s="258"/>
      <c r="AM11" s="258"/>
    </row>
    <row r="12" spans="1:39" s="266" customFormat="1" ht="25.5">
      <c r="A12" s="260"/>
      <c r="B12" s="261" t="s">
        <v>14</v>
      </c>
      <c r="C12" s="151" t="s">
        <v>15</v>
      </c>
      <c r="D12" s="446"/>
      <c r="E12" s="443">
        <f t="shared" ref="E12:E20" si="5">D12/D$8*100</f>
        <v>0</v>
      </c>
      <c r="F12" s="447"/>
      <c r="G12" s="447"/>
      <c r="H12" s="447"/>
      <c r="I12" s="447"/>
      <c r="J12" s="447"/>
      <c r="K12" s="447"/>
      <c r="L12" s="447"/>
      <c r="M12" s="447"/>
      <c r="N12" s="447"/>
      <c r="O12" s="447"/>
      <c r="P12" s="447"/>
      <c r="Q12" s="447"/>
      <c r="R12" s="447"/>
      <c r="S12" s="447"/>
      <c r="T12" s="448"/>
      <c r="U12" s="447"/>
      <c r="V12" s="448"/>
      <c r="W12" s="448"/>
      <c r="X12" s="448"/>
      <c r="Y12" s="448"/>
      <c r="Z12" s="448"/>
      <c r="AA12" s="448"/>
      <c r="AB12" s="448"/>
      <c r="AC12" s="265"/>
      <c r="AD12" s="265"/>
      <c r="AE12" s="265"/>
      <c r="AF12" s="265"/>
      <c r="AG12" s="265"/>
      <c r="AH12" s="265"/>
      <c r="AI12" s="265"/>
      <c r="AJ12" s="265"/>
      <c r="AK12" s="265"/>
      <c r="AL12" s="265"/>
      <c r="AM12" s="265"/>
    </row>
    <row r="13" spans="1:39" s="266" customFormat="1" ht="18" customHeight="1">
      <c r="A13" s="260"/>
      <c r="B13" s="150" t="s">
        <v>16</v>
      </c>
      <c r="C13" s="151" t="s">
        <v>17</v>
      </c>
      <c r="D13" s="446">
        <f t="shared" ref="D13:D31" si="6">SUM(F13:AM13)</f>
        <v>0</v>
      </c>
      <c r="E13" s="443">
        <f t="shared" si="5"/>
        <v>0</v>
      </c>
      <c r="F13" s="447"/>
      <c r="G13" s="447"/>
      <c r="H13" s="447"/>
      <c r="I13" s="447"/>
      <c r="J13" s="447"/>
      <c r="K13" s="447"/>
      <c r="L13" s="447"/>
      <c r="M13" s="447"/>
      <c r="N13" s="447"/>
      <c r="O13" s="447"/>
      <c r="P13" s="447"/>
      <c r="Q13" s="447"/>
      <c r="R13" s="447"/>
      <c r="S13" s="447"/>
      <c r="T13" s="448"/>
      <c r="U13" s="447"/>
      <c r="V13" s="448"/>
      <c r="W13" s="448"/>
      <c r="X13" s="448"/>
      <c r="Y13" s="448"/>
      <c r="Z13" s="448"/>
      <c r="AA13" s="448"/>
      <c r="AB13" s="448"/>
      <c r="AC13" s="265"/>
      <c r="AD13" s="265"/>
      <c r="AE13" s="265"/>
      <c r="AF13" s="265"/>
      <c r="AG13" s="265"/>
      <c r="AH13" s="265"/>
      <c r="AI13" s="265"/>
      <c r="AJ13" s="265"/>
      <c r="AK13" s="265"/>
      <c r="AL13" s="265"/>
      <c r="AM13" s="265"/>
    </row>
    <row r="14" spans="1:39" s="266" customFormat="1" ht="18" customHeight="1">
      <c r="A14" s="260"/>
      <c r="B14" s="167" t="s">
        <v>18</v>
      </c>
      <c r="C14" s="151" t="s">
        <v>19</v>
      </c>
      <c r="D14" s="446">
        <f t="shared" si="6"/>
        <v>0</v>
      </c>
      <c r="E14" s="443">
        <f t="shared" si="5"/>
        <v>0</v>
      </c>
      <c r="F14" s="447"/>
      <c r="G14" s="447"/>
      <c r="H14" s="447"/>
      <c r="I14" s="447"/>
      <c r="J14" s="447"/>
      <c r="K14" s="447"/>
      <c r="L14" s="447"/>
      <c r="M14" s="447"/>
      <c r="N14" s="447"/>
      <c r="O14" s="447"/>
      <c r="P14" s="447"/>
      <c r="Q14" s="447"/>
      <c r="R14" s="447"/>
      <c r="S14" s="447"/>
      <c r="T14" s="448"/>
      <c r="U14" s="447"/>
      <c r="V14" s="448"/>
      <c r="W14" s="448"/>
      <c r="X14" s="448"/>
      <c r="Y14" s="448"/>
      <c r="Z14" s="448"/>
      <c r="AA14" s="448"/>
      <c r="AB14" s="448"/>
      <c r="AC14" s="265"/>
      <c r="AD14" s="265"/>
      <c r="AE14" s="265"/>
      <c r="AF14" s="265"/>
      <c r="AG14" s="265"/>
      <c r="AH14" s="265"/>
      <c r="AI14" s="265"/>
      <c r="AJ14" s="265"/>
      <c r="AK14" s="265"/>
      <c r="AL14" s="265"/>
      <c r="AM14" s="265"/>
    </row>
    <row r="15" spans="1:39" ht="18" customHeight="1">
      <c r="A15" s="252" t="s">
        <v>20</v>
      </c>
      <c r="B15" s="104" t="s">
        <v>21</v>
      </c>
      <c r="C15" s="103" t="s">
        <v>22</v>
      </c>
      <c r="D15" s="279"/>
      <c r="E15" s="443">
        <f t="shared" si="5"/>
        <v>0</v>
      </c>
      <c r="F15" s="447"/>
      <c r="G15" s="447"/>
      <c r="H15" s="447"/>
      <c r="I15" s="447"/>
      <c r="J15" s="447"/>
      <c r="K15" s="447"/>
      <c r="L15" s="447"/>
      <c r="M15" s="447"/>
      <c r="N15" s="447"/>
      <c r="O15" s="447"/>
      <c r="P15" s="447"/>
      <c r="Q15" s="447"/>
      <c r="R15" s="447"/>
      <c r="S15" s="447"/>
      <c r="T15" s="448"/>
      <c r="U15" s="447"/>
      <c r="V15" s="448"/>
      <c r="W15" s="448"/>
      <c r="X15" s="448"/>
      <c r="Y15" s="448"/>
      <c r="Z15" s="448"/>
      <c r="AA15" s="448"/>
      <c r="AB15" s="448"/>
      <c r="AC15" s="258"/>
      <c r="AD15" s="258"/>
      <c r="AE15" s="258"/>
      <c r="AF15" s="258"/>
      <c r="AG15" s="258"/>
      <c r="AH15" s="258"/>
      <c r="AI15" s="258"/>
      <c r="AJ15" s="258"/>
      <c r="AK15" s="258"/>
      <c r="AL15" s="258"/>
      <c r="AM15" s="258"/>
    </row>
    <row r="16" spans="1:39" ht="18" customHeight="1">
      <c r="A16" s="252" t="s">
        <v>23</v>
      </c>
      <c r="B16" s="104" t="s">
        <v>24</v>
      </c>
      <c r="C16" s="103" t="s">
        <v>25</v>
      </c>
      <c r="D16" s="258"/>
      <c r="E16" s="443">
        <f t="shared" si="5"/>
        <v>0</v>
      </c>
      <c r="F16" s="447"/>
      <c r="G16" s="447"/>
      <c r="H16" s="447"/>
      <c r="I16" s="447"/>
      <c r="J16" s="447"/>
      <c r="K16" s="447"/>
      <c r="L16" s="447"/>
      <c r="M16" s="447"/>
      <c r="N16" s="447"/>
      <c r="O16" s="447"/>
      <c r="P16" s="447"/>
      <c r="Q16" s="447"/>
      <c r="R16" s="447"/>
      <c r="S16" s="447"/>
      <c r="T16" s="448"/>
      <c r="U16" s="447"/>
      <c r="V16" s="448"/>
      <c r="W16" s="448"/>
      <c r="X16" s="448"/>
      <c r="Y16" s="448"/>
      <c r="Z16" s="448"/>
      <c r="AA16" s="448"/>
      <c r="AB16" s="448"/>
      <c r="AC16" s="258"/>
      <c r="AD16" s="258"/>
      <c r="AE16" s="258"/>
      <c r="AF16" s="258"/>
      <c r="AG16" s="258"/>
      <c r="AH16" s="258"/>
      <c r="AI16" s="258"/>
      <c r="AJ16" s="258"/>
      <c r="AK16" s="258"/>
      <c r="AL16" s="258"/>
      <c r="AM16" s="258"/>
    </row>
    <row r="17" spans="1:39" ht="18" customHeight="1">
      <c r="A17" s="252" t="s">
        <v>26</v>
      </c>
      <c r="B17" s="253" t="s">
        <v>27</v>
      </c>
      <c r="C17" s="103" t="s">
        <v>28</v>
      </c>
      <c r="D17" s="279">
        <f t="shared" si="6"/>
        <v>0</v>
      </c>
      <c r="E17" s="443">
        <f t="shared" si="5"/>
        <v>0</v>
      </c>
      <c r="F17" s="444">
        <f t="shared" ref="F17:AB17" si="7">F18+F19+F20</f>
        <v>0</v>
      </c>
      <c r="G17" s="444">
        <f t="shared" si="7"/>
        <v>0</v>
      </c>
      <c r="H17" s="444">
        <f t="shared" si="7"/>
        <v>0</v>
      </c>
      <c r="I17" s="444">
        <f t="shared" si="7"/>
        <v>0</v>
      </c>
      <c r="J17" s="444">
        <f t="shared" si="7"/>
        <v>0</v>
      </c>
      <c r="K17" s="444">
        <f t="shared" si="7"/>
        <v>0</v>
      </c>
      <c r="L17" s="444">
        <f t="shared" si="7"/>
        <v>0</v>
      </c>
      <c r="M17" s="444">
        <f t="shared" si="7"/>
        <v>0</v>
      </c>
      <c r="N17" s="444">
        <f t="shared" si="7"/>
        <v>0</v>
      </c>
      <c r="O17" s="444">
        <f t="shared" si="7"/>
        <v>0</v>
      </c>
      <c r="P17" s="444">
        <f t="shared" si="7"/>
        <v>0</v>
      </c>
      <c r="Q17" s="444">
        <f t="shared" si="7"/>
        <v>0</v>
      </c>
      <c r="R17" s="444">
        <f t="shared" si="7"/>
        <v>0</v>
      </c>
      <c r="S17" s="444">
        <f t="shared" si="7"/>
        <v>0</v>
      </c>
      <c r="T17" s="445">
        <f t="shared" si="7"/>
        <v>0</v>
      </c>
      <c r="U17" s="444">
        <f t="shared" si="7"/>
        <v>0</v>
      </c>
      <c r="V17" s="445">
        <f t="shared" si="7"/>
        <v>0</v>
      </c>
      <c r="W17" s="445">
        <f t="shared" si="7"/>
        <v>0</v>
      </c>
      <c r="X17" s="445">
        <f t="shared" si="7"/>
        <v>0</v>
      </c>
      <c r="Y17" s="445">
        <f t="shared" si="7"/>
        <v>0</v>
      </c>
      <c r="Z17" s="445">
        <f t="shared" si="7"/>
        <v>0</v>
      </c>
      <c r="AA17" s="445">
        <f t="shared" si="7"/>
        <v>0</v>
      </c>
      <c r="AB17" s="445">
        <f t="shared" si="7"/>
        <v>0</v>
      </c>
      <c r="AC17" s="258"/>
      <c r="AD17" s="258"/>
      <c r="AE17" s="258"/>
      <c r="AF17" s="258"/>
      <c r="AG17" s="258"/>
      <c r="AH17" s="258"/>
      <c r="AI17" s="258"/>
      <c r="AJ17" s="258"/>
      <c r="AK17" s="258"/>
      <c r="AL17" s="258"/>
      <c r="AM17" s="258"/>
    </row>
    <row r="18" spans="1:39" s="266" customFormat="1" ht="18" customHeight="1">
      <c r="A18" s="260"/>
      <c r="B18" s="167" t="s">
        <v>29</v>
      </c>
      <c r="C18" s="151" t="s">
        <v>30</v>
      </c>
      <c r="D18" s="279">
        <f t="shared" si="6"/>
        <v>0</v>
      </c>
      <c r="E18" s="443">
        <f>D18/D$8*100</f>
        <v>0</v>
      </c>
      <c r="F18" s="447"/>
      <c r="G18" s="447"/>
      <c r="H18" s="447"/>
      <c r="I18" s="447"/>
      <c r="J18" s="447"/>
      <c r="K18" s="447"/>
      <c r="L18" s="447"/>
      <c r="M18" s="447"/>
      <c r="N18" s="447"/>
      <c r="O18" s="447"/>
      <c r="P18" s="447"/>
      <c r="Q18" s="447"/>
      <c r="R18" s="447"/>
      <c r="S18" s="447"/>
      <c r="T18" s="448"/>
      <c r="U18" s="447"/>
      <c r="V18" s="448"/>
      <c r="W18" s="448"/>
      <c r="X18" s="448"/>
      <c r="Y18" s="448"/>
      <c r="Z18" s="448"/>
      <c r="AA18" s="448"/>
      <c r="AB18" s="448"/>
      <c r="AC18" s="265"/>
      <c r="AD18" s="265"/>
      <c r="AE18" s="265"/>
      <c r="AF18" s="265"/>
      <c r="AG18" s="265"/>
      <c r="AH18" s="265"/>
      <c r="AI18" s="265"/>
      <c r="AJ18" s="265"/>
      <c r="AK18" s="265"/>
      <c r="AL18" s="265"/>
      <c r="AM18" s="265"/>
    </row>
    <row r="19" spans="1:39" s="266" customFormat="1" ht="18" customHeight="1">
      <c r="A19" s="260"/>
      <c r="B19" s="167" t="s">
        <v>31</v>
      </c>
      <c r="C19" s="151" t="s">
        <v>32</v>
      </c>
      <c r="D19" s="279">
        <f t="shared" si="6"/>
        <v>0</v>
      </c>
      <c r="E19" s="443">
        <f t="shared" si="5"/>
        <v>0</v>
      </c>
      <c r="F19" s="447"/>
      <c r="G19" s="447"/>
      <c r="H19" s="447"/>
      <c r="I19" s="447"/>
      <c r="J19" s="447"/>
      <c r="K19" s="447"/>
      <c r="L19" s="447"/>
      <c r="M19" s="447"/>
      <c r="N19" s="447"/>
      <c r="O19" s="447"/>
      <c r="P19" s="447"/>
      <c r="Q19" s="447"/>
      <c r="R19" s="447"/>
      <c r="S19" s="447"/>
      <c r="T19" s="448"/>
      <c r="U19" s="447"/>
      <c r="V19" s="448"/>
      <c r="W19" s="448"/>
      <c r="X19" s="448"/>
      <c r="Y19" s="448"/>
      <c r="Z19" s="448"/>
      <c r="AA19" s="448"/>
      <c r="AB19" s="448"/>
      <c r="AC19" s="265"/>
      <c r="AD19" s="265"/>
      <c r="AE19" s="265"/>
      <c r="AF19" s="265"/>
      <c r="AG19" s="265"/>
      <c r="AH19" s="265"/>
      <c r="AI19" s="265"/>
      <c r="AJ19" s="265"/>
      <c r="AK19" s="265"/>
      <c r="AL19" s="265"/>
      <c r="AM19" s="265"/>
    </row>
    <row r="20" spans="1:39" s="266" customFormat="1" ht="18" customHeight="1">
      <c r="A20" s="260"/>
      <c r="B20" s="167" t="s">
        <v>33</v>
      </c>
      <c r="C20" s="151" t="s">
        <v>34</v>
      </c>
      <c r="D20" s="279">
        <f t="shared" si="6"/>
        <v>0</v>
      </c>
      <c r="E20" s="443">
        <f t="shared" si="5"/>
        <v>0</v>
      </c>
      <c r="F20" s="447"/>
      <c r="G20" s="447"/>
      <c r="H20" s="447"/>
      <c r="I20" s="447"/>
      <c r="J20" s="447"/>
      <c r="K20" s="447"/>
      <c r="L20" s="447"/>
      <c r="M20" s="447"/>
      <c r="N20" s="447"/>
      <c r="O20" s="447"/>
      <c r="P20" s="447"/>
      <c r="Q20" s="447"/>
      <c r="R20" s="447"/>
      <c r="S20" s="447"/>
      <c r="T20" s="448"/>
      <c r="U20" s="447"/>
      <c r="V20" s="448"/>
      <c r="W20" s="448"/>
      <c r="X20" s="448"/>
      <c r="Y20" s="448"/>
      <c r="Z20" s="448"/>
      <c r="AA20" s="448"/>
      <c r="AB20" s="448"/>
      <c r="AC20" s="265"/>
      <c r="AD20" s="265"/>
      <c r="AE20" s="265"/>
      <c r="AF20" s="265"/>
      <c r="AG20" s="265"/>
      <c r="AH20" s="265"/>
      <c r="AI20" s="265"/>
      <c r="AJ20" s="265"/>
      <c r="AK20" s="265"/>
      <c r="AL20" s="265"/>
      <c r="AM20" s="265"/>
    </row>
    <row r="21" spans="1:39" ht="18" customHeight="1">
      <c r="A21" s="252" t="s">
        <v>35</v>
      </c>
      <c r="B21" s="253" t="s">
        <v>36</v>
      </c>
      <c r="C21" s="103" t="s">
        <v>37</v>
      </c>
      <c r="D21" s="279">
        <f t="shared" si="6"/>
        <v>0</v>
      </c>
      <c r="E21" s="443">
        <f>D21/D$8*100</f>
        <v>0</v>
      </c>
      <c r="F21" s="444">
        <f t="shared" ref="F21:AB21" si="8">F22+F23+F24</f>
        <v>0</v>
      </c>
      <c r="G21" s="444">
        <f t="shared" si="8"/>
        <v>0</v>
      </c>
      <c r="H21" s="444">
        <f t="shared" si="8"/>
        <v>0</v>
      </c>
      <c r="I21" s="444">
        <f t="shared" si="8"/>
        <v>0</v>
      </c>
      <c r="J21" s="444">
        <f t="shared" si="8"/>
        <v>0</v>
      </c>
      <c r="K21" s="444">
        <f t="shared" si="8"/>
        <v>0</v>
      </c>
      <c r="L21" s="444">
        <f t="shared" si="8"/>
        <v>0</v>
      </c>
      <c r="M21" s="444">
        <f t="shared" si="8"/>
        <v>0</v>
      </c>
      <c r="N21" s="444">
        <f t="shared" si="8"/>
        <v>0</v>
      </c>
      <c r="O21" s="444">
        <f t="shared" si="8"/>
        <v>0</v>
      </c>
      <c r="P21" s="444">
        <f t="shared" si="8"/>
        <v>0</v>
      </c>
      <c r="Q21" s="444">
        <f t="shared" si="8"/>
        <v>0</v>
      </c>
      <c r="R21" s="444">
        <f t="shared" si="8"/>
        <v>0</v>
      </c>
      <c r="S21" s="444">
        <f t="shared" si="8"/>
        <v>0</v>
      </c>
      <c r="T21" s="445">
        <f t="shared" si="8"/>
        <v>0</v>
      </c>
      <c r="U21" s="444">
        <f t="shared" si="8"/>
        <v>0</v>
      </c>
      <c r="V21" s="445">
        <f t="shared" si="8"/>
        <v>0</v>
      </c>
      <c r="W21" s="445">
        <f t="shared" si="8"/>
        <v>0</v>
      </c>
      <c r="X21" s="445">
        <f t="shared" si="8"/>
        <v>0</v>
      </c>
      <c r="Y21" s="445">
        <f t="shared" si="8"/>
        <v>0</v>
      </c>
      <c r="Z21" s="445">
        <f t="shared" si="8"/>
        <v>0</v>
      </c>
      <c r="AA21" s="445">
        <f t="shared" si="8"/>
        <v>0</v>
      </c>
      <c r="AB21" s="445">
        <f t="shared" si="8"/>
        <v>0</v>
      </c>
      <c r="AC21" s="258"/>
      <c r="AD21" s="258"/>
      <c r="AE21" s="258"/>
      <c r="AF21" s="258"/>
      <c r="AG21" s="258"/>
      <c r="AH21" s="258"/>
      <c r="AI21" s="258"/>
      <c r="AJ21" s="258"/>
      <c r="AK21" s="258"/>
      <c r="AL21" s="258"/>
      <c r="AM21" s="258"/>
    </row>
    <row r="22" spans="1:39" s="266" customFormat="1" ht="18" customHeight="1">
      <c r="A22" s="260"/>
      <c r="B22" s="167" t="s">
        <v>38</v>
      </c>
      <c r="C22" s="151" t="s">
        <v>39</v>
      </c>
      <c r="D22" s="279">
        <f t="shared" si="6"/>
        <v>0</v>
      </c>
      <c r="E22" s="443">
        <f>D22/D$8*100</f>
        <v>0</v>
      </c>
      <c r="F22" s="447"/>
      <c r="G22" s="447"/>
      <c r="H22" s="447"/>
      <c r="I22" s="447"/>
      <c r="J22" s="447"/>
      <c r="K22" s="447"/>
      <c r="L22" s="447"/>
      <c r="M22" s="447"/>
      <c r="N22" s="447"/>
      <c r="O22" s="447"/>
      <c r="P22" s="447"/>
      <c r="Q22" s="447"/>
      <c r="R22" s="447"/>
      <c r="S22" s="447"/>
      <c r="T22" s="448"/>
      <c r="U22" s="447"/>
      <c r="V22" s="448"/>
      <c r="W22" s="448"/>
      <c r="X22" s="448"/>
      <c r="Y22" s="448"/>
      <c r="Z22" s="448"/>
      <c r="AA22" s="448"/>
      <c r="AB22" s="448"/>
      <c r="AC22" s="265"/>
      <c r="AD22" s="265"/>
      <c r="AE22" s="265"/>
      <c r="AF22" s="265"/>
      <c r="AG22" s="265"/>
      <c r="AH22" s="265"/>
      <c r="AI22" s="265"/>
      <c r="AJ22" s="265"/>
      <c r="AK22" s="265"/>
      <c r="AL22" s="265"/>
      <c r="AM22" s="265"/>
    </row>
    <row r="23" spans="1:39" s="266" customFormat="1" ht="18" customHeight="1">
      <c r="A23" s="260"/>
      <c r="B23" s="167" t="s">
        <v>40</v>
      </c>
      <c r="C23" s="151" t="s">
        <v>41</v>
      </c>
      <c r="D23" s="279">
        <f t="shared" si="6"/>
        <v>0</v>
      </c>
      <c r="E23" s="443">
        <f t="shared" ref="E23:E24" si="9">D23/D$8*100</f>
        <v>0</v>
      </c>
      <c r="F23" s="447"/>
      <c r="G23" s="447"/>
      <c r="H23" s="447"/>
      <c r="I23" s="447"/>
      <c r="J23" s="447"/>
      <c r="K23" s="447"/>
      <c r="L23" s="447"/>
      <c r="M23" s="447"/>
      <c r="N23" s="447"/>
      <c r="O23" s="447"/>
      <c r="P23" s="447"/>
      <c r="Q23" s="447"/>
      <c r="R23" s="447"/>
      <c r="S23" s="447"/>
      <c r="T23" s="448"/>
      <c r="U23" s="447"/>
      <c r="V23" s="448"/>
      <c r="W23" s="448"/>
      <c r="X23" s="448"/>
      <c r="Y23" s="448"/>
      <c r="Z23" s="448"/>
      <c r="AA23" s="448"/>
      <c r="AB23" s="448"/>
      <c r="AC23" s="265"/>
      <c r="AD23" s="265"/>
      <c r="AE23" s="265"/>
      <c r="AF23" s="265"/>
      <c r="AG23" s="265"/>
      <c r="AH23" s="265"/>
      <c r="AI23" s="265"/>
      <c r="AJ23" s="265"/>
      <c r="AK23" s="265"/>
      <c r="AL23" s="265"/>
      <c r="AM23" s="265"/>
    </row>
    <row r="24" spans="1:39" s="266" customFormat="1" ht="18" customHeight="1">
      <c r="A24" s="260"/>
      <c r="B24" s="167" t="s">
        <v>42</v>
      </c>
      <c r="C24" s="151" t="s">
        <v>43</v>
      </c>
      <c r="D24" s="279">
        <f t="shared" si="6"/>
        <v>0</v>
      </c>
      <c r="E24" s="443">
        <f t="shared" si="9"/>
        <v>0</v>
      </c>
      <c r="F24" s="447"/>
      <c r="G24" s="447"/>
      <c r="H24" s="447"/>
      <c r="I24" s="447"/>
      <c r="J24" s="447"/>
      <c r="K24" s="447"/>
      <c r="L24" s="447"/>
      <c r="M24" s="447"/>
      <c r="N24" s="447"/>
      <c r="O24" s="447"/>
      <c r="P24" s="447"/>
      <c r="Q24" s="447"/>
      <c r="R24" s="447"/>
      <c r="S24" s="447"/>
      <c r="T24" s="448"/>
      <c r="U24" s="447"/>
      <c r="V24" s="448"/>
      <c r="W24" s="448"/>
      <c r="X24" s="448"/>
      <c r="Y24" s="448"/>
      <c r="Z24" s="448"/>
      <c r="AA24" s="448"/>
      <c r="AB24" s="448"/>
      <c r="AC24" s="265"/>
      <c r="AD24" s="265"/>
      <c r="AE24" s="265"/>
      <c r="AF24" s="265"/>
      <c r="AG24" s="265"/>
      <c r="AH24" s="265"/>
      <c r="AI24" s="265"/>
      <c r="AJ24" s="265"/>
      <c r="AK24" s="265"/>
      <c r="AL24" s="265"/>
      <c r="AM24" s="265"/>
    </row>
    <row r="25" spans="1:39" ht="18" customHeight="1">
      <c r="A25" s="252" t="s">
        <v>44</v>
      </c>
      <c r="B25" s="253" t="s">
        <v>45</v>
      </c>
      <c r="C25" s="103" t="s">
        <v>46</v>
      </c>
      <c r="D25" s="279">
        <f t="shared" si="6"/>
        <v>0</v>
      </c>
      <c r="E25" s="443">
        <f>D25/D$8*100</f>
        <v>0</v>
      </c>
      <c r="F25" s="444">
        <f t="shared" ref="F25:AB25" si="10">F26+F27+F28</f>
        <v>0</v>
      </c>
      <c r="G25" s="444">
        <f t="shared" si="10"/>
        <v>0</v>
      </c>
      <c r="H25" s="444">
        <f t="shared" si="10"/>
        <v>0</v>
      </c>
      <c r="I25" s="444">
        <f t="shared" si="10"/>
        <v>0</v>
      </c>
      <c r="J25" s="444">
        <f t="shared" si="10"/>
        <v>0</v>
      </c>
      <c r="K25" s="444">
        <f t="shared" si="10"/>
        <v>0</v>
      </c>
      <c r="L25" s="444">
        <f t="shared" si="10"/>
        <v>0</v>
      </c>
      <c r="M25" s="444">
        <f t="shared" si="10"/>
        <v>0</v>
      </c>
      <c r="N25" s="444">
        <f t="shared" si="10"/>
        <v>0</v>
      </c>
      <c r="O25" s="444">
        <f t="shared" si="10"/>
        <v>0</v>
      </c>
      <c r="P25" s="444">
        <f t="shared" si="10"/>
        <v>0</v>
      </c>
      <c r="Q25" s="444">
        <f t="shared" si="10"/>
        <v>0</v>
      </c>
      <c r="R25" s="444">
        <f t="shared" si="10"/>
        <v>0</v>
      </c>
      <c r="S25" s="444">
        <f t="shared" si="10"/>
        <v>0</v>
      </c>
      <c r="T25" s="445">
        <f t="shared" si="10"/>
        <v>0</v>
      </c>
      <c r="U25" s="444">
        <f t="shared" si="10"/>
        <v>0</v>
      </c>
      <c r="V25" s="445">
        <f t="shared" si="10"/>
        <v>0</v>
      </c>
      <c r="W25" s="445">
        <f t="shared" si="10"/>
        <v>0</v>
      </c>
      <c r="X25" s="445">
        <f t="shared" si="10"/>
        <v>0</v>
      </c>
      <c r="Y25" s="445">
        <f t="shared" si="10"/>
        <v>0</v>
      </c>
      <c r="Z25" s="445">
        <f t="shared" si="10"/>
        <v>0</v>
      </c>
      <c r="AA25" s="445">
        <f t="shared" si="10"/>
        <v>0</v>
      </c>
      <c r="AB25" s="445">
        <f t="shared" si="10"/>
        <v>0</v>
      </c>
      <c r="AC25" s="258"/>
      <c r="AD25" s="258"/>
      <c r="AE25" s="258"/>
      <c r="AF25" s="258"/>
      <c r="AG25" s="258"/>
      <c r="AH25" s="258"/>
      <c r="AI25" s="258"/>
      <c r="AJ25" s="258"/>
      <c r="AK25" s="258"/>
      <c r="AL25" s="258"/>
      <c r="AM25" s="258"/>
    </row>
    <row r="26" spans="1:39" s="266" customFormat="1" ht="18" customHeight="1">
      <c r="A26" s="260"/>
      <c r="B26" s="167" t="s">
        <v>185</v>
      </c>
      <c r="C26" s="151" t="s">
        <v>48</v>
      </c>
      <c r="D26" s="279">
        <f t="shared" si="6"/>
        <v>0</v>
      </c>
      <c r="E26" s="443">
        <f>D26/D$8*100</f>
        <v>0</v>
      </c>
      <c r="F26" s="447"/>
      <c r="G26" s="447"/>
      <c r="H26" s="447"/>
      <c r="I26" s="447"/>
      <c r="J26" s="447"/>
      <c r="K26" s="447"/>
      <c r="L26" s="447"/>
      <c r="M26" s="447"/>
      <c r="N26" s="447"/>
      <c r="O26" s="447"/>
      <c r="P26" s="447"/>
      <c r="Q26" s="447"/>
      <c r="R26" s="447"/>
      <c r="S26" s="447"/>
      <c r="T26" s="448"/>
      <c r="U26" s="447"/>
      <c r="V26" s="448"/>
      <c r="W26" s="448"/>
      <c r="X26" s="448"/>
      <c r="Y26" s="448"/>
      <c r="Z26" s="448"/>
      <c r="AA26" s="448"/>
      <c r="AB26" s="448"/>
      <c r="AC26" s="265"/>
      <c r="AD26" s="265"/>
      <c r="AE26" s="265"/>
      <c r="AF26" s="265"/>
      <c r="AG26" s="265"/>
      <c r="AH26" s="265"/>
      <c r="AI26" s="265"/>
      <c r="AJ26" s="265"/>
      <c r="AK26" s="265"/>
      <c r="AL26" s="265"/>
      <c r="AM26" s="265"/>
    </row>
    <row r="27" spans="1:39" s="266" customFormat="1" ht="18" customHeight="1">
      <c r="A27" s="260"/>
      <c r="B27" s="167" t="s">
        <v>49</v>
      </c>
      <c r="C27" s="151" t="s">
        <v>50</v>
      </c>
      <c r="D27" s="279">
        <f t="shared" si="6"/>
        <v>0</v>
      </c>
      <c r="E27" s="443">
        <f t="shared" ref="E27:E75" si="11">D27/D$8*100</f>
        <v>0</v>
      </c>
      <c r="F27" s="447"/>
      <c r="G27" s="447"/>
      <c r="H27" s="447"/>
      <c r="I27" s="447"/>
      <c r="J27" s="447"/>
      <c r="K27" s="447"/>
      <c r="L27" s="447"/>
      <c r="M27" s="447"/>
      <c r="N27" s="447"/>
      <c r="O27" s="447"/>
      <c r="P27" s="447"/>
      <c r="Q27" s="447"/>
      <c r="R27" s="447"/>
      <c r="S27" s="447"/>
      <c r="T27" s="448"/>
      <c r="U27" s="447"/>
      <c r="V27" s="448"/>
      <c r="W27" s="448"/>
      <c r="X27" s="448"/>
      <c r="Y27" s="448"/>
      <c r="Z27" s="448"/>
      <c r="AA27" s="448"/>
      <c r="AB27" s="448"/>
      <c r="AC27" s="265"/>
      <c r="AD27" s="265"/>
      <c r="AE27" s="265"/>
      <c r="AF27" s="265"/>
      <c r="AG27" s="265"/>
      <c r="AH27" s="265"/>
      <c r="AI27" s="265"/>
      <c r="AJ27" s="265"/>
      <c r="AK27" s="265"/>
      <c r="AL27" s="265"/>
      <c r="AM27" s="265"/>
    </row>
    <row r="28" spans="1:39" s="266" customFormat="1" ht="18" customHeight="1">
      <c r="A28" s="260"/>
      <c r="B28" s="167" t="s">
        <v>51</v>
      </c>
      <c r="C28" s="151" t="s">
        <v>52</v>
      </c>
      <c r="D28" s="279">
        <f t="shared" si="6"/>
        <v>0</v>
      </c>
      <c r="E28" s="443">
        <f t="shared" si="11"/>
        <v>0</v>
      </c>
      <c r="F28" s="447"/>
      <c r="G28" s="447"/>
      <c r="H28" s="447"/>
      <c r="I28" s="447"/>
      <c r="J28" s="447"/>
      <c r="K28" s="447"/>
      <c r="L28" s="447"/>
      <c r="M28" s="447"/>
      <c r="N28" s="447"/>
      <c r="O28" s="447"/>
      <c r="P28" s="447"/>
      <c r="Q28" s="447"/>
      <c r="R28" s="447"/>
      <c r="S28" s="447"/>
      <c r="T28" s="448"/>
      <c r="U28" s="447"/>
      <c r="V28" s="448"/>
      <c r="W28" s="448"/>
      <c r="X28" s="448"/>
      <c r="Y28" s="448"/>
      <c r="Z28" s="448"/>
      <c r="AA28" s="448"/>
      <c r="AB28" s="448"/>
      <c r="AC28" s="265"/>
      <c r="AD28" s="265"/>
      <c r="AE28" s="265"/>
      <c r="AF28" s="265"/>
      <c r="AG28" s="265"/>
      <c r="AH28" s="265"/>
      <c r="AI28" s="265"/>
      <c r="AJ28" s="265"/>
      <c r="AK28" s="265"/>
      <c r="AL28" s="265"/>
      <c r="AM28" s="265"/>
    </row>
    <row r="29" spans="1:39" ht="18" customHeight="1">
      <c r="A29" s="252" t="s">
        <v>53</v>
      </c>
      <c r="B29" s="104" t="s">
        <v>54</v>
      </c>
      <c r="C29" s="103" t="s">
        <v>55</v>
      </c>
      <c r="D29" s="279"/>
      <c r="E29" s="443">
        <f t="shared" si="11"/>
        <v>0</v>
      </c>
      <c r="F29" s="447"/>
      <c r="G29" s="447"/>
      <c r="H29" s="447"/>
      <c r="I29" s="447"/>
      <c r="J29" s="447"/>
      <c r="K29" s="447"/>
      <c r="L29" s="447"/>
      <c r="M29" s="447"/>
      <c r="N29" s="447"/>
      <c r="O29" s="447"/>
      <c r="P29" s="447"/>
      <c r="Q29" s="447"/>
      <c r="R29" s="447"/>
      <c r="S29" s="447"/>
      <c r="T29" s="448"/>
      <c r="U29" s="447"/>
      <c r="V29" s="448"/>
      <c r="W29" s="448"/>
      <c r="X29" s="448"/>
      <c r="Y29" s="448"/>
      <c r="Z29" s="448"/>
      <c r="AA29" s="448"/>
      <c r="AB29" s="448"/>
      <c r="AC29" s="258"/>
      <c r="AD29" s="258"/>
      <c r="AE29" s="258"/>
      <c r="AF29" s="258"/>
      <c r="AG29" s="258"/>
      <c r="AH29" s="258"/>
      <c r="AI29" s="258"/>
      <c r="AJ29" s="258"/>
      <c r="AK29" s="258"/>
      <c r="AL29" s="258"/>
      <c r="AM29" s="258"/>
    </row>
    <row r="30" spans="1:39" ht="18" customHeight="1">
      <c r="A30" s="252" t="s">
        <v>56</v>
      </c>
      <c r="B30" s="104" t="s">
        <v>57</v>
      </c>
      <c r="C30" s="103" t="s">
        <v>58</v>
      </c>
      <c r="D30" s="279">
        <f t="shared" si="6"/>
        <v>0</v>
      </c>
      <c r="E30" s="443">
        <f t="shared" si="11"/>
        <v>0</v>
      </c>
      <c r="F30" s="447"/>
      <c r="G30" s="447"/>
      <c r="H30" s="447"/>
      <c r="I30" s="447"/>
      <c r="J30" s="447"/>
      <c r="K30" s="447"/>
      <c r="L30" s="447"/>
      <c r="M30" s="447"/>
      <c r="N30" s="447"/>
      <c r="O30" s="447"/>
      <c r="P30" s="447"/>
      <c r="Q30" s="447"/>
      <c r="R30" s="447"/>
      <c r="S30" s="447"/>
      <c r="T30" s="448"/>
      <c r="U30" s="447"/>
      <c r="V30" s="448"/>
      <c r="W30" s="448"/>
      <c r="X30" s="448"/>
      <c r="Y30" s="448"/>
      <c r="Z30" s="448"/>
      <c r="AA30" s="448"/>
      <c r="AB30" s="448"/>
      <c r="AC30" s="258"/>
      <c r="AD30" s="258"/>
      <c r="AE30" s="258"/>
      <c r="AF30" s="258"/>
      <c r="AG30" s="258"/>
      <c r="AH30" s="258"/>
      <c r="AI30" s="258"/>
      <c r="AJ30" s="258"/>
      <c r="AK30" s="258"/>
      <c r="AL30" s="258"/>
      <c r="AM30" s="258"/>
    </row>
    <row r="31" spans="1:39" ht="18" customHeight="1">
      <c r="A31" s="252" t="s">
        <v>59</v>
      </c>
      <c r="B31" s="104" t="s">
        <v>60</v>
      </c>
      <c r="C31" s="103" t="s">
        <v>61</v>
      </c>
      <c r="D31" s="279">
        <f t="shared" si="6"/>
        <v>0</v>
      </c>
      <c r="E31" s="443">
        <f t="shared" si="11"/>
        <v>0</v>
      </c>
      <c r="F31" s="447"/>
      <c r="G31" s="447"/>
      <c r="H31" s="447"/>
      <c r="I31" s="447"/>
      <c r="J31" s="447"/>
      <c r="K31" s="447"/>
      <c r="L31" s="447"/>
      <c r="M31" s="447"/>
      <c r="N31" s="447"/>
      <c r="O31" s="447"/>
      <c r="P31" s="447"/>
      <c r="Q31" s="447"/>
      <c r="R31" s="447"/>
      <c r="S31" s="447"/>
      <c r="T31" s="448"/>
      <c r="U31" s="447"/>
      <c r="V31" s="448"/>
      <c r="W31" s="448"/>
      <c r="X31" s="448"/>
      <c r="Y31" s="448"/>
      <c r="Z31" s="448"/>
      <c r="AA31" s="448"/>
      <c r="AB31" s="448"/>
      <c r="AC31" s="258"/>
      <c r="AD31" s="258"/>
      <c r="AE31" s="258"/>
      <c r="AF31" s="258"/>
      <c r="AG31" s="258"/>
      <c r="AH31" s="258"/>
      <c r="AI31" s="258"/>
      <c r="AJ31" s="258"/>
      <c r="AK31" s="258"/>
      <c r="AL31" s="258"/>
      <c r="AM31" s="258"/>
    </row>
    <row r="32" spans="1:39" s="314" customFormat="1" ht="18" customHeight="1">
      <c r="A32" s="246" t="s">
        <v>62</v>
      </c>
      <c r="B32" s="315" t="s">
        <v>63</v>
      </c>
      <c r="C32" s="316" t="s">
        <v>64</v>
      </c>
      <c r="D32" s="319">
        <f>SUM(D34:D43)+SUM(D61:D74)</f>
        <v>94.34</v>
      </c>
      <c r="E32" s="457">
        <f t="shared" si="11"/>
        <v>100</v>
      </c>
      <c r="F32" s="319">
        <f>SUM(F34:F43)+SUM(F61:F74)</f>
        <v>0</v>
      </c>
      <c r="G32" s="319">
        <f t="shared" ref="G32" si="12">SUM(G34:G43)+SUM(G61:G74)</f>
        <v>36.51</v>
      </c>
      <c r="H32" s="319">
        <f>SUM(H34:H43)+SUM(H61:H74)</f>
        <v>0</v>
      </c>
      <c r="I32" s="319">
        <f t="shared" ref="I32:AB32" si="13">SUM(I34:I43)+SUM(I61:I74)</f>
        <v>0</v>
      </c>
      <c r="J32" s="319">
        <f t="shared" si="13"/>
        <v>0</v>
      </c>
      <c r="K32" s="319">
        <f t="shared" si="13"/>
        <v>39.43</v>
      </c>
      <c r="L32" s="319">
        <f t="shared" si="13"/>
        <v>0</v>
      </c>
      <c r="M32" s="319">
        <f t="shared" si="13"/>
        <v>0</v>
      </c>
      <c r="N32" s="319">
        <f t="shared" si="13"/>
        <v>0</v>
      </c>
      <c r="O32" s="319">
        <f t="shared" si="13"/>
        <v>0</v>
      </c>
      <c r="P32" s="319">
        <f t="shared" si="13"/>
        <v>0</v>
      </c>
      <c r="Q32" s="319">
        <f t="shared" si="13"/>
        <v>0</v>
      </c>
      <c r="R32" s="319">
        <f t="shared" si="13"/>
        <v>0</v>
      </c>
      <c r="S32" s="319">
        <f t="shared" si="13"/>
        <v>18.399999999999999</v>
      </c>
      <c r="T32" s="458">
        <f t="shared" si="13"/>
        <v>0</v>
      </c>
      <c r="U32" s="319">
        <f t="shared" si="13"/>
        <v>0</v>
      </c>
      <c r="V32" s="458">
        <f t="shared" si="13"/>
        <v>0</v>
      </c>
      <c r="W32" s="458">
        <f t="shared" si="13"/>
        <v>0</v>
      </c>
      <c r="X32" s="458">
        <f t="shared" si="13"/>
        <v>0</v>
      </c>
      <c r="Y32" s="458">
        <f t="shared" si="13"/>
        <v>0</v>
      </c>
      <c r="Z32" s="458">
        <f t="shared" si="13"/>
        <v>0</v>
      </c>
      <c r="AA32" s="458">
        <f t="shared" si="13"/>
        <v>0</v>
      </c>
      <c r="AB32" s="458">
        <f t="shared" si="13"/>
        <v>0</v>
      </c>
      <c r="AC32" s="319"/>
      <c r="AD32" s="319"/>
      <c r="AE32" s="319"/>
      <c r="AF32" s="319"/>
      <c r="AG32" s="319"/>
      <c r="AH32" s="319"/>
      <c r="AI32" s="319"/>
      <c r="AJ32" s="319"/>
      <c r="AK32" s="319"/>
      <c r="AL32" s="319"/>
      <c r="AM32" s="319"/>
    </row>
    <row r="33" spans="1:39" s="227" customFormat="1" ht="18" customHeight="1">
      <c r="A33" s="244"/>
      <c r="B33" s="167" t="s">
        <v>65</v>
      </c>
      <c r="C33" s="230"/>
      <c r="D33" s="269"/>
      <c r="E33" s="443"/>
      <c r="F33" s="449"/>
      <c r="G33" s="449"/>
      <c r="H33" s="449"/>
      <c r="I33" s="449"/>
      <c r="J33" s="449"/>
      <c r="K33" s="449"/>
      <c r="L33" s="449"/>
      <c r="M33" s="449"/>
      <c r="N33" s="449"/>
      <c r="O33" s="449"/>
      <c r="P33" s="449"/>
      <c r="Q33" s="449"/>
      <c r="R33" s="449"/>
      <c r="S33" s="449"/>
      <c r="T33" s="450"/>
      <c r="U33" s="449"/>
      <c r="V33" s="450"/>
      <c r="W33" s="450"/>
      <c r="X33" s="450"/>
      <c r="Y33" s="450"/>
      <c r="Z33" s="450"/>
      <c r="AA33" s="450"/>
      <c r="AB33" s="450"/>
      <c r="AC33" s="269"/>
      <c r="AD33" s="269"/>
      <c r="AE33" s="269"/>
      <c r="AF33" s="269"/>
      <c r="AG33" s="269"/>
      <c r="AH33" s="269"/>
      <c r="AI33" s="269"/>
      <c r="AJ33" s="269"/>
      <c r="AK33" s="269"/>
      <c r="AL33" s="269"/>
      <c r="AM33" s="269"/>
    </row>
    <row r="34" spans="1:39" ht="18" customHeight="1">
      <c r="A34" s="252" t="s">
        <v>66</v>
      </c>
      <c r="B34" s="104" t="s">
        <v>67</v>
      </c>
      <c r="C34" s="103" t="s">
        <v>68</v>
      </c>
      <c r="D34" s="279">
        <f t="shared" ref="D34:D75" si="14">SUM(F34:AM34)</f>
        <v>0</v>
      </c>
      <c r="E34" s="443">
        <f t="shared" si="11"/>
        <v>0</v>
      </c>
      <c r="F34" s="444"/>
      <c r="G34" s="444"/>
      <c r="H34" s="444"/>
      <c r="I34" s="444"/>
      <c r="J34" s="444"/>
      <c r="K34" s="444"/>
      <c r="L34" s="444"/>
      <c r="M34" s="444"/>
      <c r="N34" s="444"/>
      <c r="O34" s="444"/>
      <c r="P34" s="444"/>
      <c r="Q34" s="444"/>
      <c r="R34" s="444"/>
      <c r="S34" s="444"/>
      <c r="T34" s="445"/>
      <c r="U34" s="444"/>
      <c r="V34" s="445"/>
      <c r="W34" s="445"/>
      <c r="X34" s="445"/>
      <c r="Y34" s="445"/>
      <c r="Z34" s="445"/>
      <c r="AA34" s="445"/>
      <c r="AB34" s="445"/>
      <c r="AC34" s="258"/>
      <c r="AD34" s="258"/>
      <c r="AE34" s="258"/>
      <c r="AF34" s="258"/>
      <c r="AG34" s="258"/>
      <c r="AH34" s="258"/>
      <c r="AI34" s="258"/>
      <c r="AJ34" s="258"/>
      <c r="AK34" s="258"/>
      <c r="AL34" s="258"/>
      <c r="AM34" s="258"/>
    </row>
    <row r="35" spans="1:39" ht="18" customHeight="1">
      <c r="A35" s="252" t="s">
        <v>69</v>
      </c>
      <c r="B35" s="104" t="s">
        <v>70</v>
      </c>
      <c r="C35" s="103" t="s">
        <v>71</v>
      </c>
      <c r="D35" s="279">
        <f t="shared" si="14"/>
        <v>0</v>
      </c>
      <c r="E35" s="443">
        <f t="shared" si="11"/>
        <v>0</v>
      </c>
      <c r="F35" s="444"/>
      <c r="G35" s="444"/>
      <c r="H35" s="444"/>
      <c r="I35" s="444"/>
      <c r="J35" s="444"/>
      <c r="K35" s="444"/>
      <c r="L35" s="444"/>
      <c r="M35" s="444"/>
      <c r="N35" s="444"/>
      <c r="O35" s="444"/>
      <c r="P35" s="444"/>
      <c r="Q35" s="444"/>
      <c r="R35" s="444"/>
      <c r="S35" s="444"/>
      <c r="T35" s="445"/>
      <c r="U35" s="444"/>
      <c r="V35" s="445"/>
      <c r="W35" s="445"/>
      <c r="X35" s="445"/>
      <c r="Y35" s="445"/>
      <c r="Z35" s="445"/>
      <c r="AA35" s="445"/>
      <c r="AB35" s="445"/>
      <c r="AC35" s="258"/>
      <c r="AD35" s="258"/>
      <c r="AE35" s="258"/>
      <c r="AF35" s="258"/>
      <c r="AG35" s="258"/>
      <c r="AH35" s="258"/>
      <c r="AI35" s="258"/>
      <c r="AJ35" s="258"/>
      <c r="AK35" s="258"/>
      <c r="AL35" s="258"/>
      <c r="AM35" s="258"/>
    </row>
    <row r="36" spans="1:39" ht="18" customHeight="1">
      <c r="A36" s="252" t="s">
        <v>72</v>
      </c>
      <c r="B36" s="104" t="s">
        <v>73</v>
      </c>
      <c r="C36" s="103" t="s">
        <v>74</v>
      </c>
      <c r="D36" s="279">
        <f t="shared" si="14"/>
        <v>0</v>
      </c>
      <c r="E36" s="443">
        <f t="shared" si="11"/>
        <v>0</v>
      </c>
      <c r="F36" s="444">
        <v>0</v>
      </c>
      <c r="G36" s="444">
        <v>0</v>
      </c>
      <c r="H36" s="444">
        <v>0</v>
      </c>
      <c r="I36" s="444">
        <v>0</v>
      </c>
      <c r="J36" s="444">
        <v>0</v>
      </c>
      <c r="K36" s="444">
        <v>0</v>
      </c>
      <c r="L36" s="444">
        <v>0</v>
      </c>
      <c r="M36" s="444">
        <v>0</v>
      </c>
      <c r="N36" s="444">
        <v>0</v>
      </c>
      <c r="O36" s="444">
        <v>0</v>
      </c>
      <c r="P36" s="444">
        <v>0</v>
      </c>
      <c r="Q36" s="444">
        <v>0</v>
      </c>
      <c r="R36" s="444">
        <v>0</v>
      </c>
      <c r="S36" s="444">
        <v>0</v>
      </c>
      <c r="T36" s="445">
        <v>0</v>
      </c>
      <c r="U36" s="444">
        <v>0</v>
      </c>
      <c r="V36" s="445">
        <v>0</v>
      </c>
      <c r="W36" s="445">
        <v>0</v>
      </c>
      <c r="X36" s="445">
        <v>0</v>
      </c>
      <c r="Y36" s="445">
        <v>0</v>
      </c>
      <c r="Z36" s="445">
        <v>0</v>
      </c>
      <c r="AA36" s="445">
        <v>0</v>
      </c>
      <c r="AB36" s="445">
        <v>0</v>
      </c>
      <c r="AC36" s="258"/>
      <c r="AD36" s="258"/>
      <c r="AE36" s="258"/>
      <c r="AF36" s="258"/>
      <c r="AG36" s="258"/>
      <c r="AH36" s="258"/>
      <c r="AI36" s="258"/>
      <c r="AJ36" s="258"/>
      <c r="AK36" s="258"/>
      <c r="AL36" s="258"/>
      <c r="AM36" s="258"/>
    </row>
    <row r="37" spans="1:39" ht="18" customHeight="1">
      <c r="A37" s="252" t="s">
        <v>75</v>
      </c>
      <c r="B37" s="270" t="s">
        <v>76</v>
      </c>
      <c r="C37" s="103" t="s">
        <v>77</v>
      </c>
      <c r="D37" s="279">
        <f t="shared" si="14"/>
        <v>0</v>
      </c>
      <c r="E37" s="443">
        <f t="shared" si="11"/>
        <v>0</v>
      </c>
      <c r="F37" s="444">
        <v>0</v>
      </c>
      <c r="G37" s="444">
        <v>0</v>
      </c>
      <c r="H37" s="444">
        <v>0</v>
      </c>
      <c r="I37" s="444">
        <v>0</v>
      </c>
      <c r="J37" s="444">
        <v>0</v>
      </c>
      <c r="K37" s="444">
        <v>0</v>
      </c>
      <c r="L37" s="444">
        <v>0</v>
      </c>
      <c r="M37" s="444">
        <v>0</v>
      </c>
      <c r="N37" s="444">
        <v>0</v>
      </c>
      <c r="O37" s="444">
        <v>0</v>
      </c>
      <c r="P37" s="444">
        <v>0</v>
      </c>
      <c r="Q37" s="444">
        <v>0</v>
      </c>
      <c r="R37" s="444">
        <v>0</v>
      </c>
      <c r="S37" s="444">
        <v>0</v>
      </c>
      <c r="T37" s="445">
        <v>0</v>
      </c>
      <c r="U37" s="444"/>
      <c r="V37" s="445">
        <v>0</v>
      </c>
      <c r="W37" s="445">
        <v>0</v>
      </c>
      <c r="X37" s="445">
        <v>0</v>
      </c>
      <c r="Y37" s="445">
        <v>0</v>
      </c>
      <c r="Z37" s="445">
        <v>0</v>
      </c>
      <c r="AA37" s="445">
        <v>0</v>
      </c>
      <c r="AB37" s="445">
        <v>0</v>
      </c>
      <c r="AC37" s="258"/>
      <c r="AD37" s="258"/>
      <c r="AE37" s="258"/>
      <c r="AF37" s="258"/>
      <c r="AG37" s="258"/>
      <c r="AH37" s="258"/>
      <c r="AI37" s="258"/>
      <c r="AJ37" s="258"/>
      <c r="AK37" s="258"/>
      <c r="AL37" s="258"/>
      <c r="AM37" s="258"/>
    </row>
    <row r="38" spans="1:39" ht="18" customHeight="1">
      <c r="A38" s="252" t="s">
        <v>80</v>
      </c>
      <c r="B38" s="104" t="s">
        <v>78</v>
      </c>
      <c r="C38" s="103" t="s">
        <v>79</v>
      </c>
      <c r="D38" s="279">
        <f>SUM(F38:AM38)</f>
        <v>0</v>
      </c>
      <c r="E38" s="443">
        <f t="shared" si="11"/>
        <v>0</v>
      </c>
      <c r="F38" s="444"/>
      <c r="G38" s="444"/>
      <c r="H38" s="444"/>
      <c r="I38" s="444"/>
      <c r="J38" s="444"/>
      <c r="K38" s="444"/>
      <c r="L38" s="444"/>
      <c r="M38" s="444"/>
      <c r="N38" s="444"/>
      <c r="O38" s="444"/>
      <c r="P38" s="444"/>
      <c r="Q38" s="444"/>
      <c r="R38" s="444"/>
      <c r="S38" s="444"/>
      <c r="T38" s="445"/>
      <c r="U38" s="444"/>
      <c r="V38" s="445"/>
      <c r="W38" s="445"/>
      <c r="X38" s="445"/>
      <c r="Y38" s="445"/>
      <c r="Z38" s="445"/>
      <c r="AA38" s="445"/>
      <c r="AB38" s="445"/>
      <c r="AC38" s="258"/>
      <c r="AD38" s="258"/>
      <c r="AE38" s="258"/>
      <c r="AF38" s="258"/>
      <c r="AG38" s="258"/>
      <c r="AH38" s="258"/>
      <c r="AI38" s="258"/>
      <c r="AJ38" s="258"/>
      <c r="AK38" s="258"/>
      <c r="AL38" s="258"/>
      <c r="AM38" s="258"/>
    </row>
    <row r="39" spans="1:39" ht="18" customHeight="1">
      <c r="A39" s="252" t="s">
        <v>83</v>
      </c>
      <c r="B39" s="104" t="s">
        <v>81</v>
      </c>
      <c r="C39" s="103" t="s">
        <v>82</v>
      </c>
      <c r="D39" s="279">
        <f t="shared" si="14"/>
        <v>4.66</v>
      </c>
      <c r="E39" s="443">
        <f t="shared" si="11"/>
        <v>4.9395802416790335</v>
      </c>
      <c r="F39" s="444"/>
      <c r="G39" s="444">
        <v>2.17</v>
      </c>
      <c r="H39" s="444"/>
      <c r="I39" s="444"/>
      <c r="J39" s="444"/>
      <c r="K39" s="444">
        <v>2.4900000000000002</v>
      </c>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row>
    <row r="40" spans="1:39" ht="18" customHeight="1">
      <c r="A40" s="252" t="s">
        <v>86</v>
      </c>
      <c r="B40" s="271" t="s">
        <v>84</v>
      </c>
      <c r="C40" s="103" t="s">
        <v>85</v>
      </c>
      <c r="D40" s="279"/>
      <c r="E40" s="443">
        <f t="shared" si="11"/>
        <v>0</v>
      </c>
      <c r="F40" s="444"/>
      <c r="G40" s="444"/>
      <c r="H40" s="444"/>
      <c r="I40" s="444"/>
      <c r="J40" s="444"/>
      <c r="K40" s="444"/>
      <c r="L40" s="444"/>
      <c r="M40" s="444"/>
      <c r="N40" s="444"/>
      <c r="O40" s="444"/>
      <c r="P40" s="444"/>
      <c r="Q40" s="444"/>
      <c r="R40" s="444"/>
      <c r="S40" s="444"/>
      <c r="T40" s="445"/>
      <c r="U40" s="444"/>
      <c r="V40" s="445"/>
      <c r="W40" s="445"/>
      <c r="X40" s="445"/>
      <c r="Y40" s="445"/>
      <c r="Z40" s="445"/>
      <c r="AA40" s="445"/>
      <c r="AB40" s="445"/>
      <c r="AC40" s="258"/>
      <c r="AD40" s="258"/>
      <c r="AE40" s="258"/>
      <c r="AF40" s="258"/>
      <c r="AG40" s="258"/>
      <c r="AH40" s="258"/>
      <c r="AI40" s="258"/>
      <c r="AJ40" s="258"/>
      <c r="AK40" s="258"/>
      <c r="AL40" s="258"/>
      <c r="AM40" s="258"/>
    </row>
    <row r="41" spans="1:39" ht="18" customHeight="1">
      <c r="A41" s="252" t="s">
        <v>89</v>
      </c>
      <c r="B41" s="104" t="s">
        <v>87</v>
      </c>
      <c r="C41" s="103" t="s">
        <v>88</v>
      </c>
      <c r="D41" s="279">
        <f t="shared" si="14"/>
        <v>0</v>
      </c>
      <c r="E41" s="443">
        <f t="shared" si="11"/>
        <v>0</v>
      </c>
      <c r="F41" s="444"/>
      <c r="G41" s="444">
        <v>0</v>
      </c>
      <c r="H41" s="444"/>
      <c r="I41" s="444"/>
      <c r="J41" s="444"/>
      <c r="K41" s="444">
        <v>0</v>
      </c>
      <c r="L41" s="444"/>
      <c r="M41" s="444"/>
      <c r="N41" s="444"/>
      <c r="O41" s="444"/>
      <c r="P41" s="444"/>
      <c r="Q41" s="444"/>
      <c r="R41" s="444"/>
      <c r="S41" s="444"/>
      <c r="T41" s="445"/>
      <c r="U41" s="444"/>
      <c r="V41" s="445"/>
      <c r="W41" s="445"/>
      <c r="X41" s="445">
        <v>0</v>
      </c>
      <c r="Y41" s="445">
        <v>0</v>
      </c>
      <c r="Z41" s="445">
        <v>0</v>
      </c>
      <c r="AA41" s="445">
        <v>0</v>
      </c>
      <c r="AB41" s="445">
        <v>0</v>
      </c>
      <c r="AC41" s="258"/>
      <c r="AD41" s="258"/>
      <c r="AE41" s="258"/>
      <c r="AF41" s="258"/>
      <c r="AG41" s="258"/>
      <c r="AH41" s="258"/>
      <c r="AI41" s="258"/>
      <c r="AJ41" s="258"/>
      <c r="AK41" s="258"/>
      <c r="AL41" s="258"/>
      <c r="AM41" s="258"/>
    </row>
    <row r="42" spans="1:39" ht="24" customHeight="1">
      <c r="A42" s="252" t="s">
        <v>92</v>
      </c>
      <c r="B42" s="272" t="s">
        <v>90</v>
      </c>
      <c r="C42" s="103" t="s">
        <v>91</v>
      </c>
      <c r="D42" s="279">
        <f>SUM(F42:AM42)</f>
        <v>0</v>
      </c>
      <c r="E42" s="443">
        <f>D42/D$8*100</f>
        <v>0</v>
      </c>
      <c r="F42" s="444"/>
      <c r="G42" s="444"/>
      <c r="H42" s="444"/>
      <c r="I42" s="444"/>
      <c r="J42" s="444"/>
      <c r="K42" s="444"/>
      <c r="L42" s="444"/>
      <c r="M42" s="444"/>
      <c r="N42" s="444"/>
      <c r="O42" s="444"/>
      <c r="P42" s="444"/>
      <c r="Q42" s="444"/>
      <c r="R42" s="444"/>
      <c r="S42" s="444"/>
      <c r="T42" s="445"/>
      <c r="U42" s="444"/>
      <c r="V42" s="445"/>
      <c r="W42" s="445"/>
      <c r="X42" s="445"/>
      <c r="Y42" s="445"/>
      <c r="Z42" s="445"/>
      <c r="AA42" s="445"/>
      <c r="AB42" s="445"/>
      <c r="AC42" s="273"/>
      <c r="AD42" s="273"/>
      <c r="AE42" s="273"/>
      <c r="AF42" s="273"/>
      <c r="AG42" s="273"/>
      <c r="AH42" s="273"/>
      <c r="AI42" s="273"/>
      <c r="AJ42" s="273"/>
      <c r="AK42" s="273"/>
      <c r="AL42" s="273"/>
      <c r="AM42" s="273"/>
    </row>
    <row r="43" spans="1:39" ht="25.5">
      <c r="A43" s="252" t="s">
        <v>128</v>
      </c>
      <c r="B43" s="271" t="s">
        <v>93</v>
      </c>
      <c r="C43" s="103" t="s">
        <v>94</v>
      </c>
      <c r="D43" s="279">
        <f t="shared" si="14"/>
        <v>56.6</v>
      </c>
      <c r="E43" s="443">
        <f t="shared" si="11"/>
        <v>59.995760016959935</v>
      </c>
      <c r="F43" s="444">
        <f>SUM(F45:F60)</f>
        <v>0</v>
      </c>
      <c r="G43" s="444">
        <f t="shared" ref="G43" si="15">SUM(G45:G60)</f>
        <v>19.440000000000001</v>
      </c>
      <c r="H43" s="444">
        <f>SUM(H45:H60)</f>
        <v>0</v>
      </c>
      <c r="I43" s="444">
        <f t="shared" ref="I43:AB43" si="16">SUM(I45:I60)</f>
        <v>0</v>
      </c>
      <c r="J43" s="444">
        <f t="shared" si="16"/>
        <v>0</v>
      </c>
      <c r="K43" s="444">
        <f t="shared" si="16"/>
        <v>25.76</v>
      </c>
      <c r="L43" s="444">
        <f t="shared" si="16"/>
        <v>0</v>
      </c>
      <c r="M43" s="444">
        <f t="shared" si="16"/>
        <v>0</v>
      </c>
      <c r="N43" s="444">
        <f t="shared" si="16"/>
        <v>0</v>
      </c>
      <c r="O43" s="444">
        <f t="shared" si="16"/>
        <v>0</v>
      </c>
      <c r="P43" s="444">
        <f t="shared" si="16"/>
        <v>0</v>
      </c>
      <c r="Q43" s="444">
        <f t="shared" si="16"/>
        <v>0</v>
      </c>
      <c r="R43" s="444">
        <f t="shared" si="16"/>
        <v>0</v>
      </c>
      <c r="S43" s="444">
        <f t="shared" si="16"/>
        <v>11.399999999999999</v>
      </c>
      <c r="T43" s="445">
        <f t="shared" si="16"/>
        <v>0</v>
      </c>
      <c r="U43" s="444"/>
      <c r="V43" s="445">
        <f t="shared" si="16"/>
        <v>0</v>
      </c>
      <c r="W43" s="445">
        <f t="shared" si="16"/>
        <v>0</v>
      </c>
      <c r="X43" s="445">
        <f t="shared" si="16"/>
        <v>0</v>
      </c>
      <c r="Y43" s="445">
        <f t="shared" si="16"/>
        <v>0</v>
      </c>
      <c r="Z43" s="445">
        <f t="shared" si="16"/>
        <v>0</v>
      </c>
      <c r="AA43" s="445">
        <f t="shared" si="16"/>
        <v>0</v>
      </c>
      <c r="AB43" s="445">
        <f t="shared" si="16"/>
        <v>0</v>
      </c>
      <c r="AC43" s="258"/>
      <c r="AD43" s="258"/>
      <c r="AE43" s="258"/>
      <c r="AF43" s="258"/>
      <c r="AG43" s="258"/>
      <c r="AH43" s="258"/>
      <c r="AI43" s="258"/>
      <c r="AJ43" s="258"/>
      <c r="AK43" s="258"/>
      <c r="AL43" s="258"/>
      <c r="AM43" s="258"/>
    </row>
    <row r="44" spans="1:39">
      <c r="A44" s="252"/>
      <c r="B44" s="251" t="s">
        <v>65</v>
      </c>
      <c r="C44" s="103"/>
      <c r="D44" s="279"/>
      <c r="E44" s="443"/>
      <c r="F44" s="444"/>
      <c r="G44" s="444"/>
      <c r="H44" s="444"/>
      <c r="I44" s="444"/>
      <c r="J44" s="444"/>
      <c r="K44" s="444"/>
      <c r="L44" s="444"/>
      <c r="M44" s="444"/>
      <c r="N44" s="444"/>
      <c r="O44" s="444"/>
      <c r="P44" s="444"/>
      <c r="Q44" s="444"/>
      <c r="R44" s="444"/>
      <c r="S44" s="444"/>
      <c r="T44" s="445"/>
      <c r="U44" s="444"/>
      <c r="V44" s="445"/>
      <c r="W44" s="445"/>
      <c r="X44" s="445"/>
      <c r="Y44" s="445"/>
      <c r="Z44" s="445"/>
      <c r="AA44" s="445"/>
      <c r="AB44" s="445"/>
      <c r="AC44" s="258"/>
      <c r="AD44" s="258"/>
      <c r="AE44" s="258"/>
      <c r="AF44" s="258"/>
      <c r="AG44" s="258"/>
      <c r="AH44" s="258"/>
      <c r="AI44" s="258"/>
      <c r="AJ44" s="258"/>
      <c r="AK44" s="258"/>
      <c r="AL44" s="258"/>
      <c r="AM44" s="258"/>
    </row>
    <row r="45" spans="1:39" s="266" customFormat="1" ht="18" customHeight="1">
      <c r="A45" s="260" t="s">
        <v>331</v>
      </c>
      <c r="B45" s="251" t="s">
        <v>96</v>
      </c>
      <c r="C45" s="151" t="s">
        <v>97</v>
      </c>
      <c r="D45" s="446">
        <f t="shared" ref="D45:D46" si="17">SUM(F45:AM45)</f>
        <v>55.6</v>
      </c>
      <c r="E45" s="451">
        <f t="shared" si="11"/>
        <v>58.935764256942967</v>
      </c>
      <c r="G45" s="229">
        <v>19.440000000000001</v>
      </c>
      <c r="H45" s="452"/>
      <c r="I45" s="452"/>
      <c r="J45" s="452"/>
      <c r="K45" s="452">
        <v>25.76</v>
      </c>
      <c r="L45" s="452"/>
      <c r="M45" s="452"/>
      <c r="N45" s="452"/>
      <c r="O45" s="452"/>
      <c r="P45" s="452"/>
      <c r="Q45" s="452"/>
      <c r="R45" s="452"/>
      <c r="S45" s="452">
        <v>10.399999999999999</v>
      </c>
      <c r="T45" s="452"/>
      <c r="U45" s="452"/>
      <c r="V45" s="452"/>
      <c r="W45" s="452"/>
      <c r="X45" s="452"/>
      <c r="Y45" s="452"/>
      <c r="Z45" s="452"/>
      <c r="AA45" s="452"/>
      <c r="AB45" s="452"/>
      <c r="AC45" s="452"/>
      <c r="AD45" s="452"/>
      <c r="AE45" s="452"/>
      <c r="AF45" s="452"/>
      <c r="AG45" s="452"/>
      <c r="AH45" s="452"/>
      <c r="AI45" s="452"/>
      <c r="AJ45" s="452"/>
      <c r="AK45" s="452"/>
      <c r="AL45" s="452"/>
      <c r="AM45" s="452"/>
    </row>
    <row r="46" spans="1:39" s="266" customFormat="1" ht="16.5" customHeight="1">
      <c r="A46" s="260" t="s">
        <v>331</v>
      </c>
      <c r="B46" s="251" t="s">
        <v>98</v>
      </c>
      <c r="C46" s="151" t="s">
        <v>99</v>
      </c>
      <c r="D46" s="446">
        <f t="shared" si="17"/>
        <v>1</v>
      </c>
      <c r="E46" s="451">
        <f t="shared" si="11"/>
        <v>1.0599957600169598</v>
      </c>
      <c r="F46" s="452"/>
      <c r="G46" s="452"/>
      <c r="H46" s="452"/>
      <c r="I46" s="452"/>
      <c r="J46" s="452"/>
      <c r="K46" s="452"/>
      <c r="L46" s="452"/>
      <c r="M46" s="452"/>
      <c r="N46" s="452"/>
      <c r="O46" s="452"/>
      <c r="P46" s="452"/>
      <c r="Q46" s="452"/>
      <c r="R46" s="452"/>
      <c r="S46" s="452">
        <v>1</v>
      </c>
      <c r="T46" s="452"/>
      <c r="U46" s="452"/>
      <c r="V46" s="452"/>
      <c r="W46" s="452"/>
      <c r="X46" s="452"/>
      <c r="Y46" s="452"/>
      <c r="Z46" s="452"/>
      <c r="AA46" s="452"/>
      <c r="AB46" s="452"/>
      <c r="AC46" s="276"/>
      <c r="AD46" s="276"/>
      <c r="AE46" s="276"/>
      <c r="AF46" s="276"/>
      <c r="AG46" s="276"/>
      <c r="AH46" s="276"/>
      <c r="AI46" s="276"/>
      <c r="AJ46" s="276"/>
      <c r="AK46" s="276"/>
      <c r="AL46" s="276"/>
      <c r="AM46" s="276"/>
    </row>
    <row r="47" spans="1:39" s="266" customFormat="1" ht="18" customHeight="1">
      <c r="A47" s="260" t="s">
        <v>331</v>
      </c>
      <c r="B47" s="251" t="s">
        <v>100</v>
      </c>
      <c r="C47" s="151" t="s">
        <v>101</v>
      </c>
      <c r="D47" s="446">
        <f>SUM(F47:AM47)</f>
        <v>0</v>
      </c>
      <c r="E47" s="451">
        <f>D47/D$8*100</f>
        <v>0</v>
      </c>
      <c r="F47" s="452"/>
      <c r="G47" s="452"/>
      <c r="H47" s="452"/>
      <c r="I47" s="452"/>
      <c r="J47" s="452"/>
      <c r="K47" s="452"/>
      <c r="L47" s="452"/>
      <c r="M47" s="452"/>
      <c r="N47" s="452"/>
      <c r="O47" s="452"/>
      <c r="P47" s="452"/>
      <c r="Q47" s="452"/>
      <c r="R47" s="452"/>
      <c r="S47" s="452"/>
      <c r="T47" s="453"/>
      <c r="U47" s="452"/>
      <c r="V47" s="453"/>
      <c r="W47" s="453"/>
      <c r="X47" s="453"/>
      <c r="Y47" s="453"/>
      <c r="Z47" s="453"/>
      <c r="AA47" s="453"/>
      <c r="AB47" s="453"/>
      <c r="AC47" s="276"/>
      <c r="AD47" s="276"/>
      <c r="AE47" s="276"/>
      <c r="AF47" s="276"/>
      <c r="AG47" s="276"/>
      <c r="AH47" s="276"/>
      <c r="AI47" s="276"/>
      <c r="AJ47" s="276"/>
      <c r="AK47" s="276"/>
      <c r="AL47" s="276"/>
      <c r="AM47" s="276"/>
    </row>
    <row r="48" spans="1:39" s="266" customFormat="1" ht="18" customHeight="1">
      <c r="A48" s="260" t="s">
        <v>331</v>
      </c>
      <c r="B48" s="251" t="s">
        <v>102</v>
      </c>
      <c r="C48" s="151" t="s">
        <v>103</v>
      </c>
      <c r="D48" s="446">
        <f>SUM(F48:AM48)</f>
        <v>0</v>
      </c>
      <c r="E48" s="451">
        <f>D48/D$8*100</f>
        <v>0</v>
      </c>
      <c r="F48" s="452"/>
      <c r="G48" s="452"/>
      <c r="H48" s="452"/>
      <c r="I48" s="452"/>
      <c r="J48" s="452"/>
      <c r="K48" s="452"/>
      <c r="L48" s="452"/>
      <c r="M48" s="452"/>
      <c r="N48" s="452"/>
      <c r="O48" s="452"/>
      <c r="P48" s="452"/>
      <c r="Q48" s="452"/>
      <c r="R48" s="452"/>
      <c r="S48" s="452"/>
      <c r="T48" s="453"/>
      <c r="U48" s="452"/>
      <c r="V48" s="453"/>
      <c r="W48" s="453"/>
      <c r="X48" s="453"/>
      <c r="Y48" s="453"/>
      <c r="Z48" s="453"/>
      <c r="AA48" s="453"/>
      <c r="AB48" s="453"/>
      <c r="AC48" s="276"/>
      <c r="AD48" s="276"/>
      <c r="AE48" s="276"/>
      <c r="AF48" s="276"/>
      <c r="AG48" s="276"/>
      <c r="AH48" s="276"/>
      <c r="AI48" s="276"/>
      <c r="AJ48" s="276"/>
      <c r="AK48" s="276"/>
      <c r="AL48" s="276"/>
      <c r="AM48" s="276"/>
    </row>
    <row r="49" spans="1:39" s="266" customFormat="1" ht="28.5" customHeight="1">
      <c r="A49" s="260" t="s">
        <v>331</v>
      </c>
      <c r="B49" s="251" t="s">
        <v>332</v>
      </c>
      <c r="C49" s="151" t="s">
        <v>105</v>
      </c>
      <c r="D49" s="446">
        <f>SUM(F49:AM49)</f>
        <v>0</v>
      </c>
      <c r="E49" s="451">
        <f>D49/D$8*100</f>
        <v>0</v>
      </c>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row>
    <row r="50" spans="1:39" s="266" customFormat="1" ht="18" customHeight="1">
      <c r="A50" s="260" t="s">
        <v>331</v>
      </c>
      <c r="B50" s="251" t="s">
        <v>333</v>
      </c>
      <c r="C50" s="151" t="s">
        <v>107</v>
      </c>
      <c r="D50" s="446">
        <f>SUM(F50:AM50)</f>
        <v>0</v>
      </c>
      <c r="E50" s="451">
        <f>D50/D$8*100</f>
        <v>0</v>
      </c>
      <c r="F50" s="452"/>
      <c r="G50" s="452"/>
      <c r="H50" s="452"/>
      <c r="I50" s="452"/>
      <c r="J50" s="452"/>
      <c r="K50" s="452"/>
      <c r="L50" s="452"/>
      <c r="M50" s="452"/>
      <c r="N50" s="452"/>
      <c r="O50" s="452"/>
      <c r="P50" s="452"/>
      <c r="Q50" s="452"/>
      <c r="R50" s="452"/>
      <c r="S50" s="452"/>
      <c r="T50" s="453"/>
      <c r="U50" s="452"/>
      <c r="V50" s="453"/>
      <c r="W50" s="453"/>
      <c r="X50" s="453"/>
      <c r="Y50" s="453"/>
      <c r="Z50" s="453"/>
      <c r="AA50" s="453"/>
      <c r="AB50" s="453"/>
      <c r="AC50" s="276"/>
      <c r="AD50" s="276"/>
      <c r="AE50" s="276"/>
      <c r="AF50" s="276"/>
      <c r="AG50" s="276"/>
      <c r="AH50" s="276"/>
      <c r="AI50" s="276"/>
      <c r="AJ50" s="276"/>
      <c r="AK50" s="276"/>
      <c r="AL50" s="276"/>
      <c r="AM50" s="276"/>
    </row>
    <row r="51" spans="1:39" s="266" customFormat="1" ht="18" customHeight="1">
      <c r="A51" s="260" t="s">
        <v>331</v>
      </c>
      <c r="B51" s="251" t="s">
        <v>108</v>
      </c>
      <c r="C51" s="151" t="s">
        <v>109</v>
      </c>
      <c r="D51" s="446">
        <f t="shared" si="14"/>
        <v>0</v>
      </c>
      <c r="E51" s="451">
        <f t="shared" si="11"/>
        <v>0</v>
      </c>
      <c r="F51" s="452"/>
      <c r="G51" s="452"/>
      <c r="H51" s="452"/>
      <c r="I51" s="452"/>
      <c r="J51" s="452"/>
      <c r="K51" s="452"/>
      <c r="L51" s="452"/>
      <c r="M51" s="452"/>
      <c r="N51" s="452"/>
      <c r="O51" s="452"/>
      <c r="P51" s="452"/>
      <c r="Q51" s="452"/>
      <c r="R51" s="452"/>
      <c r="S51" s="452"/>
      <c r="T51" s="453"/>
      <c r="U51" s="452"/>
      <c r="V51" s="453"/>
      <c r="W51" s="453"/>
      <c r="X51" s="453"/>
      <c r="Y51" s="453"/>
      <c r="Z51" s="453"/>
      <c r="AA51" s="453"/>
      <c r="AB51" s="453"/>
      <c r="AC51" s="276"/>
      <c r="AD51" s="276"/>
      <c r="AE51" s="276"/>
      <c r="AF51" s="276"/>
      <c r="AG51" s="276"/>
      <c r="AH51" s="276"/>
      <c r="AI51" s="276"/>
      <c r="AJ51" s="276"/>
      <c r="AK51" s="276"/>
      <c r="AL51" s="276"/>
      <c r="AM51" s="276"/>
    </row>
    <row r="52" spans="1:39" s="266" customFormat="1" ht="18" customHeight="1">
      <c r="A52" s="260" t="s">
        <v>331</v>
      </c>
      <c r="B52" s="251" t="s">
        <v>110</v>
      </c>
      <c r="C52" s="151" t="s">
        <v>111</v>
      </c>
      <c r="D52" s="446">
        <f t="shared" si="14"/>
        <v>0</v>
      </c>
      <c r="E52" s="451">
        <f t="shared" si="11"/>
        <v>0</v>
      </c>
      <c r="F52" s="452"/>
      <c r="G52" s="452"/>
      <c r="H52" s="452"/>
      <c r="I52" s="452"/>
      <c r="J52" s="452"/>
      <c r="K52" s="452"/>
      <c r="L52" s="452"/>
      <c r="M52" s="452"/>
      <c r="N52" s="452"/>
      <c r="O52" s="452"/>
      <c r="P52" s="452"/>
      <c r="Q52" s="452"/>
      <c r="R52" s="452"/>
      <c r="S52" s="452"/>
      <c r="T52" s="453"/>
      <c r="U52" s="452"/>
      <c r="V52" s="453"/>
      <c r="W52" s="453"/>
      <c r="X52" s="453"/>
      <c r="Y52" s="453"/>
      <c r="Z52" s="453"/>
      <c r="AA52" s="453"/>
      <c r="AB52" s="453"/>
      <c r="AC52" s="276"/>
      <c r="AD52" s="276"/>
      <c r="AE52" s="276"/>
      <c r="AF52" s="276"/>
      <c r="AG52" s="276"/>
      <c r="AH52" s="276"/>
      <c r="AI52" s="276"/>
      <c r="AJ52" s="276"/>
      <c r="AK52" s="276"/>
      <c r="AL52" s="276"/>
      <c r="AM52" s="276"/>
    </row>
    <row r="53" spans="1:39" s="266" customFormat="1" ht="18" customHeight="1">
      <c r="A53" s="260" t="s">
        <v>331</v>
      </c>
      <c r="B53" s="251" t="s">
        <v>112</v>
      </c>
      <c r="C53" s="151" t="s">
        <v>113</v>
      </c>
      <c r="D53" s="446"/>
      <c r="E53" s="451"/>
      <c r="F53" s="452"/>
      <c r="G53" s="452"/>
      <c r="H53" s="452"/>
      <c r="I53" s="452"/>
      <c r="J53" s="452"/>
      <c r="K53" s="452"/>
      <c r="L53" s="452"/>
      <c r="M53" s="452"/>
      <c r="N53" s="452"/>
      <c r="O53" s="452"/>
      <c r="P53" s="452"/>
      <c r="Q53" s="452"/>
      <c r="R53" s="452"/>
      <c r="S53" s="452"/>
      <c r="T53" s="453"/>
      <c r="U53" s="452"/>
      <c r="V53" s="453"/>
      <c r="W53" s="453"/>
      <c r="X53" s="453"/>
      <c r="Y53" s="453"/>
      <c r="Z53" s="453"/>
      <c r="AA53" s="453"/>
      <c r="AB53" s="453"/>
      <c r="AC53" s="276"/>
      <c r="AD53" s="276"/>
      <c r="AE53" s="276"/>
      <c r="AF53" s="276"/>
      <c r="AG53" s="276"/>
      <c r="AH53" s="276"/>
      <c r="AI53" s="276"/>
      <c r="AJ53" s="276"/>
      <c r="AK53" s="276"/>
      <c r="AL53" s="276"/>
      <c r="AM53" s="276"/>
    </row>
    <row r="54" spans="1:39" s="266" customFormat="1" ht="18" customHeight="1">
      <c r="A54" s="260" t="s">
        <v>331</v>
      </c>
      <c r="B54" s="167" t="s">
        <v>114</v>
      </c>
      <c r="C54" s="151" t="s">
        <v>115</v>
      </c>
      <c r="D54" s="446">
        <f>SUM(F54:AM54)</f>
        <v>0</v>
      </c>
      <c r="E54" s="451">
        <f>D54/D$8*100</f>
        <v>0</v>
      </c>
      <c r="F54" s="452"/>
      <c r="G54" s="452"/>
      <c r="H54" s="452"/>
      <c r="I54" s="452"/>
      <c r="J54" s="452"/>
      <c r="K54" s="452"/>
      <c r="L54" s="452"/>
      <c r="M54" s="452"/>
      <c r="N54" s="452"/>
      <c r="O54" s="452"/>
      <c r="P54" s="452"/>
      <c r="Q54" s="452"/>
      <c r="R54" s="452"/>
      <c r="S54" s="452"/>
      <c r="T54" s="453"/>
      <c r="U54" s="452"/>
      <c r="V54" s="453"/>
      <c r="W54" s="453"/>
      <c r="X54" s="453"/>
      <c r="Y54" s="453"/>
      <c r="Z54" s="453"/>
      <c r="AA54" s="453"/>
      <c r="AB54" s="453"/>
      <c r="AC54" s="276"/>
      <c r="AD54" s="276"/>
      <c r="AE54" s="276"/>
      <c r="AF54" s="276"/>
      <c r="AG54" s="276"/>
      <c r="AH54" s="276"/>
      <c r="AI54" s="276"/>
      <c r="AJ54" s="276"/>
      <c r="AK54" s="276"/>
      <c r="AL54" s="276"/>
      <c r="AM54" s="276"/>
    </row>
    <row r="55" spans="1:39" s="266" customFormat="1" ht="18" customHeight="1">
      <c r="A55" s="260" t="s">
        <v>331</v>
      </c>
      <c r="B55" s="261" t="s">
        <v>116</v>
      </c>
      <c r="C55" s="151" t="s">
        <v>117</v>
      </c>
      <c r="D55" s="446">
        <f>SUM(F55:AM55)</f>
        <v>0</v>
      </c>
      <c r="E55" s="451">
        <f>D55/D$8*100</f>
        <v>0</v>
      </c>
      <c r="F55" s="452"/>
      <c r="G55" s="452"/>
      <c r="H55" s="452"/>
      <c r="I55" s="452"/>
      <c r="J55" s="452"/>
      <c r="K55" s="452"/>
      <c r="L55" s="452"/>
      <c r="M55" s="452"/>
      <c r="N55" s="452"/>
      <c r="O55" s="452"/>
      <c r="P55" s="452"/>
      <c r="Q55" s="452"/>
      <c r="R55" s="452"/>
      <c r="S55" s="452"/>
      <c r="T55" s="453"/>
      <c r="U55" s="452"/>
      <c r="V55" s="453"/>
      <c r="W55" s="453"/>
      <c r="X55" s="453"/>
      <c r="Y55" s="453"/>
      <c r="Z55" s="453"/>
      <c r="AA55" s="453"/>
      <c r="AB55" s="453"/>
      <c r="AC55" s="276"/>
      <c r="AD55" s="276"/>
      <c r="AE55" s="276"/>
      <c r="AF55" s="276"/>
      <c r="AG55" s="276"/>
      <c r="AH55" s="276"/>
      <c r="AI55" s="276"/>
      <c r="AJ55" s="276"/>
      <c r="AK55" s="276"/>
      <c r="AL55" s="276"/>
      <c r="AM55" s="276"/>
    </row>
    <row r="56" spans="1:39" s="266" customFormat="1" ht="18" customHeight="1">
      <c r="A56" s="260" t="s">
        <v>331</v>
      </c>
      <c r="B56" s="277" t="s">
        <v>118</v>
      </c>
      <c r="C56" s="151" t="s">
        <v>119</v>
      </c>
      <c r="D56" s="446">
        <f>SUM(F56:AM56)</f>
        <v>0</v>
      </c>
      <c r="E56" s="451">
        <f>D56/D$8*100</f>
        <v>0</v>
      </c>
      <c r="F56" s="452"/>
      <c r="G56" s="452"/>
      <c r="H56" s="452"/>
      <c r="I56" s="452"/>
      <c r="J56" s="452"/>
      <c r="K56" s="452"/>
      <c r="L56" s="452"/>
      <c r="M56" s="452"/>
      <c r="N56" s="452"/>
      <c r="O56" s="452"/>
      <c r="P56" s="452"/>
      <c r="Q56" s="452"/>
      <c r="R56" s="452"/>
      <c r="S56" s="452"/>
      <c r="T56" s="453"/>
      <c r="U56" s="452"/>
      <c r="V56" s="453"/>
      <c r="W56" s="453"/>
      <c r="X56" s="453"/>
      <c r="Y56" s="453"/>
      <c r="Z56" s="453"/>
      <c r="AA56" s="453"/>
      <c r="AB56" s="453"/>
      <c r="AC56" s="276"/>
      <c r="AD56" s="276"/>
      <c r="AE56" s="276"/>
      <c r="AF56" s="276"/>
      <c r="AG56" s="276"/>
      <c r="AH56" s="276"/>
      <c r="AI56" s="276"/>
      <c r="AJ56" s="276"/>
      <c r="AK56" s="276"/>
      <c r="AL56" s="276"/>
      <c r="AM56" s="276"/>
    </row>
    <row r="57" spans="1:39" s="266" customFormat="1" ht="22.5" customHeight="1">
      <c r="A57" s="260" t="s">
        <v>331</v>
      </c>
      <c r="B57" s="277" t="s">
        <v>120</v>
      </c>
      <c r="C57" s="151" t="s">
        <v>121</v>
      </c>
      <c r="D57" s="446">
        <f>SUM(F57:AM57)</f>
        <v>0</v>
      </c>
      <c r="E57" s="451">
        <f>D57/D$8*100</f>
        <v>0</v>
      </c>
      <c r="F57" s="452"/>
      <c r="G57" s="452"/>
      <c r="H57" s="452"/>
      <c r="I57" s="452"/>
      <c r="J57" s="452"/>
      <c r="K57" s="452"/>
      <c r="L57" s="452"/>
      <c r="M57" s="452"/>
      <c r="N57" s="452"/>
      <c r="O57" s="452"/>
      <c r="P57" s="452"/>
      <c r="Q57" s="452"/>
      <c r="R57" s="452"/>
      <c r="S57" s="452"/>
      <c r="T57" s="453"/>
      <c r="U57" s="452"/>
      <c r="V57" s="453"/>
      <c r="W57" s="453"/>
      <c r="X57" s="453"/>
      <c r="Y57" s="453"/>
      <c r="Z57" s="453"/>
      <c r="AA57" s="453"/>
      <c r="AB57" s="453"/>
      <c r="AC57" s="276"/>
      <c r="AD57" s="276"/>
      <c r="AE57" s="276"/>
      <c r="AF57" s="276"/>
      <c r="AG57" s="276"/>
      <c r="AH57" s="276"/>
      <c r="AI57" s="276"/>
      <c r="AJ57" s="276"/>
      <c r="AK57" s="276"/>
      <c r="AL57" s="276"/>
      <c r="AM57" s="276"/>
    </row>
    <row r="58" spans="1:39" s="266" customFormat="1" ht="25.5">
      <c r="A58" s="260" t="s">
        <v>331</v>
      </c>
      <c r="B58" s="251" t="s">
        <v>284</v>
      </c>
      <c r="C58" s="151" t="s">
        <v>123</v>
      </c>
      <c r="D58" s="446">
        <f>SUM(F58:AM58)</f>
        <v>0</v>
      </c>
      <c r="E58" s="451">
        <f>D58/D$8*100</f>
        <v>0</v>
      </c>
      <c r="F58" s="452"/>
      <c r="G58" s="452"/>
      <c r="H58" s="452"/>
      <c r="I58" s="452"/>
      <c r="J58" s="452"/>
      <c r="K58" s="452"/>
      <c r="L58" s="452"/>
      <c r="M58" s="452"/>
      <c r="N58" s="452"/>
      <c r="O58" s="452"/>
      <c r="P58" s="452"/>
      <c r="Q58" s="452"/>
      <c r="R58" s="452"/>
      <c r="S58" s="452"/>
      <c r="T58" s="453"/>
      <c r="U58" s="452"/>
      <c r="V58" s="453"/>
      <c r="W58" s="453"/>
      <c r="X58" s="453"/>
      <c r="Y58" s="453"/>
      <c r="Z58" s="453"/>
      <c r="AA58" s="453"/>
      <c r="AB58" s="453"/>
      <c r="AC58" s="276"/>
      <c r="AD58" s="276"/>
      <c r="AE58" s="276"/>
      <c r="AF58" s="276"/>
      <c r="AG58" s="276"/>
      <c r="AH58" s="276"/>
      <c r="AI58" s="276"/>
      <c r="AJ58" s="276"/>
      <c r="AK58" s="276"/>
      <c r="AL58" s="276"/>
      <c r="AM58" s="276"/>
    </row>
    <row r="59" spans="1:39" s="266" customFormat="1" ht="18" customHeight="1">
      <c r="A59" s="260" t="s">
        <v>331</v>
      </c>
      <c r="B59" s="251" t="s">
        <v>124</v>
      </c>
      <c r="C59" s="151" t="s">
        <v>125</v>
      </c>
      <c r="D59" s="446">
        <f t="shared" si="14"/>
        <v>0</v>
      </c>
      <c r="E59" s="451">
        <f t="shared" si="11"/>
        <v>0</v>
      </c>
      <c r="F59" s="452"/>
      <c r="G59" s="452"/>
      <c r="H59" s="452"/>
      <c r="I59" s="452"/>
      <c r="J59" s="452"/>
      <c r="K59" s="452"/>
      <c r="L59" s="452"/>
      <c r="M59" s="452"/>
      <c r="N59" s="452"/>
      <c r="O59" s="452"/>
      <c r="P59" s="452"/>
      <c r="Q59" s="452"/>
      <c r="R59" s="452"/>
      <c r="S59" s="452"/>
      <c r="T59" s="453"/>
      <c r="U59" s="452"/>
      <c r="V59" s="453"/>
      <c r="W59" s="453"/>
      <c r="X59" s="453"/>
      <c r="Y59" s="453"/>
      <c r="Z59" s="453"/>
      <c r="AA59" s="453"/>
      <c r="AB59" s="453"/>
      <c r="AC59" s="276"/>
      <c r="AD59" s="276"/>
      <c r="AE59" s="276"/>
      <c r="AF59" s="276"/>
      <c r="AG59" s="276"/>
      <c r="AH59" s="276"/>
      <c r="AI59" s="276"/>
      <c r="AJ59" s="276"/>
      <c r="AK59" s="276"/>
      <c r="AL59" s="276"/>
      <c r="AM59" s="276"/>
    </row>
    <row r="60" spans="1:39" s="266" customFormat="1" ht="13.5" customHeight="1">
      <c r="A60" s="260" t="s">
        <v>331</v>
      </c>
      <c r="B60" s="251" t="s">
        <v>126</v>
      </c>
      <c r="C60" s="151" t="s">
        <v>127</v>
      </c>
      <c r="D60" s="446">
        <f>SUM(F60:AM60)</f>
        <v>0</v>
      </c>
      <c r="E60" s="451">
        <f t="shared" si="11"/>
        <v>0</v>
      </c>
      <c r="F60" s="452"/>
      <c r="G60" s="452"/>
      <c r="H60" s="452"/>
      <c r="I60" s="452"/>
      <c r="J60" s="452"/>
      <c r="K60" s="452"/>
      <c r="L60" s="452"/>
      <c r="M60" s="452"/>
      <c r="N60" s="452"/>
      <c r="O60" s="452"/>
      <c r="P60" s="452"/>
      <c r="Q60" s="452"/>
      <c r="R60" s="452"/>
      <c r="S60" s="452"/>
      <c r="T60" s="453"/>
      <c r="U60" s="452"/>
      <c r="V60" s="453"/>
      <c r="W60" s="453"/>
      <c r="X60" s="453"/>
      <c r="Y60" s="453"/>
      <c r="Z60" s="453"/>
      <c r="AA60" s="453"/>
      <c r="AB60" s="453"/>
      <c r="AC60" s="276"/>
      <c r="AD60" s="276"/>
      <c r="AE60" s="276"/>
      <c r="AF60" s="276"/>
      <c r="AG60" s="276"/>
      <c r="AH60" s="276"/>
      <c r="AI60" s="276"/>
      <c r="AJ60" s="276"/>
      <c r="AK60" s="276"/>
      <c r="AL60" s="276"/>
      <c r="AM60" s="276"/>
    </row>
    <row r="61" spans="1:39" ht="18" customHeight="1">
      <c r="A61" s="252" t="s">
        <v>131</v>
      </c>
      <c r="B61" s="104" t="s">
        <v>129</v>
      </c>
      <c r="C61" s="103" t="s">
        <v>130</v>
      </c>
      <c r="D61" s="279">
        <f t="shared" si="14"/>
        <v>0</v>
      </c>
      <c r="E61" s="443">
        <f t="shared" si="11"/>
        <v>0</v>
      </c>
      <c r="F61" s="452"/>
      <c r="G61" s="452">
        <v>0</v>
      </c>
      <c r="H61" s="452"/>
      <c r="I61" s="452"/>
      <c r="J61" s="452"/>
      <c r="K61" s="452">
        <v>0</v>
      </c>
      <c r="L61" s="452"/>
      <c r="M61" s="452"/>
      <c r="N61" s="452"/>
      <c r="O61" s="452"/>
      <c r="P61" s="452"/>
      <c r="Q61" s="452"/>
      <c r="R61" s="452"/>
      <c r="S61" s="452"/>
      <c r="T61" s="453"/>
      <c r="U61" s="452"/>
      <c r="V61" s="453"/>
      <c r="W61" s="453"/>
      <c r="X61" s="453"/>
      <c r="Y61" s="453"/>
      <c r="Z61" s="453"/>
      <c r="AA61" s="453"/>
      <c r="AB61" s="453">
        <v>0</v>
      </c>
      <c r="AC61" s="273"/>
      <c r="AD61" s="273"/>
      <c r="AE61" s="273"/>
      <c r="AF61" s="273"/>
      <c r="AG61" s="273"/>
      <c r="AH61" s="273"/>
      <c r="AI61" s="273"/>
      <c r="AJ61" s="273"/>
      <c r="AK61" s="273"/>
      <c r="AL61" s="273"/>
      <c r="AM61" s="273"/>
    </row>
    <row r="62" spans="1:39" ht="18" customHeight="1">
      <c r="A62" s="252" t="s">
        <v>134</v>
      </c>
      <c r="B62" s="272" t="s">
        <v>132</v>
      </c>
      <c r="C62" s="103" t="s">
        <v>133</v>
      </c>
      <c r="D62" s="279">
        <f>SUM(F62:AM62)</f>
        <v>0</v>
      </c>
      <c r="E62" s="443">
        <f>D62/D$8*100</f>
        <v>0</v>
      </c>
      <c r="F62" s="452"/>
      <c r="G62" s="452">
        <v>0</v>
      </c>
      <c r="H62" s="452"/>
      <c r="I62" s="452"/>
      <c r="J62" s="452"/>
      <c r="K62" s="452">
        <v>0</v>
      </c>
      <c r="L62" s="452"/>
      <c r="M62" s="452"/>
      <c r="N62" s="452"/>
      <c r="O62" s="452"/>
      <c r="P62" s="452"/>
      <c r="Q62" s="452"/>
      <c r="R62" s="452"/>
      <c r="S62" s="452"/>
      <c r="T62" s="453"/>
      <c r="U62" s="452"/>
      <c r="V62" s="453"/>
      <c r="W62" s="453"/>
      <c r="X62" s="453"/>
      <c r="Y62" s="453"/>
      <c r="Z62" s="453"/>
      <c r="AA62" s="453"/>
      <c r="AB62" s="453">
        <v>0</v>
      </c>
      <c r="AC62" s="273"/>
      <c r="AD62" s="273"/>
      <c r="AE62" s="273"/>
      <c r="AF62" s="273"/>
      <c r="AG62" s="273"/>
      <c r="AH62" s="273"/>
      <c r="AI62" s="273"/>
      <c r="AJ62" s="273"/>
      <c r="AK62" s="273"/>
      <c r="AL62" s="273"/>
      <c r="AM62" s="273"/>
    </row>
    <row r="63" spans="1:39" ht="18" customHeight="1">
      <c r="A63" s="252" t="s">
        <v>137</v>
      </c>
      <c r="B63" s="272" t="s">
        <v>135</v>
      </c>
      <c r="C63" s="103" t="s">
        <v>136</v>
      </c>
      <c r="D63" s="279">
        <f>SUM(F63:AM63)</f>
        <v>0</v>
      </c>
      <c r="E63" s="443">
        <f>D63/D$8*100</f>
        <v>0</v>
      </c>
      <c r="F63" s="452"/>
      <c r="G63" s="452"/>
      <c r="H63" s="452"/>
      <c r="I63" s="452"/>
      <c r="J63" s="452"/>
      <c r="K63" s="452"/>
      <c r="L63" s="452"/>
      <c r="M63" s="452"/>
      <c r="N63" s="452"/>
      <c r="O63" s="452"/>
      <c r="P63" s="452"/>
      <c r="Q63" s="452"/>
      <c r="R63" s="452"/>
      <c r="S63" s="452"/>
      <c r="T63" s="453"/>
      <c r="U63" s="452"/>
      <c r="V63" s="453"/>
      <c r="W63" s="453"/>
      <c r="X63" s="453"/>
      <c r="Y63" s="453"/>
      <c r="Z63" s="453"/>
      <c r="AA63" s="453"/>
      <c r="AB63" s="453"/>
      <c r="AC63" s="273"/>
      <c r="AD63" s="273"/>
      <c r="AE63" s="273"/>
      <c r="AF63" s="273"/>
      <c r="AG63" s="273"/>
      <c r="AH63" s="273"/>
      <c r="AI63" s="273"/>
      <c r="AJ63" s="273"/>
      <c r="AK63" s="273"/>
      <c r="AL63" s="273"/>
      <c r="AM63" s="273"/>
    </row>
    <row r="64" spans="1:39" ht="18" customHeight="1">
      <c r="A64" s="252" t="s">
        <v>140</v>
      </c>
      <c r="B64" s="278" t="s">
        <v>138</v>
      </c>
      <c r="C64" s="103" t="s">
        <v>139</v>
      </c>
      <c r="D64" s="279">
        <f t="shared" si="14"/>
        <v>0</v>
      </c>
      <c r="E64" s="443">
        <f t="shared" si="11"/>
        <v>0</v>
      </c>
      <c r="F64" s="452"/>
      <c r="G64" s="452"/>
      <c r="H64" s="452"/>
      <c r="I64" s="452"/>
      <c r="J64" s="452"/>
      <c r="K64" s="452"/>
      <c r="L64" s="452"/>
      <c r="M64" s="452"/>
      <c r="N64" s="452"/>
      <c r="O64" s="452"/>
      <c r="P64" s="452"/>
      <c r="Q64" s="452"/>
      <c r="R64" s="452"/>
      <c r="S64" s="452"/>
      <c r="T64" s="453"/>
      <c r="U64" s="452"/>
      <c r="V64" s="453"/>
      <c r="W64" s="453"/>
      <c r="X64" s="453"/>
      <c r="Y64" s="453"/>
      <c r="Z64" s="453"/>
      <c r="AA64" s="453"/>
      <c r="AB64" s="453"/>
      <c r="AC64" s="273"/>
      <c r="AD64" s="273"/>
      <c r="AE64" s="273"/>
      <c r="AF64" s="273"/>
      <c r="AG64" s="273"/>
      <c r="AH64" s="273"/>
      <c r="AI64" s="273"/>
      <c r="AJ64" s="273"/>
      <c r="AK64" s="273"/>
      <c r="AL64" s="273"/>
      <c r="AM64" s="273"/>
    </row>
    <row r="65" spans="1:39" ht="18" customHeight="1">
      <c r="A65" s="252" t="s">
        <v>143</v>
      </c>
      <c r="B65" s="272" t="s">
        <v>141</v>
      </c>
      <c r="C65" s="103" t="s">
        <v>142</v>
      </c>
      <c r="D65" s="279">
        <f t="shared" si="14"/>
        <v>33.08</v>
      </c>
      <c r="E65" s="443">
        <f t="shared" si="11"/>
        <v>35.064659741361034</v>
      </c>
      <c r="F65" s="452"/>
      <c r="G65" s="452">
        <v>14.9</v>
      </c>
      <c r="H65" s="452"/>
      <c r="I65" s="452"/>
      <c r="J65" s="452"/>
      <c r="K65" s="452">
        <v>11.18</v>
      </c>
      <c r="L65" s="452"/>
      <c r="M65" s="452"/>
      <c r="N65" s="452"/>
      <c r="O65" s="452"/>
      <c r="P65" s="452"/>
      <c r="Q65" s="452"/>
      <c r="R65" s="452"/>
      <c r="S65" s="452">
        <v>7</v>
      </c>
      <c r="T65" s="453"/>
      <c r="U65" s="452"/>
      <c r="V65" s="453"/>
      <c r="W65" s="453"/>
      <c r="X65" s="453"/>
      <c r="Y65" s="453"/>
      <c r="Z65" s="453"/>
      <c r="AA65" s="453"/>
      <c r="AB65" s="453">
        <v>0</v>
      </c>
      <c r="AC65" s="273"/>
      <c r="AD65" s="273"/>
      <c r="AE65" s="273"/>
      <c r="AF65" s="273"/>
      <c r="AG65" s="273"/>
      <c r="AH65" s="273"/>
      <c r="AI65" s="273"/>
      <c r="AJ65" s="273"/>
      <c r="AK65" s="273"/>
      <c r="AL65" s="273"/>
      <c r="AM65" s="273"/>
    </row>
    <row r="66" spans="1:39" ht="18" customHeight="1">
      <c r="A66" s="252" t="s">
        <v>146</v>
      </c>
      <c r="B66" s="272" t="s">
        <v>144</v>
      </c>
      <c r="C66" s="103" t="s">
        <v>145</v>
      </c>
      <c r="D66" s="279">
        <f t="shared" si="14"/>
        <v>0</v>
      </c>
      <c r="E66" s="443">
        <f t="shared" si="11"/>
        <v>0</v>
      </c>
      <c r="F66" s="452"/>
      <c r="G66" s="452"/>
      <c r="H66" s="452"/>
      <c r="I66" s="452"/>
      <c r="J66" s="452"/>
      <c r="K66" s="452"/>
      <c r="L66" s="452"/>
      <c r="M66" s="452"/>
      <c r="N66" s="452"/>
      <c r="O66" s="452"/>
      <c r="P66" s="452"/>
      <c r="Q66" s="452"/>
      <c r="R66" s="452"/>
      <c r="S66" s="452"/>
      <c r="T66" s="453"/>
      <c r="U66" s="452"/>
      <c r="V66" s="453"/>
      <c r="W66" s="453"/>
      <c r="X66" s="453"/>
      <c r="Y66" s="453"/>
      <c r="Z66" s="453"/>
      <c r="AA66" s="453"/>
      <c r="AB66" s="453"/>
      <c r="AC66" s="273"/>
      <c r="AD66" s="273"/>
      <c r="AE66" s="273"/>
      <c r="AF66" s="273"/>
      <c r="AG66" s="273"/>
      <c r="AH66" s="273"/>
      <c r="AI66" s="273"/>
      <c r="AJ66" s="273"/>
      <c r="AK66" s="273"/>
      <c r="AL66" s="273"/>
      <c r="AM66" s="273"/>
    </row>
    <row r="67" spans="1:39" ht="22.5" customHeight="1">
      <c r="A67" s="252" t="s">
        <v>149</v>
      </c>
      <c r="B67" s="272" t="s">
        <v>147</v>
      </c>
      <c r="C67" s="103" t="s">
        <v>148</v>
      </c>
      <c r="D67" s="279">
        <f t="shared" si="14"/>
        <v>0</v>
      </c>
      <c r="E67" s="443">
        <f t="shared" si="11"/>
        <v>0</v>
      </c>
      <c r="F67" s="452"/>
      <c r="G67" s="452"/>
      <c r="H67" s="452"/>
      <c r="I67" s="452"/>
      <c r="J67" s="452"/>
      <c r="K67" s="452"/>
      <c r="L67" s="452"/>
      <c r="M67" s="452"/>
      <c r="N67" s="452"/>
      <c r="O67" s="452"/>
      <c r="P67" s="452"/>
      <c r="Q67" s="452"/>
      <c r="R67" s="452"/>
      <c r="S67" s="452"/>
      <c r="T67" s="453"/>
      <c r="U67" s="452"/>
      <c r="V67" s="453"/>
      <c r="W67" s="453"/>
      <c r="X67" s="453"/>
      <c r="Y67" s="453"/>
      <c r="Z67" s="453"/>
      <c r="AA67" s="453"/>
      <c r="AB67" s="453"/>
      <c r="AC67" s="279"/>
      <c r="AD67" s="279"/>
      <c r="AE67" s="279"/>
      <c r="AF67" s="279"/>
      <c r="AG67" s="279"/>
      <c r="AH67" s="279"/>
      <c r="AI67" s="279"/>
      <c r="AJ67" s="279"/>
      <c r="AK67" s="279"/>
      <c r="AL67" s="279"/>
      <c r="AM67" s="279"/>
    </row>
    <row r="68" spans="1:39" ht="18" customHeight="1">
      <c r="A68" s="252" t="s">
        <v>151</v>
      </c>
      <c r="B68" s="272" t="s">
        <v>150</v>
      </c>
      <c r="C68" s="103" t="s">
        <v>171</v>
      </c>
      <c r="D68" s="279">
        <f t="shared" si="14"/>
        <v>0</v>
      </c>
      <c r="E68" s="443">
        <f t="shared" si="11"/>
        <v>0</v>
      </c>
      <c r="F68" s="452"/>
      <c r="G68" s="452"/>
      <c r="H68" s="452"/>
      <c r="I68" s="452"/>
      <c r="J68" s="452"/>
      <c r="K68" s="452"/>
      <c r="L68" s="452"/>
      <c r="M68" s="452"/>
      <c r="N68" s="452"/>
      <c r="O68" s="452"/>
      <c r="P68" s="452"/>
      <c r="Q68" s="452"/>
      <c r="R68" s="452"/>
      <c r="S68" s="452"/>
      <c r="T68" s="453"/>
      <c r="U68" s="452"/>
      <c r="V68" s="453"/>
      <c r="W68" s="453"/>
      <c r="X68" s="453"/>
      <c r="Y68" s="453"/>
      <c r="Z68" s="453"/>
      <c r="AA68" s="453"/>
      <c r="AB68" s="453"/>
      <c r="AC68" s="273"/>
      <c r="AD68" s="273"/>
      <c r="AE68" s="273"/>
      <c r="AF68" s="273"/>
      <c r="AG68" s="273"/>
      <c r="AH68" s="273"/>
      <c r="AI68" s="273"/>
      <c r="AJ68" s="273"/>
      <c r="AK68" s="273"/>
      <c r="AL68" s="273"/>
      <c r="AM68" s="273"/>
    </row>
    <row r="69" spans="1:39" ht="18" customHeight="1">
      <c r="A69" s="252" t="s">
        <v>154</v>
      </c>
      <c r="B69" s="272" t="s">
        <v>291</v>
      </c>
      <c r="C69" s="103" t="s">
        <v>153</v>
      </c>
      <c r="D69" s="279">
        <f t="shared" si="14"/>
        <v>0</v>
      </c>
      <c r="E69" s="443">
        <f t="shared" si="11"/>
        <v>0</v>
      </c>
      <c r="F69" s="452"/>
      <c r="G69" s="452"/>
      <c r="H69" s="452"/>
      <c r="I69" s="452"/>
      <c r="J69" s="452"/>
      <c r="K69" s="452"/>
      <c r="L69" s="452"/>
      <c r="M69" s="452"/>
      <c r="N69" s="452"/>
      <c r="O69" s="452"/>
      <c r="P69" s="452"/>
      <c r="Q69" s="452"/>
      <c r="R69" s="452"/>
      <c r="S69" s="452"/>
      <c r="T69" s="453"/>
      <c r="U69" s="452"/>
      <c r="V69" s="453"/>
      <c r="W69" s="453"/>
      <c r="X69" s="453"/>
      <c r="Y69" s="453"/>
      <c r="Z69" s="453"/>
      <c r="AA69" s="453"/>
      <c r="AB69" s="453"/>
      <c r="AC69" s="273"/>
      <c r="AD69" s="273"/>
      <c r="AE69" s="273"/>
      <c r="AF69" s="273"/>
      <c r="AG69" s="273"/>
      <c r="AH69" s="273"/>
      <c r="AI69" s="273"/>
      <c r="AJ69" s="273"/>
      <c r="AK69" s="273"/>
      <c r="AL69" s="273"/>
      <c r="AM69" s="273"/>
    </row>
    <row r="70" spans="1:39" ht="18" customHeight="1">
      <c r="A70" s="252" t="s">
        <v>157</v>
      </c>
      <c r="B70" s="272" t="s">
        <v>155</v>
      </c>
      <c r="C70" s="103" t="s">
        <v>156</v>
      </c>
      <c r="D70" s="279"/>
      <c r="E70" s="443">
        <f t="shared" si="11"/>
        <v>0</v>
      </c>
      <c r="F70" s="452"/>
      <c r="G70" s="452"/>
      <c r="H70" s="452"/>
      <c r="I70" s="452"/>
      <c r="J70" s="452"/>
      <c r="K70" s="452"/>
      <c r="L70" s="452"/>
      <c r="M70" s="452"/>
      <c r="N70" s="452"/>
      <c r="O70" s="452"/>
      <c r="P70" s="452"/>
      <c r="Q70" s="452"/>
      <c r="R70" s="452"/>
      <c r="S70" s="452"/>
      <c r="T70" s="453"/>
      <c r="U70" s="452"/>
      <c r="V70" s="453"/>
      <c r="W70" s="453"/>
      <c r="X70" s="453"/>
      <c r="Y70" s="453"/>
      <c r="Z70" s="453"/>
      <c r="AA70" s="453"/>
      <c r="AB70" s="453"/>
      <c r="AC70" s="273"/>
      <c r="AD70" s="273"/>
      <c r="AE70" s="273"/>
      <c r="AF70" s="273"/>
      <c r="AG70" s="273"/>
      <c r="AH70" s="273"/>
      <c r="AI70" s="273"/>
      <c r="AJ70" s="273"/>
      <c r="AK70" s="273"/>
      <c r="AL70" s="273"/>
      <c r="AM70" s="273"/>
    </row>
    <row r="71" spans="1:39" ht="18" customHeight="1">
      <c r="A71" s="252" t="s">
        <v>160</v>
      </c>
      <c r="B71" s="272" t="s">
        <v>158</v>
      </c>
      <c r="C71" s="103" t="s">
        <v>159</v>
      </c>
      <c r="D71" s="279">
        <f t="shared" si="14"/>
        <v>0</v>
      </c>
      <c r="E71" s="443">
        <f t="shared" si="11"/>
        <v>0</v>
      </c>
      <c r="F71" s="452"/>
      <c r="G71" s="452"/>
      <c r="H71" s="452"/>
      <c r="I71" s="452"/>
      <c r="J71" s="452"/>
      <c r="K71" s="452"/>
      <c r="L71" s="452"/>
      <c r="M71" s="452"/>
      <c r="N71" s="452"/>
      <c r="O71" s="452"/>
      <c r="P71" s="452"/>
      <c r="Q71" s="452"/>
      <c r="R71" s="452"/>
      <c r="S71" s="452"/>
      <c r="T71" s="453"/>
      <c r="U71" s="452"/>
      <c r="V71" s="453"/>
      <c r="W71" s="453"/>
      <c r="X71" s="453"/>
      <c r="Y71" s="453"/>
      <c r="Z71" s="453"/>
      <c r="AA71" s="453"/>
      <c r="AB71" s="453"/>
      <c r="AC71" s="273"/>
      <c r="AD71" s="273"/>
      <c r="AE71" s="273"/>
      <c r="AF71" s="273"/>
      <c r="AG71" s="273"/>
      <c r="AH71" s="273"/>
      <c r="AI71" s="273"/>
      <c r="AJ71" s="273"/>
      <c r="AK71" s="273"/>
      <c r="AL71" s="273"/>
      <c r="AM71" s="273"/>
    </row>
    <row r="72" spans="1:39" ht="18" customHeight="1">
      <c r="A72" s="252" t="s">
        <v>163</v>
      </c>
      <c r="B72" s="272" t="s">
        <v>161</v>
      </c>
      <c r="C72" s="103" t="s">
        <v>162</v>
      </c>
      <c r="D72" s="279">
        <f t="shared" si="14"/>
        <v>0</v>
      </c>
      <c r="E72" s="443">
        <f t="shared" si="11"/>
        <v>0</v>
      </c>
      <c r="F72" s="452"/>
      <c r="G72" s="452"/>
      <c r="H72" s="452"/>
      <c r="I72" s="452"/>
      <c r="J72" s="452"/>
      <c r="K72" s="452"/>
      <c r="L72" s="452"/>
      <c r="M72" s="452"/>
      <c r="N72" s="452"/>
      <c r="O72" s="452"/>
      <c r="P72" s="452"/>
      <c r="Q72" s="452"/>
      <c r="R72" s="452"/>
      <c r="S72" s="452"/>
      <c r="T72" s="453"/>
      <c r="U72" s="452"/>
      <c r="V72" s="453"/>
      <c r="W72" s="453"/>
      <c r="X72" s="453"/>
      <c r="Y72" s="453"/>
      <c r="Z72" s="453"/>
      <c r="AA72" s="453"/>
      <c r="AB72" s="453"/>
      <c r="AC72" s="273"/>
      <c r="AD72" s="273"/>
      <c r="AE72" s="273"/>
      <c r="AF72" s="273"/>
      <c r="AG72" s="273"/>
      <c r="AH72" s="273"/>
      <c r="AI72" s="273"/>
      <c r="AJ72" s="273"/>
      <c r="AK72" s="273"/>
      <c r="AL72" s="273"/>
      <c r="AM72" s="273"/>
    </row>
    <row r="73" spans="1:39" ht="24" customHeight="1">
      <c r="A73" s="252" t="s">
        <v>166</v>
      </c>
      <c r="B73" s="272" t="s">
        <v>164</v>
      </c>
      <c r="C73" s="103" t="s">
        <v>165</v>
      </c>
      <c r="D73" s="279">
        <f t="shared" si="14"/>
        <v>0</v>
      </c>
      <c r="E73" s="443">
        <f t="shared" si="11"/>
        <v>0</v>
      </c>
      <c r="F73" s="452"/>
      <c r="G73" s="452"/>
      <c r="H73" s="452"/>
      <c r="I73" s="452"/>
      <c r="J73" s="452"/>
      <c r="K73" s="452"/>
      <c r="L73" s="452"/>
      <c r="M73" s="452"/>
      <c r="N73" s="452"/>
      <c r="O73" s="452"/>
      <c r="P73" s="452"/>
      <c r="Q73" s="452"/>
      <c r="R73" s="452"/>
      <c r="S73" s="452"/>
      <c r="T73" s="453"/>
      <c r="U73" s="452"/>
      <c r="V73" s="453"/>
      <c r="W73" s="453"/>
      <c r="X73" s="453"/>
      <c r="Y73" s="453"/>
      <c r="Z73" s="453"/>
      <c r="AA73" s="453"/>
      <c r="AB73" s="453"/>
      <c r="AC73" s="273"/>
      <c r="AD73" s="273"/>
      <c r="AE73" s="273"/>
      <c r="AF73" s="273"/>
      <c r="AG73" s="273"/>
      <c r="AH73" s="273"/>
      <c r="AI73" s="273"/>
      <c r="AJ73" s="273"/>
      <c r="AK73" s="273"/>
      <c r="AL73" s="273"/>
      <c r="AM73" s="273"/>
    </row>
    <row r="74" spans="1:39" ht="18" customHeight="1">
      <c r="A74" s="252" t="s">
        <v>285</v>
      </c>
      <c r="B74" s="272" t="s">
        <v>167</v>
      </c>
      <c r="C74" s="103" t="s">
        <v>168</v>
      </c>
      <c r="D74" s="279">
        <f t="shared" si="14"/>
        <v>0</v>
      </c>
      <c r="E74" s="443">
        <f t="shared" si="11"/>
        <v>0</v>
      </c>
      <c r="F74" s="452"/>
      <c r="G74" s="452"/>
      <c r="H74" s="452"/>
      <c r="I74" s="452"/>
      <c r="J74" s="452"/>
      <c r="K74" s="452"/>
      <c r="L74" s="452"/>
      <c r="M74" s="452"/>
      <c r="N74" s="452"/>
      <c r="O74" s="452"/>
      <c r="P74" s="452"/>
      <c r="Q74" s="452"/>
      <c r="R74" s="452"/>
      <c r="S74" s="452"/>
      <c r="T74" s="453"/>
      <c r="U74" s="452"/>
      <c r="V74" s="453"/>
      <c r="W74" s="453"/>
      <c r="X74" s="453"/>
      <c r="Y74" s="453"/>
      <c r="Z74" s="453"/>
      <c r="AA74" s="453"/>
      <c r="AB74" s="453"/>
      <c r="AC74" s="273"/>
      <c r="AD74" s="273"/>
      <c r="AE74" s="273"/>
      <c r="AF74" s="273"/>
      <c r="AG74" s="273"/>
      <c r="AH74" s="273"/>
      <c r="AI74" s="273"/>
      <c r="AJ74" s="273"/>
      <c r="AK74" s="273"/>
      <c r="AL74" s="273"/>
      <c r="AM74" s="273"/>
    </row>
    <row r="75" spans="1:39" s="227" customFormat="1" ht="18" customHeight="1">
      <c r="A75" s="280">
        <v>3</v>
      </c>
      <c r="B75" s="281" t="s">
        <v>169</v>
      </c>
      <c r="C75" s="230" t="s">
        <v>170</v>
      </c>
      <c r="D75" s="269">
        <f t="shared" si="14"/>
        <v>0</v>
      </c>
      <c r="E75" s="440">
        <f t="shared" si="11"/>
        <v>0</v>
      </c>
      <c r="F75" s="454"/>
      <c r="G75" s="454"/>
      <c r="H75" s="454"/>
      <c r="I75" s="454"/>
      <c r="J75" s="454"/>
      <c r="K75" s="454"/>
      <c r="L75" s="454"/>
      <c r="M75" s="454"/>
      <c r="N75" s="454"/>
      <c r="O75" s="454"/>
      <c r="P75" s="454"/>
      <c r="Q75" s="454"/>
      <c r="R75" s="454"/>
      <c r="S75" s="454"/>
      <c r="T75" s="455"/>
      <c r="U75" s="454"/>
      <c r="V75" s="455"/>
      <c r="W75" s="455"/>
      <c r="X75" s="455"/>
      <c r="Y75" s="455"/>
      <c r="Z75" s="455"/>
      <c r="AA75" s="455"/>
      <c r="AB75" s="455"/>
      <c r="AC75" s="284"/>
      <c r="AD75" s="284"/>
      <c r="AE75" s="284"/>
      <c r="AF75" s="284"/>
      <c r="AG75" s="284"/>
      <c r="AH75" s="284"/>
      <c r="AI75" s="284"/>
      <c r="AJ75" s="284"/>
      <c r="AK75" s="284"/>
      <c r="AL75" s="284"/>
      <c r="AM75" s="284"/>
    </row>
    <row r="76" spans="1:39" ht="13.5">
      <c r="G76" s="454"/>
      <c r="K76" s="454"/>
    </row>
  </sheetData>
  <mergeCells count="9">
    <mergeCell ref="A1:B1"/>
    <mergeCell ref="A2:AM2"/>
    <mergeCell ref="F3:AM3"/>
    <mergeCell ref="A4:A5"/>
    <mergeCell ref="B4:B5"/>
    <mergeCell ref="C4:C5"/>
    <mergeCell ref="D4:D5"/>
    <mergeCell ref="E4:E5"/>
    <mergeCell ref="F4:AM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0"/>
  <sheetViews>
    <sheetView workbookViewId="0">
      <selection activeCell="Q32" sqref="Q32"/>
    </sheetView>
  </sheetViews>
  <sheetFormatPr defaultColWidth="6.85546875" defaultRowHeight="12.75"/>
  <cols>
    <col min="1" max="1" width="5.42578125" style="549" customWidth="1"/>
    <col min="2" max="2" width="40" style="548" customWidth="1"/>
    <col min="3" max="3" width="10" style="512" customWidth="1"/>
    <col min="4" max="6" width="11" style="512" customWidth="1"/>
    <col min="7" max="7" width="12.5703125" style="512" customWidth="1"/>
    <col min="8" max="9" width="11.28515625" style="512" customWidth="1"/>
    <col min="10" max="192" width="6.85546875" style="512"/>
    <col min="193" max="193" width="4.85546875" style="512" customWidth="1"/>
    <col min="194" max="194" width="37.42578125" style="512" bestFit="1" customWidth="1"/>
    <col min="195" max="195" width="5.28515625" style="512" customWidth="1"/>
    <col min="196" max="196" width="7.7109375" style="512" customWidth="1"/>
    <col min="197" max="197" width="0" style="512" hidden="1" customWidth="1"/>
    <col min="198" max="198" width="8.140625" style="512" customWidth="1"/>
    <col min="199" max="209" width="7.28515625" style="512" customWidth="1"/>
    <col min="210" max="210" width="8.7109375" style="512" customWidth="1"/>
    <col min="211" max="231" width="7.28515625" style="512" customWidth="1"/>
    <col min="232" max="448" width="6.85546875" style="512"/>
    <col min="449" max="449" width="4.85546875" style="512" customWidth="1"/>
    <col min="450" max="450" width="37.42578125" style="512" bestFit="1" customWidth="1"/>
    <col min="451" max="451" width="5.28515625" style="512" customWidth="1"/>
    <col min="452" max="452" width="7.7109375" style="512" customWidth="1"/>
    <col min="453" max="453" width="0" style="512" hidden="1" customWidth="1"/>
    <col min="454" max="454" width="8.140625" style="512" customWidth="1"/>
    <col min="455" max="465" width="7.28515625" style="512" customWidth="1"/>
    <col min="466" max="466" width="8.7109375" style="512" customWidth="1"/>
    <col min="467" max="487" width="7.28515625" style="512" customWidth="1"/>
    <col min="488" max="704" width="6.85546875" style="512"/>
    <col min="705" max="705" width="4.85546875" style="512" customWidth="1"/>
    <col min="706" max="706" width="37.42578125" style="512" bestFit="1" customWidth="1"/>
    <col min="707" max="707" width="5.28515625" style="512" customWidth="1"/>
    <col min="708" max="708" width="7.7109375" style="512" customWidth="1"/>
    <col min="709" max="709" width="0" style="512" hidden="1" customWidth="1"/>
    <col min="710" max="710" width="8.140625" style="512" customWidth="1"/>
    <col min="711" max="721" width="7.28515625" style="512" customWidth="1"/>
    <col min="722" max="722" width="8.7109375" style="512" customWidth="1"/>
    <col min="723" max="743" width="7.28515625" style="512" customWidth="1"/>
    <col min="744" max="960" width="6.85546875" style="512"/>
    <col min="961" max="961" width="4.85546875" style="512" customWidth="1"/>
    <col min="962" max="962" width="37.42578125" style="512" bestFit="1" customWidth="1"/>
    <col min="963" max="963" width="5.28515625" style="512" customWidth="1"/>
    <col min="964" max="964" width="7.7109375" style="512" customWidth="1"/>
    <col min="965" max="965" width="0" style="512" hidden="1" customWidth="1"/>
    <col min="966" max="966" width="8.140625" style="512" customWidth="1"/>
    <col min="967" max="977" width="7.28515625" style="512" customWidth="1"/>
    <col min="978" max="978" width="8.7109375" style="512" customWidth="1"/>
    <col min="979" max="999" width="7.28515625" style="512" customWidth="1"/>
    <col min="1000" max="1216" width="6.85546875" style="512"/>
    <col min="1217" max="1217" width="4.85546875" style="512" customWidth="1"/>
    <col min="1218" max="1218" width="37.42578125" style="512" bestFit="1" customWidth="1"/>
    <col min="1219" max="1219" width="5.28515625" style="512" customWidth="1"/>
    <col min="1220" max="1220" width="7.7109375" style="512" customWidth="1"/>
    <col min="1221" max="1221" width="0" style="512" hidden="1" customWidth="1"/>
    <col min="1222" max="1222" width="8.140625" style="512" customWidth="1"/>
    <col min="1223" max="1233" width="7.28515625" style="512" customWidth="1"/>
    <col min="1234" max="1234" width="8.7109375" style="512" customWidth="1"/>
    <col min="1235" max="1255" width="7.28515625" style="512" customWidth="1"/>
    <col min="1256" max="1472" width="6.85546875" style="512"/>
    <col min="1473" max="1473" width="4.85546875" style="512" customWidth="1"/>
    <col min="1474" max="1474" width="37.42578125" style="512" bestFit="1" customWidth="1"/>
    <col min="1475" max="1475" width="5.28515625" style="512" customWidth="1"/>
    <col min="1476" max="1476" width="7.7109375" style="512" customWidth="1"/>
    <col min="1477" max="1477" width="0" style="512" hidden="1" customWidth="1"/>
    <col min="1478" max="1478" width="8.140625" style="512" customWidth="1"/>
    <col min="1479" max="1489" width="7.28515625" style="512" customWidth="1"/>
    <col min="1490" max="1490" width="8.7109375" style="512" customWidth="1"/>
    <col min="1491" max="1511" width="7.28515625" style="512" customWidth="1"/>
    <col min="1512" max="1728" width="6.85546875" style="512"/>
    <col min="1729" max="1729" width="4.85546875" style="512" customWidth="1"/>
    <col min="1730" max="1730" width="37.42578125" style="512" bestFit="1" customWidth="1"/>
    <col min="1731" max="1731" width="5.28515625" style="512" customWidth="1"/>
    <col min="1732" max="1732" width="7.7109375" style="512" customWidth="1"/>
    <col min="1733" max="1733" width="0" style="512" hidden="1" customWidth="1"/>
    <col min="1734" max="1734" width="8.140625" style="512" customWidth="1"/>
    <col min="1735" max="1745" width="7.28515625" style="512" customWidth="1"/>
    <col min="1746" max="1746" width="8.7109375" style="512" customWidth="1"/>
    <col min="1747" max="1767" width="7.28515625" style="512" customWidth="1"/>
    <col min="1768" max="1984" width="6.85546875" style="512"/>
    <col min="1985" max="1985" width="4.85546875" style="512" customWidth="1"/>
    <col min="1986" max="1986" width="37.42578125" style="512" bestFit="1" customWidth="1"/>
    <col min="1987" max="1987" width="5.28515625" style="512" customWidth="1"/>
    <col min="1988" max="1988" width="7.7109375" style="512" customWidth="1"/>
    <col min="1989" max="1989" width="0" style="512" hidden="1" customWidth="1"/>
    <col min="1990" max="1990" width="8.140625" style="512" customWidth="1"/>
    <col min="1991" max="2001" width="7.28515625" style="512" customWidth="1"/>
    <col min="2002" max="2002" width="8.7109375" style="512" customWidth="1"/>
    <col min="2003" max="2023" width="7.28515625" style="512" customWidth="1"/>
    <col min="2024" max="2240" width="6.85546875" style="512"/>
    <col min="2241" max="2241" width="4.85546875" style="512" customWidth="1"/>
    <col min="2242" max="2242" width="37.42578125" style="512" bestFit="1" customWidth="1"/>
    <col min="2243" max="2243" width="5.28515625" style="512" customWidth="1"/>
    <col min="2244" max="2244" width="7.7109375" style="512" customWidth="1"/>
    <col min="2245" max="2245" width="0" style="512" hidden="1" customWidth="1"/>
    <col min="2246" max="2246" width="8.140625" style="512" customWidth="1"/>
    <col min="2247" max="2257" width="7.28515625" style="512" customWidth="1"/>
    <col min="2258" max="2258" width="8.7109375" style="512" customWidth="1"/>
    <col min="2259" max="2279" width="7.28515625" style="512" customWidth="1"/>
    <col min="2280" max="2496" width="6.85546875" style="512"/>
    <col min="2497" max="2497" width="4.85546875" style="512" customWidth="1"/>
    <col min="2498" max="2498" width="37.42578125" style="512" bestFit="1" customWidth="1"/>
    <col min="2499" max="2499" width="5.28515625" style="512" customWidth="1"/>
    <col min="2500" max="2500" width="7.7109375" style="512" customWidth="1"/>
    <col min="2501" max="2501" width="0" style="512" hidden="1" customWidth="1"/>
    <col min="2502" max="2502" width="8.140625" style="512" customWidth="1"/>
    <col min="2503" max="2513" width="7.28515625" style="512" customWidth="1"/>
    <col min="2514" max="2514" width="8.7109375" style="512" customWidth="1"/>
    <col min="2515" max="2535" width="7.28515625" style="512" customWidth="1"/>
    <col min="2536" max="2752" width="6.85546875" style="512"/>
    <col min="2753" max="2753" width="4.85546875" style="512" customWidth="1"/>
    <col min="2754" max="2754" width="37.42578125" style="512" bestFit="1" customWidth="1"/>
    <col min="2755" max="2755" width="5.28515625" style="512" customWidth="1"/>
    <col min="2756" max="2756" width="7.7109375" style="512" customWidth="1"/>
    <col min="2757" max="2757" width="0" style="512" hidden="1" customWidth="1"/>
    <col min="2758" max="2758" width="8.140625" style="512" customWidth="1"/>
    <col min="2759" max="2769" width="7.28515625" style="512" customWidth="1"/>
    <col min="2770" max="2770" width="8.7109375" style="512" customWidth="1"/>
    <col min="2771" max="2791" width="7.28515625" style="512" customWidth="1"/>
    <col min="2792" max="3008" width="6.85546875" style="512"/>
    <col min="3009" max="3009" width="4.85546875" style="512" customWidth="1"/>
    <col min="3010" max="3010" width="37.42578125" style="512" bestFit="1" customWidth="1"/>
    <col min="3011" max="3011" width="5.28515625" style="512" customWidth="1"/>
    <col min="3012" max="3012" width="7.7109375" style="512" customWidth="1"/>
    <col min="3013" max="3013" width="0" style="512" hidden="1" customWidth="1"/>
    <col min="3014" max="3014" width="8.140625" style="512" customWidth="1"/>
    <col min="3015" max="3025" width="7.28515625" style="512" customWidth="1"/>
    <col min="3026" max="3026" width="8.7109375" style="512" customWidth="1"/>
    <col min="3027" max="3047" width="7.28515625" style="512" customWidth="1"/>
    <col min="3048" max="3264" width="6.85546875" style="512"/>
    <col min="3265" max="3265" width="4.85546875" style="512" customWidth="1"/>
    <col min="3266" max="3266" width="37.42578125" style="512" bestFit="1" customWidth="1"/>
    <col min="3267" max="3267" width="5.28515625" style="512" customWidth="1"/>
    <col min="3268" max="3268" width="7.7109375" style="512" customWidth="1"/>
    <col min="3269" max="3269" width="0" style="512" hidden="1" customWidth="1"/>
    <col min="3270" max="3270" width="8.140625" style="512" customWidth="1"/>
    <col min="3271" max="3281" width="7.28515625" style="512" customWidth="1"/>
    <col min="3282" max="3282" width="8.7109375" style="512" customWidth="1"/>
    <col min="3283" max="3303" width="7.28515625" style="512" customWidth="1"/>
    <col min="3304" max="3520" width="6.85546875" style="512"/>
    <col min="3521" max="3521" width="4.85546875" style="512" customWidth="1"/>
    <col min="3522" max="3522" width="37.42578125" style="512" bestFit="1" customWidth="1"/>
    <col min="3523" max="3523" width="5.28515625" style="512" customWidth="1"/>
    <col min="3524" max="3524" width="7.7109375" style="512" customWidth="1"/>
    <col min="3525" max="3525" width="0" style="512" hidden="1" customWidth="1"/>
    <col min="3526" max="3526" width="8.140625" style="512" customWidth="1"/>
    <col min="3527" max="3537" width="7.28515625" style="512" customWidth="1"/>
    <col min="3538" max="3538" width="8.7109375" style="512" customWidth="1"/>
    <col min="3539" max="3559" width="7.28515625" style="512" customWidth="1"/>
    <col min="3560" max="3776" width="6.85546875" style="512"/>
    <col min="3777" max="3777" width="4.85546875" style="512" customWidth="1"/>
    <col min="3778" max="3778" width="37.42578125" style="512" bestFit="1" customWidth="1"/>
    <col min="3779" max="3779" width="5.28515625" style="512" customWidth="1"/>
    <col min="3780" max="3780" width="7.7109375" style="512" customWidth="1"/>
    <col min="3781" max="3781" width="0" style="512" hidden="1" customWidth="1"/>
    <col min="3782" max="3782" width="8.140625" style="512" customWidth="1"/>
    <col min="3783" max="3793" width="7.28515625" style="512" customWidth="1"/>
    <col min="3794" max="3794" width="8.7109375" style="512" customWidth="1"/>
    <col min="3795" max="3815" width="7.28515625" style="512" customWidth="1"/>
    <col min="3816" max="4032" width="6.85546875" style="512"/>
    <col min="4033" max="4033" width="4.85546875" style="512" customWidth="1"/>
    <col min="4034" max="4034" width="37.42578125" style="512" bestFit="1" customWidth="1"/>
    <col min="4035" max="4035" width="5.28515625" style="512" customWidth="1"/>
    <col min="4036" max="4036" width="7.7109375" style="512" customWidth="1"/>
    <col min="4037" max="4037" width="0" style="512" hidden="1" customWidth="1"/>
    <col min="4038" max="4038" width="8.140625" style="512" customWidth="1"/>
    <col min="4039" max="4049" width="7.28515625" style="512" customWidth="1"/>
    <col min="4050" max="4050" width="8.7109375" style="512" customWidth="1"/>
    <col min="4051" max="4071" width="7.28515625" style="512" customWidth="1"/>
    <col min="4072" max="4288" width="6.85546875" style="512"/>
    <col min="4289" max="4289" width="4.85546875" style="512" customWidth="1"/>
    <col min="4290" max="4290" width="37.42578125" style="512" bestFit="1" customWidth="1"/>
    <col min="4291" max="4291" width="5.28515625" style="512" customWidth="1"/>
    <col min="4292" max="4292" width="7.7109375" style="512" customWidth="1"/>
    <col min="4293" max="4293" width="0" style="512" hidden="1" customWidth="1"/>
    <col min="4294" max="4294" width="8.140625" style="512" customWidth="1"/>
    <col min="4295" max="4305" width="7.28515625" style="512" customWidth="1"/>
    <col min="4306" max="4306" width="8.7109375" style="512" customWidth="1"/>
    <col min="4307" max="4327" width="7.28515625" style="512" customWidth="1"/>
    <col min="4328" max="4544" width="6.85546875" style="512"/>
    <col min="4545" max="4545" width="4.85546875" style="512" customWidth="1"/>
    <col min="4546" max="4546" width="37.42578125" style="512" bestFit="1" customWidth="1"/>
    <col min="4547" max="4547" width="5.28515625" style="512" customWidth="1"/>
    <col min="4548" max="4548" width="7.7109375" style="512" customWidth="1"/>
    <col min="4549" max="4549" width="0" style="512" hidden="1" customWidth="1"/>
    <col min="4550" max="4550" width="8.140625" style="512" customWidth="1"/>
    <col min="4551" max="4561" width="7.28515625" style="512" customWidth="1"/>
    <col min="4562" max="4562" width="8.7109375" style="512" customWidth="1"/>
    <col min="4563" max="4583" width="7.28515625" style="512" customWidth="1"/>
    <col min="4584" max="4800" width="6.85546875" style="512"/>
    <col min="4801" max="4801" width="4.85546875" style="512" customWidth="1"/>
    <col min="4802" max="4802" width="37.42578125" style="512" bestFit="1" customWidth="1"/>
    <col min="4803" max="4803" width="5.28515625" style="512" customWidth="1"/>
    <col min="4804" max="4804" width="7.7109375" style="512" customWidth="1"/>
    <col min="4805" max="4805" width="0" style="512" hidden="1" customWidth="1"/>
    <col min="4806" max="4806" width="8.140625" style="512" customWidth="1"/>
    <col min="4807" max="4817" width="7.28515625" style="512" customWidth="1"/>
    <col min="4818" max="4818" width="8.7109375" style="512" customWidth="1"/>
    <col min="4819" max="4839" width="7.28515625" style="512" customWidth="1"/>
    <col min="4840" max="5056" width="6.85546875" style="512"/>
    <col min="5057" max="5057" width="4.85546875" style="512" customWidth="1"/>
    <col min="5058" max="5058" width="37.42578125" style="512" bestFit="1" customWidth="1"/>
    <col min="5059" max="5059" width="5.28515625" style="512" customWidth="1"/>
    <col min="5060" max="5060" width="7.7109375" style="512" customWidth="1"/>
    <col min="5061" max="5061" width="0" style="512" hidden="1" customWidth="1"/>
    <col min="5062" max="5062" width="8.140625" style="512" customWidth="1"/>
    <col min="5063" max="5073" width="7.28515625" style="512" customWidth="1"/>
    <col min="5074" max="5074" width="8.7109375" style="512" customWidth="1"/>
    <col min="5075" max="5095" width="7.28515625" style="512" customWidth="1"/>
    <col min="5096" max="5312" width="6.85546875" style="512"/>
    <col min="5313" max="5313" width="4.85546875" style="512" customWidth="1"/>
    <col min="5314" max="5314" width="37.42578125" style="512" bestFit="1" customWidth="1"/>
    <col min="5315" max="5315" width="5.28515625" style="512" customWidth="1"/>
    <col min="5316" max="5316" width="7.7109375" style="512" customWidth="1"/>
    <col min="5317" max="5317" width="0" style="512" hidden="1" customWidth="1"/>
    <col min="5318" max="5318" width="8.140625" style="512" customWidth="1"/>
    <col min="5319" max="5329" width="7.28515625" style="512" customWidth="1"/>
    <col min="5330" max="5330" width="8.7109375" style="512" customWidth="1"/>
    <col min="5331" max="5351" width="7.28515625" style="512" customWidth="1"/>
    <col min="5352" max="5568" width="6.85546875" style="512"/>
    <col min="5569" max="5569" width="4.85546875" style="512" customWidth="1"/>
    <col min="5570" max="5570" width="37.42578125" style="512" bestFit="1" customWidth="1"/>
    <col min="5571" max="5571" width="5.28515625" style="512" customWidth="1"/>
    <col min="5572" max="5572" width="7.7109375" style="512" customWidth="1"/>
    <col min="5573" max="5573" width="0" style="512" hidden="1" customWidth="1"/>
    <col min="5574" max="5574" width="8.140625" style="512" customWidth="1"/>
    <col min="5575" max="5585" width="7.28515625" style="512" customWidth="1"/>
    <col min="5586" max="5586" width="8.7109375" style="512" customWidth="1"/>
    <col min="5587" max="5607" width="7.28515625" style="512" customWidth="1"/>
    <col min="5608" max="5824" width="6.85546875" style="512"/>
    <col min="5825" max="5825" width="4.85546875" style="512" customWidth="1"/>
    <col min="5826" max="5826" width="37.42578125" style="512" bestFit="1" customWidth="1"/>
    <col min="5827" max="5827" width="5.28515625" style="512" customWidth="1"/>
    <col min="5828" max="5828" width="7.7109375" style="512" customWidth="1"/>
    <col min="5829" max="5829" width="0" style="512" hidden="1" customWidth="1"/>
    <col min="5830" max="5830" width="8.140625" style="512" customWidth="1"/>
    <col min="5831" max="5841" width="7.28515625" style="512" customWidth="1"/>
    <col min="5842" max="5842" width="8.7109375" style="512" customWidth="1"/>
    <col min="5843" max="5863" width="7.28515625" style="512" customWidth="1"/>
    <col min="5864" max="6080" width="6.85546875" style="512"/>
    <col min="6081" max="6081" width="4.85546875" style="512" customWidth="1"/>
    <col min="6082" max="6082" width="37.42578125" style="512" bestFit="1" customWidth="1"/>
    <col min="6083" max="6083" width="5.28515625" style="512" customWidth="1"/>
    <col min="6084" max="6084" width="7.7109375" style="512" customWidth="1"/>
    <col min="6085" max="6085" width="0" style="512" hidden="1" customWidth="1"/>
    <col min="6086" max="6086" width="8.140625" style="512" customWidth="1"/>
    <col min="6087" max="6097" width="7.28515625" style="512" customWidth="1"/>
    <col min="6098" max="6098" width="8.7109375" style="512" customWidth="1"/>
    <col min="6099" max="6119" width="7.28515625" style="512" customWidth="1"/>
    <col min="6120" max="6336" width="6.85546875" style="512"/>
    <col min="6337" max="6337" width="4.85546875" style="512" customWidth="1"/>
    <col min="6338" max="6338" width="37.42578125" style="512" bestFit="1" customWidth="1"/>
    <col min="6339" max="6339" width="5.28515625" style="512" customWidth="1"/>
    <col min="6340" max="6340" width="7.7109375" style="512" customWidth="1"/>
    <col min="6341" max="6341" width="0" style="512" hidden="1" customWidth="1"/>
    <col min="6342" max="6342" width="8.140625" style="512" customWidth="1"/>
    <col min="6343" max="6353" width="7.28515625" style="512" customWidth="1"/>
    <col min="6354" max="6354" width="8.7109375" style="512" customWidth="1"/>
    <col min="6355" max="6375" width="7.28515625" style="512" customWidth="1"/>
    <col min="6376" max="6592" width="6.85546875" style="512"/>
    <col min="6593" max="6593" width="4.85546875" style="512" customWidth="1"/>
    <col min="6594" max="6594" width="37.42578125" style="512" bestFit="1" customWidth="1"/>
    <col min="6595" max="6595" width="5.28515625" style="512" customWidth="1"/>
    <col min="6596" max="6596" width="7.7109375" style="512" customWidth="1"/>
    <col min="6597" max="6597" width="0" style="512" hidden="1" customWidth="1"/>
    <col min="6598" max="6598" width="8.140625" style="512" customWidth="1"/>
    <col min="6599" max="6609" width="7.28515625" style="512" customWidth="1"/>
    <col min="6610" max="6610" width="8.7109375" style="512" customWidth="1"/>
    <col min="6611" max="6631" width="7.28515625" style="512" customWidth="1"/>
    <col min="6632" max="6848" width="6.85546875" style="512"/>
    <col min="6849" max="6849" width="4.85546875" style="512" customWidth="1"/>
    <col min="6850" max="6850" width="37.42578125" style="512" bestFit="1" customWidth="1"/>
    <col min="6851" max="6851" width="5.28515625" style="512" customWidth="1"/>
    <col min="6852" max="6852" width="7.7109375" style="512" customWidth="1"/>
    <col min="6853" max="6853" width="0" style="512" hidden="1" customWidth="1"/>
    <col min="6854" max="6854" width="8.140625" style="512" customWidth="1"/>
    <col min="6855" max="6865" width="7.28515625" style="512" customWidth="1"/>
    <col min="6866" max="6866" width="8.7109375" style="512" customWidth="1"/>
    <col min="6867" max="6887" width="7.28515625" style="512" customWidth="1"/>
    <col min="6888" max="7104" width="6.85546875" style="512"/>
    <col min="7105" max="7105" width="4.85546875" style="512" customWidth="1"/>
    <col min="7106" max="7106" width="37.42578125" style="512" bestFit="1" customWidth="1"/>
    <col min="7107" max="7107" width="5.28515625" style="512" customWidth="1"/>
    <col min="7108" max="7108" width="7.7109375" style="512" customWidth="1"/>
    <col min="7109" max="7109" width="0" style="512" hidden="1" customWidth="1"/>
    <col min="7110" max="7110" width="8.140625" style="512" customWidth="1"/>
    <col min="7111" max="7121" width="7.28515625" style="512" customWidth="1"/>
    <col min="7122" max="7122" width="8.7109375" style="512" customWidth="1"/>
    <col min="7123" max="7143" width="7.28515625" style="512" customWidth="1"/>
    <col min="7144" max="7360" width="6.85546875" style="512"/>
    <col min="7361" max="7361" width="4.85546875" style="512" customWidth="1"/>
    <col min="7362" max="7362" width="37.42578125" style="512" bestFit="1" customWidth="1"/>
    <col min="7363" max="7363" width="5.28515625" style="512" customWidth="1"/>
    <col min="7364" max="7364" width="7.7109375" style="512" customWidth="1"/>
    <col min="7365" max="7365" width="0" style="512" hidden="1" customWidth="1"/>
    <col min="7366" max="7366" width="8.140625" style="512" customWidth="1"/>
    <col min="7367" max="7377" width="7.28515625" style="512" customWidth="1"/>
    <col min="7378" max="7378" width="8.7109375" style="512" customWidth="1"/>
    <col min="7379" max="7399" width="7.28515625" style="512" customWidth="1"/>
    <col min="7400" max="7616" width="6.85546875" style="512"/>
    <col min="7617" max="7617" width="4.85546875" style="512" customWidth="1"/>
    <col min="7618" max="7618" width="37.42578125" style="512" bestFit="1" customWidth="1"/>
    <col min="7619" max="7619" width="5.28515625" style="512" customWidth="1"/>
    <col min="7620" max="7620" width="7.7109375" style="512" customWidth="1"/>
    <col min="7621" max="7621" width="0" style="512" hidden="1" customWidth="1"/>
    <col min="7622" max="7622" width="8.140625" style="512" customWidth="1"/>
    <col min="7623" max="7633" width="7.28515625" style="512" customWidth="1"/>
    <col min="7634" max="7634" width="8.7109375" style="512" customWidth="1"/>
    <col min="7635" max="7655" width="7.28515625" style="512" customWidth="1"/>
    <col min="7656" max="7872" width="6.85546875" style="512"/>
    <col min="7873" max="7873" width="4.85546875" style="512" customWidth="1"/>
    <col min="7874" max="7874" width="37.42578125" style="512" bestFit="1" customWidth="1"/>
    <col min="7875" max="7875" width="5.28515625" style="512" customWidth="1"/>
    <col min="7876" max="7876" width="7.7109375" style="512" customWidth="1"/>
    <col min="7877" max="7877" width="0" style="512" hidden="1" customWidth="1"/>
    <col min="7878" max="7878" width="8.140625" style="512" customWidth="1"/>
    <col min="7879" max="7889" width="7.28515625" style="512" customWidth="1"/>
    <col min="7890" max="7890" width="8.7109375" style="512" customWidth="1"/>
    <col min="7891" max="7911" width="7.28515625" style="512" customWidth="1"/>
    <col min="7912" max="8128" width="6.85546875" style="512"/>
    <col min="8129" max="8129" width="4.85546875" style="512" customWidth="1"/>
    <col min="8130" max="8130" width="37.42578125" style="512" bestFit="1" customWidth="1"/>
    <col min="8131" max="8131" width="5.28515625" style="512" customWidth="1"/>
    <col min="8132" max="8132" width="7.7109375" style="512" customWidth="1"/>
    <col min="8133" max="8133" width="0" style="512" hidden="1" customWidth="1"/>
    <col min="8134" max="8134" width="8.140625" style="512" customWidth="1"/>
    <col min="8135" max="8145" width="7.28515625" style="512" customWidth="1"/>
    <col min="8146" max="8146" width="8.7109375" style="512" customWidth="1"/>
    <col min="8147" max="8167" width="7.28515625" style="512" customWidth="1"/>
    <col min="8168" max="8384" width="6.85546875" style="512"/>
    <col min="8385" max="8385" width="4.85546875" style="512" customWidth="1"/>
    <col min="8386" max="8386" width="37.42578125" style="512" bestFit="1" customWidth="1"/>
    <col min="8387" max="8387" width="5.28515625" style="512" customWidth="1"/>
    <col min="8388" max="8388" width="7.7109375" style="512" customWidth="1"/>
    <col min="8389" max="8389" width="0" style="512" hidden="1" customWidth="1"/>
    <col min="8390" max="8390" width="8.140625" style="512" customWidth="1"/>
    <col min="8391" max="8401" width="7.28515625" style="512" customWidth="1"/>
    <col min="8402" max="8402" width="8.7109375" style="512" customWidth="1"/>
    <col min="8403" max="8423" width="7.28515625" style="512" customWidth="1"/>
    <col min="8424" max="8640" width="6.85546875" style="512"/>
    <col min="8641" max="8641" width="4.85546875" style="512" customWidth="1"/>
    <col min="8642" max="8642" width="37.42578125" style="512" bestFit="1" customWidth="1"/>
    <col min="8643" max="8643" width="5.28515625" style="512" customWidth="1"/>
    <col min="8644" max="8644" width="7.7109375" style="512" customWidth="1"/>
    <col min="8645" max="8645" width="0" style="512" hidden="1" customWidth="1"/>
    <col min="8646" max="8646" width="8.140625" style="512" customWidth="1"/>
    <col min="8647" max="8657" width="7.28515625" style="512" customWidth="1"/>
    <col min="8658" max="8658" width="8.7109375" style="512" customWidth="1"/>
    <col min="8659" max="8679" width="7.28515625" style="512" customWidth="1"/>
    <col min="8680" max="8896" width="6.85546875" style="512"/>
    <col min="8897" max="8897" width="4.85546875" style="512" customWidth="1"/>
    <col min="8898" max="8898" width="37.42578125" style="512" bestFit="1" customWidth="1"/>
    <col min="8899" max="8899" width="5.28515625" style="512" customWidth="1"/>
    <col min="8900" max="8900" width="7.7109375" style="512" customWidth="1"/>
    <col min="8901" max="8901" width="0" style="512" hidden="1" customWidth="1"/>
    <col min="8902" max="8902" width="8.140625" style="512" customWidth="1"/>
    <col min="8903" max="8913" width="7.28515625" style="512" customWidth="1"/>
    <col min="8914" max="8914" width="8.7109375" style="512" customWidth="1"/>
    <col min="8915" max="8935" width="7.28515625" style="512" customWidth="1"/>
    <col min="8936" max="9152" width="6.85546875" style="512"/>
    <col min="9153" max="9153" width="4.85546875" style="512" customWidth="1"/>
    <col min="9154" max="9154" width="37.42578125" style="512" bestFit="1" customWidth="1"/>
    <col min="9155" max="9155" width="5.28515625" style="512" customWidth="1"/>
    <col min="9156" max="9156" width="7.7109375" style="512" customWidth="1"/>
    <col min="9157" max="9157" width="0" style="512" hidden="1" customWidth="1"/>
    <col min="9158" max="9158" width="8.140625" style="512" customWidth="1"/>
    <col min="9159" max="9169" width="7.28515625" style="512" customWidth="1"/>
    <col min="9170" max="9170" width="8.7109375" style="512" customWidth="1"/>
    <col min="9171" max="9191" width="7.28515625" style="512" customWidth="1"/>
    <col min="9192" max="9408" width="6.85546875" style="512"/>
    <col min="9409" max="9409" width="4.85546875" style="512" customWidth="1"/>
    <col min="9410" max="9410" width="37.42578125" style="512" bestFit="1" customWidth="1"/>
    <col min="9411" max="9411" width="5.28515625" style="512" customWidth="1"/>
    <col min="9412" max="9412" width="7.7109375" style="512" customWidth="1"/>
    <col min="9413" max="9413" width="0" style="512" hidden="1" customWidth="1"/>
    <col min="9414" max="9414" width="8.140625" style="512" customWidth="1"/>
    <col min="9415" max="9425" width="7.28515625" style="512" customWidth="1"/>
    <col min="9426" max="9426" width="8.7109375" style="512" customWidth="1"/>
    <col min="9427" max="9447" width="7.28515625" style="512" customWidth="1"/>
    <col min="9448" max="9664" width="6.85546875" style="512"/>
    <col min="9665" max="9665" width="4.85546875" style="512" customWidth="1"/>
    <col min="9666" max="9666" width="37.42578125" style="512" bestFit="1" customWidth="1"/>
    <col min="9667" max="9667" width="5.28515625" style="512" customWidth="1"/>
    <col min="9668" max="9668" width="7.7109375" style="512" customWidth="1"/>
    <col min="9669" max="9669" width="0" style="512" hidden="1" customWidth="1"/>
    <col min="9670" max="9670" width="8.140625" style="512" customWidth="1"/>
    <col min="9671" max="9681" width="7.28515625" style="512" customWidth="1"/>
    <col min="9682" max="9682" width="8.7109375" style="512" customWidth="1"/>
    <col min="9683" max="9703" width="7.28515625" style="512" customWidth="1"/>
    <col min="9704" max="9920" width="6.85546875" style="512"/>
    <col min="9921" max="9921" width="4.85546875" style="512" customWidth="1"/>
    <col min="9922" max="9922" width="37.42578125" style="512" bestFit="1" customWidth="1"/>
    <col min="9923" max="9923" width="5.28515625" style="512" customWidth="1"/>
    <col min="9924" max="9924" width="7.7109375" style="512" customWidth="1"/>
    <col min="9925" max="9925" width="0" style="512" hidden="1" customWidth="1"/>
    <col min="9926" max="9926" width="8.140625" style="512" customWidth="1"/>
    <col min="9927" max="9937" width="7.28515625" style="512" customWidth="1"/>
    <col min="9938" max="9938" width="8.7109375" style="512" customWidth="1"/>
    <col min="9939" max="9959" width="7.28515625" style="512" customWidth="1"/>
    <col min="9960" max="10176" width="6.85546875" style="512"/>
    <col min="10177" max="10177" width="4.85546875" style="512" customWidth="1"/>
    <col min="10178" max="10178" width="37.42578125" style="512" bestFit="1" customWidth="1"/>
    <col min="10179" max="10179" width="5.28515625" style="512" customWidth="1"/>
    <col min="10180" max="10180" width="7.7109375" style="512" customWidth="1"/>
    <col min="10181" max="10181" width="0" style="512" hidden="1" customWidth="1"/>
    <col min="10182" max="10182" width="8.140625" style="512" customWidth="1"/>
    <col min="10183" max="10193" width="7.28515625" style="512" customWidth="1"/>
    <col min="10194" max="10194" width="8.7109375" style="512" customWidth="1"/>
    <col min="10195" max="10215" width="7.28515625" style="512" customWidth="1"/>
    <col min="10216" max="10432" width="6.85546875" style="512"/>
    <col min="10433" max="10433" width="4.85546875" style="512" customWidth="1"/>
    <col min="10434" max="10434" width="37.42578125" style="512" bestFit="1" customWidth="1"/>
    <col min="10435" max="10435" width="5.28515625" style="512" customWidth="1"/>
    <col min="10436" max="10436" width="7.7109375" style="512" customWidth="1"/>
    <col min="10437" max="10437" width="0" style="512" hidden="1" customWidth="1"/>
    <col min="10438" max="10438" width="8.140625" style="512" customWidth="1"/>
    <col min="10439" max="10449" width="7.28515625" style="512" customWidth="1"/>
    <col min="10450" max="10450" width="8.7109375" style="512" customWidth="1"/>
    <col min="10451" max="10471" width="7.28515625" style="512" customWidth="1"/>
    <col min="10472" max="10688" width="6.85546875" style="512"/>
    <col min="10689" max="10689" width="4.85546875" style="512" customWidth="1"/>
    <col min="10690" max="10690" width="37.42578125" style="512" bestFit="1" customWidth="1"/>
    <col min="10691" max="10691" width="5.28515625" style="512" customWidth="1"/>
    <col min="10692" max="10692" width="7.7109375" style="512" customWidth="1"/>
    <col min="10693" max="10693" width="0" style="512" hidden="1" customWidth="1"/>
    <col min="10694" max="10694" width="8.140625" style="512" customWidth="1"/>
    <col min="10695" max="10705" width="7.28515625" style="512" customWidth="1"/>
    <col min="10706" max="10706" width="8.7109375" style="512" customWidth="1"/>
    <col min="10707" max="10727" width="7.28515625" style="512" customWidth="1"/>
    <col min="10728" max="10944" width="6.85546875" style="512"/>
    <col min="10945" max="10945" width="4.85546875" style="512" customWidth="1"/>
    <col min="10946" max="10946" width="37.42578125" style="512" bestFit="1" customWidth="1"/>
    <col min="10947" max="10947" width="5.28515625" style="512" customWidth="1"/>
    <col min="10948" max="10948" width="7.7109375" style="512" customWidth="1"/>
    <col min="10949" max="10949" width="0" style="512" hidden="1" customWidth="1"/>
    <col min="10950" max="10950" width="8.140625" style="512" customWidth="1"/>
    <col min="10951" max="10961" width="7.28515625" style="512" customWidth="1"/>
    <col min="10962" max="10962" width="8.7109375" style="512" customWidth="1"/>
    <col min="10963" max="10983" width="7.28515625" style="512" customWidth="1"/>
    <col min="10984" max="11200" width="6.85546875" style="512"/>
    <col min="11201" max="11201" width="4.85546875" style="512" customWidth="1"/>
    <col min="11202" max="11202" width="37.42578125" style="512" bestFit="1" customWidth="1"/>
    <col min="11203" max="11203" width="5.28515625" style="512" customWidth="1"/>
    <col min="11204" max="11204" width="7.7109375" style="512" customWidth="1"/>
    <col min="11205" max="11205" width="0" style="512" hidden="1" customWidth="1"/>
    <col min="11206" max="11206" width="8.140625" style="512" customWidth="1"/>
    <col min="11207" max="11217" width="7.28515625" style="512" customWidth="1"/>
    <col min="11218" max="11218" width="8.7109375" style="512" customWidth="1"/>
    <col min="11219" max="11239" width="7.28515625" style="512" customWidth="1"/>
    <col min="11240" max="11456" width="6.85546875" style="512"/>
    <col min="11457" max="11457" width="4.85546875" style="512" customWidth="1"/>
    <col min="11458" max="11458" width="37.42578125" style="512" bestFit="1" customWidth="1"/>
    <col min="11459" max="11459" width="5.28515625" style="512" customWidth="1"/>
    <col min="11460" max="11460" width="7.7109375" style="512" customWidth="1"/>
    <col min="11461" max="11461" width="0" style="512" hidden="1" customWidth="1"/>
    <col min="11462" max="11462" width="8.140625" style="512" customWidth="1"/>
    <col min="11463" max="11473" width="7.28515625" style="512" customWidth="1"/>
    <col min="11474" max="11474" width="8.7109375" style="512" customWidth="1"/>
    <col min="11475" max="11495" width="7.28515625" style="512" customWidth="1"/>
    <col min="11496" max="11712" width="6.85546875" style="512"/>
    <col min="11713" max="11713" width="4.85546875" style="512" customWidth="1"/>
    <col min="11714" max="11714" width="37.42578125" style="512" bestFit="1" customWidth="1"/>
    <col min="11715" max="11715" width="5.28515625" style="512" customWidth="1"/>
    <col min="11716" max="11716" width="7.7109375" style="512" customWidth="1"/>
    <col min="11717" max="11717" width="0" style="512" hidden="1" customWidth="1"/>
    <col min="11718" max="11718" width="8.140625" style="512" customWidth="1"/>
    <col min="11719" max="11729" width="7.28515625" style="512" customWidth="1"/>
    <col min="11730" max="11730" width="8.7109375" style="512" customWidth="1"/>
    <col min="11731" max="11751" width="7.28515625" style="512" customWidth="1"/>
    <col min="11752" max="11968" width="6.85546875" style="512"/>
    <col min="11969" max="11969" width="4.85546875" style="512" customWidth="1"/>
    <col min="11970" max="11970" width="37.42578125" style="512" bestFit="1" customWidth="1"/>
    <col min="11971" max="11971" width="5.28515625" style="512" customWidth="1"/>
    <col min="11972" max="11972" width="7.7109375" style="512" customWidth="1"/>
    <col min="11973" max="11973" width="0" style="512" hidden="1" customWidth="1"/>
    <col min="11974" max="11974" width="8.140625" style="512" customWidth="1"/>
    <col min="11975" max="11985" width="7.28515625" style="512" customWidth="1"/>
    <col min="11986" max="11986" width="8.7109375" style="512" customWidth="1"/>
    <col min="11987" max="12007" width="7.28515625" style="512" customWidth="1"/>
    <col min="12008" max="12224" width="6.85546875" style="512"/>
    <col min="12225" max="12225" width="4.85546875" style="512" customWidth="1"/>
    <col min="12226" max="12226" width="37.42578125" style="512" bestFit="1" customWidth="1"/>
    <col min="12227" max="12227" width="5.28515625" style="512" customWidth="1"/>
    <col min="12228" max="12228" width="7.7109375" style="512" customWidth="1"/>
    <col min="12229" max="12229" width="0" style="512" hidden="1" customWidth="1"/>
    <col min="12230" max="12230" width="8.140625" style="512" customWidth="1"/>
    <col min="12231" max="12241" width="7.28515625" style="512" customWidth="1"/>
    <col min="12242" max="12242" width="8.7109375" style="512" customWidth="1"/>
    <col min="12243" max="12263" width="7.28515625" style="512" customWidth="1"/>
    <col min="12264" max="12480" width="6.85546875" style="512"/>
    <col min="12481" max="12481" width="4.85546875" style="512" customWidth="1"/>
    <col min="12482" max="12482" width="37.42578125" style="512" bestFit="1" customWidth="1"/>
    <col min="12483" max="12483" width="5.28515625" style="512" customWidth="1"/>
    <col min="12484" max="12484" width="7.7109375" style="512" customWidth="1"/>
    <col min="12485" max="12485" width="0" style="512" hidden="1" customWidth="1"/>
    <col min="12486" max="12486" width="8.140625" style="512" customWidth="1"/>
    <col min="12487" max="12497" width="7.28515625" style="512" customWidth="1"/>
    <col min="12498" max="12498" width="8.7109375" style="512" customWidth="1"/>
    <col min="12499" max="12519" width="7.28515625" style="512" customWidth="1"/>
    <col min="12520" max="12736" width="6.85546875" style="512"/>
    <col min="12737" max="12737" width="4.85546875" style="512" customWidth="1"/>
    <col min="12738" max="12738" width="37.42578125" style="512" bestFit="1" customWidth="1"/>
    <col min="12739" max="12739" width="5.28515625" style="512" customWidth="1"/>
    <col min="12740" max="12740" width="7.7109375" style="512" customWidth="1"/>
    <col min="12741" max="12741" width="0" style="512" hidden="1" customWidth="1"/>
    <col min="12742" max="12742" width="8.140625" style="512" customWidth="1"/>
    <col min="12743" max="12753" width="7.28515625" style="512" customWidth="1"/>
    <col min="12754" max="12754" width="8.7109375" style="512" customWidth="1"/>
    <col min="12755" max="12775" width="7.28515625" style="512" customWidth="1"/>
    <col min="12776" max="12992" width="6.85546875" style="512"/>
    <col min="12993" max="12993" width="4.85546875" style="512" customWidth="1"/>
    <col min="12994" max="12994" width="37.42578125" style="512" bestFit="1" customWidth="1"/>
    <col min="12995" max="12995" width="5.28515625" style="512" customWidth="1"/>
    <col min="12996" max="12996" width="7.7109375" style="512" customWidth="1"/>
    <col min="12997" max="12997" width="0" style="512" hidden="1" customWidth="1"/>
    <col min="12998" max="12998" width="8.140625" style="512" customWidth="1"/>
    <col min="12999" max="13009" width="7.28515625" style="512" customWidth="1"/>
    <col min="13010" max="13010" width="8.7109375" style="512" customWidth="1"/>
    <col min="13011" max="13031" width="7.28515625" style="512" customWidth="1"/>
    <col min="13032" max="13248" width="6.85546875" style="512"/>
    <col min="13249" max="13249" width="4.85546875" style="512" customWidth="1"/>
    <col min="13250" max="13250" width="37.42578125" style="512" bestFit="1" customWidth="1"/>
    <col min="13251" max="13251" width="5.28515625" style="512" customWidth="1"/>
    <col min="13252" max="13252" width="7.7109375" style="512" customWidth="1"/>
    <col min="13253" max="13253" width="0" style="512" hidden="1" customWidth="1"/>
    <col min="13254" max="13254" width="8.140625" style="512" customWidth="1"/>
    <col min="13255" max="13265" width="7.28515625" style="512" customWidth="1"/>
    <col min="13266" max="13266" width="8.7109375" style="512" customWidth="1"/>
    <col min="13267" max="13287" width="7.28515625" style="512" customWidth="1"/>
    <col min="13288" max="13504" width="6.85546875" style="512"/>
    <col min="13505" max="13505" width="4.85546875" style="512" customWidth="1"/>
    <col min="13506" max="13506" width="37.42578125" style="512" bestFit="1" customWidth="1"/>
    <col min="13507" max="13507" width="5.28515625" style="512" customWidth="1"/>
    <col min="13508" max="13508" width="7.7109375" style="512" customWidth="1"/>
    <col min="13509" max="13509" width="0" style="512" hidden="1" customWidth="1"/>
    <col min="13510" max="13510" width="8.140625" style="512" customWidth="1"/>
    <col min="13511" max="13521" width="7.28515625" style="512" customWidth="1"/>
    <col min="13522" max="13522" width="8.7109375" style="512" customWidth="1"/>
    <col min="13523" max="13543" width="7.28515625" style="512" customWidth="1"/>
    <col min="13544" max="13760" width="6.85546875" style="512"/>
    <col min="13761" max="13761" width="4.85546875" style="512" customWidth="1"/>
    <col min="13762" max="13762" width="37.42578125" style="512" bestFit="1" customWidth="1"/>
    <col min="13763" max="13763" width="5.28515625" style="512" customWidth="1"/>
    <col min="13764" max="13764" width="7.7109375" style="512" customWidth="1"/>
    <col min="13765" max="13765" width="0" style="512" hidden="1" customWidth="1"/>
    <col min="13766" max="13766" width="8.140625" style="512" customWidth="1"/>
    <col min="13767" max="13777" width="7.28515625" style="512" customWidth="1"/>
    <col min="13778" max="13778" width="8.7109375" style="512" customWidth="1"/>
    <col min="13779" max="13799" width="7.28515625" style="512" customWidth="1"/>
    <col min="13800" max="14016" width="6.85546875" style="512"/>
    <col min="14017" max="14017" width="4.85546875" style="512" customWidth="1"/>
    <col min="14018" max="14018" width="37.42578125" style="512" bestFit="1" customWidth="1"/>
    <col min="14019" max="14019" width="5.28515625" style="512" customWidth="1"/>
    <col min="14020" max="14020" width="7.7109375" style="512" customWidth="1"/>
    <col min="14021" max="14021" width="0" style="512" hidden="1" customWidth="1"/>
    <col min="14022" max="14022" width="8.140625" style="512" customWidth="1"/>
    <col min="14023" max="14033" width="7.28515625" style="512" customWidth="1"/>
    <col min="14034" max="14034" width="8.7109375" style="512" customWidth="1"/>
    <col min="14035" max="14055" width="7.28515625" style="512" customWidth="1"/>
    <col min="14056" max="14272" width="6.85546875" style="512"/>
    <col min="14273" max="14273" width="4.85546875" style="512" customWidth="1"/>
    <col min="14274" max="14274" width="37.42578125" style="512" bestFit="1" customWidth="1"/>
    <col min="14275" max="14275" width="5.28515625" style="512" customWidth="1"/>
    <col min="14276" max="14276" width="7.7109375" style="512" customWidth="1"/>
    <col min="14277" max="14277" width="0" style="512" hidden="1" customWidth="1"/>
    <col min="14278" max="14278" width="8.140625" style="512" customWidth="1"/>
    <col min="14279" max="14289" width="7.28515625" style="512" customWidth="1"/>
    <col min="14290" max="14290" width="8.7109375" style="512" customWidth="1"/>
    <col min="14291" max="14311" width="7.28515625" style="512" customWidth="1"/>
    <col min="14312" max="14528" width="6.85546875" style="512"/>
    <col min="14529" max="14529" width="4.85546875" style="512" customWidth="1"/>
    <col min="14530" max="14530" width="37.42578125" style="512" bestFit="1" customWidth="1"/>
    <col min="14531" max="14531" width="5.28515625" style="512" customWidth="1"/>
    <col min="14532" max="14532" width="7.7109375" style="512" customWidth="1"/>
    <col min="14533" max="14533" width="0" style="512" hidden="1" customWidth="1"/>
    <col min="14534" max="14534" width="8.140625" style="512" customWidth="1"/>
    <col min="14535" max="14545" width="7.28515625" style="512" customWidth="1"/>
    <col min="14546" max="14546" width="8.7109375" style="512" customWidth="1"/>
    <col min="14547" max="14567" width="7.28515625" style="512" customWidth="1"/>
    <col min="14568" max="14784" width="6.85546875" style="512"/>
    <col min="14785" max="14785" width="4.85546875" style="512" customWidth="1"/>
    <col min="14786" max="14786" width="37.42578125" style="512" bestFit="1" customWidth="1"/>
    <col min="14787" max="14787" width="5.28515625" style="512" customWidth="1"/>
    <col min="14788" max="14788" width="7.7109375" style="512" customWidth="1"/>
    <col min="14789" max="14789" width="0" style="512" hidden="1" customWidth="1"/>
    <col min="14790" max="14790" width="8.140625" style="512" customWidth="1"/>
    <col min="14791" max="14801" width="7.28515625" style="512" customWidth="1"/>
    <col min="14802" max="14802" width="8.7109375" style="512" customWidth="1"/>
    <col min="14803" max="14823" width="7.28515625" style="512" customWidth="1"/>
    <col min="14824" max="15040" width="6.85546875" style="512"/>
    <col min="15041" max="15041" width="4.85546875" style="512" customWidth="1"/>
    <col min="15042" max="15042" width="37.42578125" style="512" bestFit="1" customWidth="1"/>
    <col min="15043" max="15043" width="5.28515625" style="512" customWidth="1"/>
    <col min="15044" max="15044" width="7.7109375" style="512" customWidth="1"/>
    <col min="15045" max="15045" width="0" style="512" hidden="1" customWidth="1"/>
    <col min="15046" max="15046" width="8.140625" style="512" customWidth="1"/>
    <col min="15047" max="15057" width="7.28515625" style="512" customWidth="1"/>
    <col min="15058" max="15058" width="8.7109375" style="512" customWidth="1"/>
    <col min="15059" max="15079" width="7.28515625" style="512" customWidth="1"/>
    <col min="15080" max="15296" width="6.85546875" style="512"/>
    <col min="15297" max="15297" width="4.85546875" style="512" customWidth="1"/>
    <col min="15298" max="15298" width="37.42578125" style="512" bestFit="1" customWidth="1"/>
    <col min="15299" max="15299" width="5.28515625" style="512" customWidth="1"/>
    <col min="15300" max="15300" width="7.7109375" style="512" customWidth="1"/>
    <col min="15301" max="15301" width="0" style="512" hidden="1" customWidth="1"/>
    <col min="15302" max="15302" width="8.140625" style="512" customWidth="1"/>
    <col min="15303" max="15313" width="7.28515625" style="512" customWidth="1"/>
    <col min="15314" max="15314" width="8.7109375" style="512" customWidth="1"/>
    <col min="15315" max="15335" width="7.28515625" style="512" customWidth="1"/>
    <col min="15336" max="15552" width="6.85546875" style="512"/>
    <col min="15553" max="15553" width="4.85546875" style="512" customWidth="1"/>
    <col min="15554" max="15554" width="37.42578125" style="512" bestFit="1" customWidth="1"/>
    <col min="15555" max="15555" width="5.28515625" style="512" customWidth="1"/>
    <col min="15556" max="15556" width="7.7109375" style="512" customWidth="1"/>
    <col min="15557" max="15557" width="0" style="512" hidden="1" customWidth="1"/>
    <col min="15558" max="15558" width="8.140625" style="512" customWidth="1"/>
    <col min="15559" max="15569" width="7.28515625" style="512" customWidth="1"/>
    <col min="15570" max="15570" width="8.7109375" style="512" customWidth="1"/>
    <col min="15571" max="15591" width="7.28515625" style="512" customWidth="1"/>
    <col min="15592" max="15808" width="6.85546875" style="512"/>
    <col min="15809" max="15809" width="4.85546875" style="512" customWidth="1"/>
    <col min="15810" max="15810" width="37.42578125" style="512" bestFit="1" customWidth="1"/>
    <col min="15811" max="15811" width="5.28515625" style="512" customWidth="1"/>
    <col min="15812" max="15812" width="7.7109375" style="512" customWidth="1"/>
    <col min="15813" max="15813" width="0" style="512" hidden="1" customWidth="1"/>
    <col min="15814" max="15814" width="8.140625" style="512" customWidth="1"/>
    <col min="15815" max="15825" width="7.28515625" style="512" customWidth="1"/>
    <col min="15826" max="15826" width="8.7109375" style="512" customWidth="1"/>
    <col min="15827" max="15847" width="7.28515625" style="512" customWidth="1"/>
    <col min="15848" max="16064" width="6.85546875" style="512"/>
    <col min="16065" max="16065" width="4.85546875" style="512" customWidth="1"/>
    <col min="16066" max="16066" width="37.42578125" style="512" bestFit="1" customWidth="1"/>
    <col min="16067" max="16067" width="5.28515625" style="512" customWidth="1"/>
    <col min="16068" max="16068" width="7.7109375" style="512" customWidth="1"/>
    <col min="16069" max="16069" width="0" style="512" hidden="1" customWidth="1"/>
    <col min="16070" max="16070" width="8.140625" style="512" customWidth="1"/>
    <col min="16071" max="16081" width="7.28515625" style="512" customWidth="1"/>
    <col min="16082" max="16082" width="8.7109375" style="512" customWidth="1"/>
    <col min="16083" max="16103" width="7.28515625" style="512" customWidth="1"/>
    <col min="16104" max="16384" width="6.85546875" style="512"/>
  </cols>
  <sheetData>
    <row r="1" spans="1:9" ht="16.5" customHeight="1">
      <c r="A1" s="1652" t="s">
        <v>172</v>
      </c>
      <c r="B1" s="1652"/>
    </row>
    <row r="2" spans="1:9" ht="16.5" customHeight="1">
      <c r="A2" s="1653" t="s">
        <v>418</v>
      </c>
      <c r="B2" s="1653"/>
      <c r="C2" s="1653"/>
      <c r="D2" s="1653"/>
      <c r="E2" s="1653"/>
      <c r="F2" s="1653"/>
      <c r="G2" s="1653"/>
      <c r="H2" s="1653"/>
      <c r="I2" s="1653"/>
    </row>
    <row r="3" spans="1:9">
      <c r="A3" s="1654"/>
      <c r="B3" s="1654"/>
      <c r="C3" s="1654"/>
      <c r="D3" s="1654"/>
      <c r="E3" s="1654"/>
      <c r="F3" s="1654"/>
      <c r="G3" s="1654"/>
      <c r="H3" s="1654"/>
      <c r="I3" s="1654"/>
    </row>
    <row r="4" spans="1:9" s="513" customFormat="1" ht="18" customHeight="1">
      <c r="A4" s="1655" t="s">
        <v>2</v>
      </c>
      <c r="B4" s="1656" t="s">
        <v>388</v>
      </c>
      <c r="C4" s="1656" t="s">
        <v>3</v>
      </c>
      <c r="D4" s="1656" t="s">
        <v>419</v>
      </c>
      <c r="E4" s="1656"/>
      <c r="F4" s="1657" t="s">
        <v>420</v>
      </c>
      <c r="G4" s="1658"/>
      <c r="H4" s="1658"/>
      <c r="I4" s="1659"/>
    </row>
    <row r="5" spans="1:9" s="513" customFormat="1" ht="18" customHeight="1">
      <c r="A5" s="1655"/>
      <c r="B5" s="1656"/>
      <c r="C5" s="1656"/>
      <c r="D5" s="1660" t="s">
        <v>289</v>
      </c>
      <c r="E5" s="1648" t="s">
        <v>191</v>
      </c>
      <c r="F5" s="1648" t="s">
        <v>421</v>
      </c>
      <c r="G5" s="1648" t="s">
        <v>422</v>
      </c>
      <c r="H5" s="1650" t="s">
        <v>190</v>
      </c>
      <c r="I5" s="1651"/>
    </row>
    <row r="6" spans="1:9" s="513" customFormat="1" ht="26.25" customHeight="1">
      <c r="A6" s="1655"/>
      <c r="B6" s="1656"/>
      <c r="C6" s="1656"/>
      <c r="D6" s="1661"/>
      <c r="E6" s="1649"/>
      <c r="F6" s="1649"/>
      <c r="G6" s="1649"/>
      <c r="H6" s="514" t="s">
        <v>289</v>
      </c>
      <c r="I6" s="515" t="s">
        <v>423</v>
      </c>
    </row>
    <row r="7" spans="1:9" s="517" customFormat="1">
      <c r="A7" s="516" t="s">
        <v>183</v>
      </c>
      <c r="B7" s="516">
        <v>-2</v>
      </c>
      <c r="C7" s="516">
        <v>-3</v>
      </c>
      <c r="D7" s="516">
        <v>-5</v>
      </c>
      <c r="E7" s="516">
        <v>-6</v>
      </c>
      <c r="F7" s="516"/>
      <c r="G7" s="516"/>
      <c r="H7" s="516">
        <v>-10</v>
      </c>
      <c r="I7" s="516">
        <v>-11</v>
      </c>
    </row>
    <row r="8" spans="1:9" s="513" customFormat="1" ht="19.5" hidden="1" customHeight="1">
      <c r="A8" s="518"/>
      <c r="B8" s="514" t="s">
        <v>7</v>
      </c>
      <c r="C8" s="518"/>
      <c r="D8" s="519">
        <v>16533.548115000001</v>
      </c>
      <c r="E8" s="519">
        <v>100</v>
      </c>
      <c r="F8" s="519">
        <v>16533.548114999998</v>
      </c>
      <c r="G8" s="519">
        <v>0</v>
      </c>
      <c r="H8" s="519">
        <v>16533.548115000001</v>
      </c>
      <c r="I8" s="519">
        <v>100</v>
      </c>
    </row>
    <row r="9" spans="1:9" s="524" customFormat="1" ht="19.5" customHeight="1">
      <c r="A9" s="520" t="s">
        <v>8</v>
      </c>
      <c r="B9" s="521" t="s">
        <v>9</v>
      </c>
      <c r="C9" s="522" t="s">
        <v>10</v>
      </c>
      <c r="D9" s="523">
        <v>9987.6742789999989</v>
      </c>
      <c r="E9" s="523">
        <v>60.40853547907674</v>
      </c>
      <c r="F9" s="523">
        <v>6567.4665620000005</v>
      </c>
      <c r="G9" s="523">
        <v>1070.5580370000014</v>
      </c>
      <c r="H9" s="523">
        <v>7638.0245990000021</v>
      </c>
      <c r="I9" s="523">
        <v>46.197129290538861</v>
      </c>
    </row>
    <row r="10" spans="1:9" s="528" customFormat="1" ht="19.5" customHeight="1">
      <c r="A10" s="525"/>
      <c r="B10" s="526" t="s">
        <v>65</v>
      </c>
      <c r="C10" s="527"/>
      <c r="D10" s="321">
        <v>0</v>
      </c>
      <c r="E10" s="321">
        <v>0</v>
      </c>
      <c r="F10" s="321">
        <v>0</v>
      </c>
      <c r="G10" s="321">
        <v>0</v>
      </c>
      <c r="H10" s="321">
        <v>0</v>
      </c>
      <c r="I10" s="321">
        <v>0</v>
      </c>
    </row>
    <row r="11" spans="1:9" ht="19.5" customHeight="1">
      <c r="A11" s="529" t="s">
        <v>11</v>
      </c>
      <c r="B11" s="530" t="s">
        <v>12</v>
      </c>
      <c r="C11" s="531" t="s">
        <v>13</v>
      </c>
      <c r="D11" s="322">
        <v>5865.4857539999994</v>
      </c>
      <c r="E11" s="322">
        <v>35.47626748476668</v>
      </c>
      <c r="F11" s="322">
        <v>4323.8757539999997</v>
      </c>
      <c r="G11" s="322">
        <v>6.4020900000004985</v>
      </c>
      <c r="H11" s="322">
        <v>4330.2778440000002</v>
      </c>
      <c r="I11" s="322">
        <v>26.190856396222483</v>
      </c>
    </row>
    <row r="12" spans="1:9" s="535" customFormat="1" ht="19.5" customHeight="1">
      <c r="A12" s="532"/>
      <c r="B12" s="533" t="s">
        <v>14</v>
      </c>
      <c r="C12" s="534" t="s">
        <v>15</v>
      </c>
      <c r="D12" s="321">
        <v>5800.4441969999998</v>
      </c>
      <c r="E12" s="321">
        <v>35.082876081133293</v>
      </c>
      <c r="F12" s="321">
        <v>4323.8757539999997</v>
      </c>
      <c r="G12" s="321">
        <v>-53.739466999999422</v>
      </c>
      <c r="H12" s="321">
        <v>4270.1362870000003</v>
      </c>
      <c r="I12" s="321">
        <v>25.827101704357908</v>
      </c>
    </row>
    <row r="13" spans="1:9" s="535" customFormat="1" ht="19.5" customHeight="1">
      <c r="A13" s="532"/>
      <c r="B13" s="533" t="s">
        <v>16</v>
      </c>
      <c r="C13" s="534" t="s">
        <v>17</v>
      </c>
      <c r="D13" s="321">
        <v>65.041556999999997</v>
      </c>
      <c r="E13" s="321">
        <v>0.39339140363338754</v>
      </c>
      <c r="F13" s="321">
        <v>0</v>
      </c>
      <c r="G13" s="321">
        <v>60.141556999999999</v>
      </c>
      <c r="H13" s="321">
        <v>60.141556999999999</v>
      </c>
      <c r="I13" s="321">
        <v>0.36375469186457798</v>
      </c>
    </row>
    <row r="14" spans="1:9" s="535" customFormat="1" ht="19.5" hidden="1" customHeight="1">
      <c r="A14" s="532"/>
      <c r="B14" s="526" t="s">
        <v>18</v>
      </c>
      <c r="C14" s="534" t="s">
        <v>19</v>
      </c>
      <c r="D14" s="321">
        <v>0</v>
      </c>
      <c r="E14" s="321">
        <v>0</v>
      </c>
      <c r="F14" s="321">
        <v>0</v>
      </c>
      <c r="G14" s="321">
        <v>0</v>
      </c>
      <c r="H14" s="321">
        <v>0</v>
      </c>
      <c r="I14" s="321">
        <v>0</v>
      </c>
    </row>
    <row r="15" spans="1:9" ht="19.5" customHeight="1">
      <c r="A15" s="529" t="s">
        <v>20</v>
      </c>
      <c r="B15" s="536" t="s">
        <v>21</v>
      </c>
      <c r="C15" s="531" t="s">
        <v>22</v>
      </c>
      <c r="D15" s="322">
        <v>601.95281200000011</v>
      </c>
      <c r="E15" s="322">
        <v>3.640796324013964</v>
      </c>
      <c r="F15" s="322">
        <v>0</v>
      </c>
      <c r="G15" s="322">
        <v>390.23555200000084</v>
      </c>
      <c r="H15" s="322">
        <v>390.23555200000084</v>
      </c>
      <c r="I15" s="322">
        <v>2.3602650156257812</v>
      </c>
    </row>
    <row r="16" spans="1:9" ht="19.5" customHeight="1">
      <c r="A16" s="529" t="s">
        <v>23</v>
      </c>
      <c r="B16" s="536" t="s">
        <v>24</v>
      </c>
      <c r="C16" s="531" t="s">
        <v>25</v>
      </c>
      <c r="D16" s="322">
        <v>1610.6437530000001</v>
      </c>
      <c r="E16" s="322">
        <v>9.741670340794844</v>
      </c>
      <c r="F16" s="322">
        <v>1170.0934930000001</v>
      </c>
      <c r="G16" s="322">
        <v>0</v>
      </c>
      <c r="H16" s="322">
        <v>1170.0934930000001</v>
      </c>
      <c r="I16" s="322">
        <v>7.0770864478776758</v>
      </c>
    </row>
    <row r="17" spans="1:9" ht="19.5" customHeight="1">
      <c r="A17" s="529" t="s">
        <v>26</v>
      </c>
      <c r="B17" s="530" t="s">
        <v>27</v>
      </c>
      <c r="C17" s="531" t="s">
        <v>28</v>
      </c>
      <c r="D17" s="322">
        <v>539.84076200000004</v>
      </c>
      <c r="E17" s="322">
        <v>3.2651234825405169</v>
      </c>
      <c r="F17" s="322">
        <v>519.11076199999991</v>
      </c>
      <c r="G17" s="322">
        <v>0</v>
      </c>
      <c r="H17" s="322">
        <v>519.11076199999991</v>
      </c>
      <c r="I17" s="322">
        <v>3.1397420468328789</v>
      </c>
    </row>
    <row r="18" spans="1:9" s="535" customFormat="1" ht="19.5" hidden="1" customHeight="1">
      <c r="A18" s="532"/>
      <c r="B18" s="526" t="s">
        <v>29</v>
      </c>
      <c r="C18" s="534" t="s">
        <v>30</v>
      </c>
      <c r="D18" s="321">
        <v>28.729320000000001</v>
      </c>
      <c r="E18" s="321">
        <v>0.17376379105181561</v>
      </c>
      <c r="F18" s="321">
        <v>28.729320000000001</v>
      </c>
      <c r="G18" s="321">
        <v>0</v>
      </c>
      <c r="H18" s="321">
        <v>28.729320000000001</v>
      </c>
      <c r="I18" s="321">
        <v>0.17376379105181561</v>
      </c>
    </row>
    <row r="19" spans="1:9" s="535" customFormat="1" ht="19.5" hidden="1" customHeight="1">
      <c r="A19" s="532"/>
      <c r="B19" s="526" t="s">
        <v>31</v>
      </c>
      <c r="C19" s="534" t="s">
        <v>32</v>
      </c>
      <c r="D19" s="321">
        <v>505.266751</v>
      </c>
      <c r="E19" s="321">
        <v>3.0560091970918122</v>
      </c>
      <c r="F19" s="321">
        <v>484.53675099999992</v>
      </c>
      <c r="G19" s="321">
        <v>0</v>
      </c>
      <c r="H19" s="321">
        <v>484.53675099999992</v>
      </c>
      <c r="I19" s="321">
        <v>2.9306277613841742</v>
      </c>
    </row>
    <row r="20" spans="1:9" s="535" customFormat="1" ht="27.75" hidden="1" customHeight="1">
      <c r="A20" s="532"/>
      <c r="B20" s="526" t="s">
        <v>33</v>
      </c>
      <c r="C20" s="534" t="s">
        <v>34</v>
      </c>
      <c r="D20" s="321">
        <v>5.8446910000000001</v>
      </c>
      <c r="E20" s="321">
        <v>3.5350494396888865E-2</v>
      </c>
      <c r="F20" s="321">
        <v>5.8446910000000001</v>
      </c>
      <c r="G20" s="321">
        <v>0</v>
      </c>
      <c r="H20" s="321">
        <v>5.8446910000000001</v>
      </c>
      <c r="I20" s="321">
        <v>3.5350494396888865E-2</v>
      </c>
    </row>
    <row r="21" spans="1:9" ht="19.5" customHeight="1">
      <c r="A21" s="529" t="s">
        <v>35</v>
      </c>
      <c r="B21" s="530" t="s">
        <v>36</v>
      </c>
      <c r="C21" s="531" t="s">
        <v>37</v>
      </c>
      <c r="D21" s="322">
        <v>308.66567199999997</v>
      </c>
      <c r="E21" s="322">
        <v>1.866905215099983</v>
      </c>
      <c r="F21" s="322">
        <v>308.66567199999997</v>
      </c>
      <c r="G21" s="322">
        <v>0</v>
      </c>
      <c r="H21" s="322">
        <v>308.66567199999997</v>
      </c>
      <c r="I21" s="322">
        <v>1.866905215099983</v>
      </c>
    </row>
    <row r="22" spans="1:9" s="535" customFormat="1" ht="19.5" hidden="1" customHeight="1">
      <c r="A22" s="532"/>
      <c r="B22" s="526" t="s">
        <v>38</v>
      </c>
      <c r="C22" s="534" t="s">
        <v>39</v>
      </c>
      <c r="D22" s="321">
        <v>10.374410000000001</v>
      </c>
      <c r="E22" s="321">
        <v>6.2747632437031797E-2</v>
      </c>
      <c r="F22" s="321">
        <v>10.374410000000001</v>
      </c>
      <c r="G22" s="321">
        <v>0</v>
      </c>
      <c r="H22" s="321">
        <v>10.374410000000001</v>
      </c>
      <c r="I22" s="321">
        <v>6.2747632437031797E-2</v>
      </c>
    </row>
    <row r="23" spans="1:9" s="535" customFormat="1" ht="19.5" hidden="1" customHeight="1">
      <c r="A23" s="532"/>
      <c r="B23" s="526" t="s">
        <v>40</v>
      </c>
      <c r="C23" s="534" t="s">
        <v>41</v>
      </c>
      <c r="D23" s="321">
        <v>297.41737800000004</v>
      </c>
      <c r="E23" s="321">
        <v>1.7988720626165486</v>
      </c>
      <c r="F23" s="321">
        <v>297.41737800000004</v>
      </c>
      <c r="G23" s="321">
        <v>0</v>
      </c>
      <c r="H23" s="321">
        <v>297.41737800000004</v>
      </c>
      <c r="I23" s="321">
        <v>1.7988720626165486</v>
      </c>
    </row>
    <row r="24" spans="1:9" s="535" customFormat="1" ht="27.75" hidden="1" customHeight="1">
      <c r="A24" s="532"/>
      <c r="B24" s="526" t="s">
        <v>42</v>
      </c>
      <c r="C24" s="534" t="s">
        <v>43</v>
      </c>
      <c r="D24" s="321">
        <v>0.87388399999999999</v>
      </c>
      <c r="E24" s="321">
        <v>5.2855200464029372E-3</v>
      </c>
      <c r="F24" s="321">
        <v>0.87388399999999999</v>
      </c>
      <c r="G24" s="321">
        <v>0</v>
      </c>
      <c r="H24" s="321">
        <v>0.87388399999999999</v>
      </c>
      <c r="I24" s="321">
        <v>5.2855200464029372E-3</v>
      </c>
    </row>
    <row r="25" spans="1:9" ht="19.5" customHeight="1">
      <c r="A25" s="529" t="s">
        <v>44</v>
      </c>
      <c r="B25" s="530" t="s">
        <v>45</v>
      </c>
      <c r="C25" s="531" t="s">
        <v>46</v>
      </c>
      <c r="D25" s="322">
        <v>389.31088100000005</v>
      </c>
      <c r="E25" s="322">
        <v>2.3546723201343527</v>
      </c>
      <c r="F25" s="322">
        <v>245.72088100000002</v>
      </c>
      <c r="G25" s="322">
        <v>0</v>
      </c>
      <c r="H25" s="322">
        <v>245.72088100000002</v>
      </c>
      <c r="I25" s="322">
        <v>1.4861956991377467</v>
      </c>
    </row>
    <row r="26" spans="1:9" s="535" customFormat="1" ht="19.5" hidden="1" customHeight="1">
      <c r="A26" s="532"/>
      <c r="B26" s="526" t="s">
        <v>185</v>
      </c>
      <c r="C26" s="534" t="s">
        <v>48</v>
      </c>
      <c r="D26" s="321">
        <v>0</v>
      </c>
      <c r="E26" s="321">
        <v>0</v>
      </c>
      <c r="F26" s="321">
        <v>0</v>
      </c>
      <c r="G26" s="321">
        <v>0</v>
      </c>
      <c r="H26" s="321">
        <v>0</v>
      </c>
      <c r="I26" s="321">
        <v>0</v>
      </c>
    </row>
    <row r="27" spans="1:9" s="535" customFormat="1" ht="19.5" hidden="1" customHeight="1">
      <c r="A27" s="532"/>
      <c r="B27" s="526" t="s">
        <v>49</v>
      </c>
      <c r="C27" s="534" t="s">
        <v>50</v>
      </c>
      <c r="D27" s="321">
        <v>382.32789100000002</v>
      </c>
      <c r="E27" s="321">
        <v>2.3124370421926219</v>
      </c>
      <c r="F27" s="321">
        <v>238.73789099999999</v>
      </c>
      <c r="G27" s="321">
        <v>0</v>
      </c>
      <c r="H27" s="321">
        <v>238.73789099999999</v>
      </c>
      <c r="I27" s="321">
        <v>1.4439604211960162</v>
      </c>
    </row>
    <row r="28" spans="1:9" s="535" customFormat="1" ht="28.5" hidden="1" customHeight="1">
      <c r="A28" s="532"/>
      <c r="B28" s="526" t="s">
        <v>51</v>
      </c>
      <c r="C28" s="534" t="s">
        <v>52</v>
      </c>
      <c r="D28" s="321">
        <v>6.98299</v>
      </c>
      <c r="E28" s="321">
        <v>4.2235277941730535E-2</v>
      </c>
      <c r="F28" s="321">
        <v>6.98299</v>
      </c>
      <c r="G28" s="321">
        <v>0</v>
      </c>
      <c r="H28" s="321">
        <v>6.98299</v>
      </c>
      <c r="I28" s="321">
        <v>4.2235277941730535E-2</v>
      </c>
    </row>
    <row r="29" spans="1:9" ht="19.5" customHeight="1">
      <c r="A29" s="529" t="s">
        <v>53</v>
      </c>
      <c r="B29" s="536" t="s">
        <v>290</v>
      </c>
      <c r="C29" s="531" t="s">
        <v>55</v>
      </c>
      <c r="D29" s="322">
        <v>661.91838900000005</v>
      </c>
      <c r="E29" s="322">
        <v>4.0034866345444442</v>
      </c>
      <c r="F29" s="322">
        <v>0</v>
      </c>
      <c r="G29" s="322">
        <v>598.10403899999994</v>
      </c>
      <c r="H29" s="322">
        <v>598.10403899999994</v>
      </c>
      <c r="I29" s="322">
        <v>3.6175177574701718</v>
      </c>
    </row>
    <row r="30" spans="1:9" ht="19.5" customHeight="1">
      <c r="A30" s="529" t="s">
        <v>56</v>
      </c>
      <c r="B30" s="536" t="s">
        <v>57</v>
      </c>
      <c r="C30" s="531" t="s">
        <v>58</v>
      </c>
      <c r="D30" s="322">
        <v>0</v>
      </c>
      <c r="E30" s="322">
        <v>0</v>
      </c>
      <c r="F30" s="322">
        <v>0</v>
      </c>
      <c r="G30" s="322">
        <v>0</v>
      </c>
      <c r="H30" s="322">
        <v>0</v>
      </c>
      <c r="I30" s="322">
        <v>0</v>
      </c>
    </row>
    <row r="31" spans="1:9" ht="19.5" customHeight="1">
      <c r="A31" s="529" t="s">
        <v>59</v>
      </c>
      <c r="B31" s="536" t="s">
        <v>60</v>
      </c>
      <c r="C31" s="531" t="s">
        <v>61</v>
      </c>
      <c r="D31" s="322">
        <v>9.8562560000000001</v>
      </c>
      <c r="E31" s="322">
        <v>5.9613677181959188E-2</v>
      </c>
      <c r="F31" s="322">
        <v>0</v>
      </c>
      <c r="G31" s="322">
        <v>75.816355999999999</v>
      </c>
      <c r="H31" s="322">
        <v>75.816355999999999</v>
      </c>
      <c r="I31" s="322">
        <v>0.45856071227213402</v>
      </c>
    </row>
    <row r="32" spans="1:9" s="541" customFormat="1" ht="19.5" customHeight="1">
      <c r="A32" s="537" t="s">
        <v>62</v>
      </c>
      <c r="B32" s="538" t="s">
        <v>63</v>
      </c>
      <c r="C32" s="539" t="s">
        <v>64</v>
      </c>
      <c r="D32" s="540">
        <v>6521.6778540000005</v>
      </c>
      <c r="E32" s="540">
        <v>39.445119756740127</v>
      </c>
      <c r="F32" s="540">
        <v>6817.1941889999998</v>
      </c>
      <c r="G32" s="540">
        <v>2056.3874359999995</v>
      </c>
      <c r="H32" s="540">
        <v>8873.5816249999989</v>
      </c>
      <c r="I32" s="540">
        <v>53.670159383087736</v>
      </c>
    </row>
    <row r="33" spans="1:9" s="528" customFormat="1" ht="19.5" customHeight="1">
      <c r="A33" s="525"/>
      <c r="B33" s="526" t="s">
        <v>65</v>
      </c>
      <c r="C33" s="527"/>
      <c r="D33" s="321">
        <v>0</v>
      </c>
      <c r="E33" s="321">
        <v>0</v>
      </c>
      <c r="F33" s="321">
        <v>0</v>
      </c>
      <c r="G33" s="321">
        <v>0</v>
      </c>
      <c r="H33" s="321">
        <v>0</v>
      </c>
      <c r="I33" s="321">
        <v>0</v>
      </c>
    </row>
    <row r="34" spans="1:9" s="542" customFormat="1" ht="19.5" customHeight="1">
      <c r="A34" s="427" t="s">
        <v>66</v>
      </c>
      <c r="B34" s="430" t="s">
        <v>67</v>
      </c>
      <c r="C34" s="233" t="s">
        <v>68</v>
      </c>
      <c r="D34" s="428">
        <v>35.410539</v>
      </c>
      <c r="E34" s="428">
        <v>0.21417386488187562</v>
      </c>
      <c r="F34" s="428">
        <v>72.423539000000005</v>
      </c>
      <c r="G34" s="428">
        <v>0</v>
      </c>
      <c r="H34" s="428">
        <v>72.423538999999991</v>
      </c>
      <c r="I34" s="428">
        <v>0.43803990828982442</v>
      </c>
    </row>
    <row r="35" spans="1:9" s="542" customFormat="1" ht="19.5" customHeight="1">
      <c r="A35" s="427" t="s">
        <v>69</v>
      </c>
      <c r="B35" s="430" t="s">
        <v>70</v>
      </c>
      <c r="C35" s="233" t="s">
        <v>71</v>
      </c>
      <c r="D35" s="428">
        <v>2.5950299999999999</v>
      </c>
      <c r="E35" s="428">
        <v>1.5695542069676313E-2</v>
      </c>
      <c r="F35" s="428">
        <v>6.3683299999999994</v>
      </c>
      <c r="G35" s="428">
        <v>0</v>
      </c>
      <c r="H35" s="428">
        <v>6.3683299999999994</v>
      </c>
      <c r="I35" s="428">
        <v>3.8517624624216963E-2</v>
      </c>
    </row>
    <row r="36" spans="1:9" ht="19.5" customHeight="1">
      <c r="A36" s="529" t="s">
        <v>72</v>
      </c>
      <c r="B36" s="536" t="s">
        <v>73</v>
      </c>
      <c r="C36" s="531" t="s">
        <v>74</v>
      </c>
      <c r="D36" s="322">
        <v>0</v>
      </c>
      <c r="E36" s="322">
        <v>0</v>
      </c>
      <c r="F36" s="322">
        <v>0</v>
      </c>
      <c r="G36" s="322">
        <v>0</v>
      </c>
      <c r="H36" s="322">
        <v>0</v>
      </c>
      <c r="I36" s="322">
        <v>0</v>
      </c>
    </row>
    <row r="37" spans="1:9" ht="19.5" customHeight="1">
      <c r="A37" s="529" t="s">
        <v>75</v>
      </c>
      <c r="B37" s="530" t="s">
        <v>76</v>
      </c>
      <c r="C37" s="531" t="s">
        <v>77</v>
      </c>
      <c r="D37" s="322">
        <v>0</v>
      </c>
      <c r="E37" s="322">
        <v>0</v>
      </c>
      <c r="F37" s="322">
        <v>0</v>
      </c>
      <c r="G37" s="322">
        <v>0</v>
      </c>
      <c r="H37" s="322">
        <v>0</v>
      </c>
      <c r="I37" s="322">
        <v>0</v>
      </c>
    </row>
    <row r="38" spans="1:9" ht="19.5" customHeight="1">
      <c r="A38" s="529" t="s">
        <v>80</v>
      </c>
      <c r="B38" s="536" t="s">
        <v>78</v>
      </c>
      <c r="C38" s="531" t="s">
        <v>79</v>
      </c>
      <c r="D38" s="322">
        <v>132.39974000000001</v>
      </c>
      <c r="E38" s="322">
        <v>0.80079447605006704</v>
      </c>
      <c r="F38" s="322">
        <v>613.01973999999996</v>
      </c>
      <c r="G38" s="322">
        <v>0</v>
      </c>
      <c r="H38" s="322">
        <v>613.01973999999996</v>
      </c>
      <c r="I38" s="322">
        <v>3.7077325189735895</v>
      </c>
    </row>
    <row r="39" spans="1:9" ht="19.5" customHeight="1">
      <c r="A39" s="529" t="s">
        <v>83</v>
      </c>
      <c r="B39" s="536" t="s">
        <v>81</v>
      </c>
      <c r="C39" s="531" t="s">
        <v>82</v>
      </c>
      <c r="D39" s="322">
        <v>12.583052</v>
      </c>
      <c r="E39" s="322">
        <v>7.610618067264141E-2</v>
      </c>
      <c r="F39" s="322">
        <v>319.74305200000003</v>
      </c>
      <c r="G39" s="322">
        <v>-31.91820000000007</v>
      </c>
      <c r="H39" s="322">
        <v>287.82485199999996</v>
      </c>
      <c r="I39" s="322">
        <v>1.740853505841689</v>
      </c>
    </row>
    <row r="40" spans="1:9" ht="19.5" customHeight="1">
      <c r="A40" s="529" t="s">
        <v>86</v>
      </c>
      <c r="B40" s="536" t="s">
        <v>84</v>
      </c>
      <c r="C40" s="531" t="s">
        <v>85</v>
      </c>
      <c r="D40" s="322">
        <v>694.20617499999992</v>
      </c>
      <c r="E40" s="322">
        <v>4.1987731258373024</v>
      </c>
      <c r="F40" s="322">
        <v>807.04617499999995</v>
      </c>
      <c r="G40" s="322">
        <v>-28.186299999999846</v>
      </c>
      <c r="H40" s="322">
        <v>778.8598750000001</v>
      </c>
      <c r="I40" s="322">
        <v>4.7107848211563397</v>
      </c>
    </row>
    <row r="41" spans="1:9" ht="19.5" customHeight="1">
      <c r="A41" s="529" t="s">
        <v>89</v>
      </c>
      <c r="B41" s="536" t="s">
        <v>87</v>
      </c>
      <c r="C41" s="531" t="s">
        <v>88</v>
      </c>
      <c r="D41" s="322">
        <v>0</v>
      </c>
      <c r="E41" s="322">
        <v>0</v>
      </c>
      <c r="F41" s="322">
        <v>0</v>
      </c>
      <c r="G41" s="322">
        <v>0</v>
      </c>
      <c r="H41" s="322">
        <v>0</v>
      </c>
      <c r="I41" s="322">
        <v>0</v>
      </c>
    </row>
    <row r="42" spans="1:9" ht="19.5" customHeight="1">
      <c r="A42" s="529" t="s">
        <v>92</v>
      </c>
      <c r="B42" s="543" t="s">
        <v>90</v>
      </c>
      <c r="C42" s="531" t="s">
        <v>91</v>
      </c>
      <c r="D42" s="322">
        <v>605.48782700000004</v>
      </c>
      <c r="E42" s="322">
        <v>3.6621771853718044</v>
      </c>
      <c r="F42" s="322">
        <v>0</v>
      </c>
      <c r="G42" s="322">
        <v>831.25782700000002</v>
      </c>
      <c r="H42" s="322">
        <v>831.25782700000002</v>
      </c>
      <c r="I42" s="322">
        <v>5.0277038008910164</v>
      </c>
    </row>
    <row r="43" spans="1:9" ht="28.5" customHeight="1">
      <c r="A43" s="529" t="s">
        <v>128</v>
      </c>
      <c r="B43" s="536" t="s">
        <v>93</v>
      </c>
      <c r="C43" s="531" t="s">
        <v>94</v>
      </c>
      <c r="D43" s="322">
        <v>2487.021553</v>
      </c>
      <c r="E43" s="322">
        <v>15.042273658995548</v>
      </c>
      <c r="F43" s="322">
        <v>3277.717298</v>
      </c>
      <c r="G43" s="322">
        <v>19.417316000000003</v>
      </c>
      <c r="H43" s="322">
        <v>3297.1346140000001</v>
      </c>
      <c r="I43" s="322">
        <v>19.942087391445558</v>
      </c>
    </row>
    <row r="44" spans="1:9" s="535" customFormat="1" ht="19.5" customHeight="1">
      <c r="A44" s="532"/>
      <c r="B44" s="526" t="s">
        <v>188</v>
      </c>
      <c r="C44" s="534"/>
      <c r="D44" s="321">
        <v>0</v>
      </c>
      <c r="E44" s="321">
        <v>0</v>
      </c>
      <c r="F44" s="321">
        <v>0</v>
      </c>
      <c r="G44" s="321">
        <v>0</v>
      </c>
      <c r="H44" s="321">
        <v>0</v>
      </c>
      <c r="I44" s="321">
        <v>0</v>
      </c>
    </row>
    <row r="45" spans="1:9" s="535" customFormat="1" ht="19.5" customHeight="1">
      <c r="A45" s="532" t="s">
        <v>331</v>
      </c>
      <c r="B45" s="526" t="s">
        <v>96</v>
      </c>
      <c r="C45" s="534" t="s">
        <v>97</v>
      </c>
      <c r="D45" s="321">
        <v>1126.0413620000002</v>
      </c>
      <c r="E45" s="321">
        <v>6.8106455684391376</v>
      </c>
      <c r="F45" s="321">
        <v>1571.8293119999998</v>
      </c>
      <c r="G45" s="321">
        <v>0</v>
      </c>
      <c r="H45" s="321">
        <v>1571.8293119999998</v>
      </c>
      <c r="I45" s="321">
        <v>9.5069086264306648</v>
      </c>
    </row>
    <row r="46" spans="1:9" s="535" customFormat="1" ht="19.5" customHeight="1">
      <c r="A46" s="532" t="s">
        <v>331</v>
      </c>
      <c r="B46" s="526" t="s">
        <v>98</v>
      </c>
      <c r="C46" s="534" t="s">
        <v>99</v>
      </c>
      <c r="D46" s="321">
        <v>737.37364600000001</v>
      </c>
      <c r="E46" s="321">
        <v>4.4598633086567814</v>
      </c>
      <c r="F46" s="321">
        <v>756.86840600000005</v>
      </c>
      <c r="G46" s="321">
        <v>0</v>
      </c>
      <c r="H46" s="321">
        <v>756.86840600000005</v>
      </c>
      <c r="I46" s="321">
        <v>4.5777736317429287</v>
      </c>
    </row>
    <row r="47" spans="1:9" s="535" customFormat="1" ht="19.5" customHeight="1">
      <c r="A47" s="532" t="s">
        <v>331</v>
      </c>
      <c r="B47" s="526" t="s">
        <v>100</v>
      </c>
      <c r="C47" s="534" t="s">
        <v>101</v>
      </c>
      <c r="D47" s="321">
        <v>16.030211000000001</v>
      </c>
      <c r="E47" s="321">
        <v>9.6955661836775689E-2</v>
      </c>
      <c r="F47" s="321">
        <v>26.390211000000004</v>
      </c>
      <c r="G47" s="321">
        <v>0</v>
      </c>
      <c r="H47" s="321">
        <v>26.390211000000004</v>
      </c>
      <c r="I47" s="321">
        <v>0.1596161381479731</v>
      </c>
    </row>
    <row r="48" spans="1:9" s="535" customFormat="1" ht="19.5" customHeight="1">
      <c r="A48" s="532" t="s">
        <v>331</v>
      </c>
      <c r="B48" s="526" t="s">
        <v>102</v>
      </c>
      <c r="C48" s="534" t="s">
        <v>103</v>
      </c>
      <c r="D48" s="321">
        <v>9.0331250000000001</v>
      </c>
      <c r="E48" s="321">
        <v>5.4635126938087357E-2</v>
      </c>
      <c r="F48" s="321">
        <v>14.755395000000004</v>
      </c>
      <c r="G48" s="321">
        <v>0</v>
      </c>
      <c r="H48" s="321">
        <v>14.755395000000004</v>
      </c>
      <c r="I48" s="321">
        <v>8.9245181357129416E-2</v>
      </c>
    </row>
    <row r="49" spans="1:9" s="544" customFormat="1" ht="19.5" customHeight="1">
      <c r="A49" s="532" t="s">
        <v>331</v>
      </c>
      <c r="B49" s="426" t="s">
        <v>332</v>
      </c>
      <c r="C49" s="429" t="s">
        <v>105</v>
      </c>
      <c r="D49" s="321">
        <v>75.504137</v>
      </c>
      <c r="E49" s="321">
        <v>0.45667231543300224</v>
      </c>
      <c r="F49" s="321">
        <v>115.167828</v>
      </c>
      <c r="G49" s="321">
        <v>0</v>
      </c>
      <c r="H49" s="321">
        <v>115.167828</v>
      </c>
      <c r="I49" s="321">
        <v>0.69657055581139549</v>
      </c>
    </row>
    <row r="50" spans="1:9" s="535" customFormat="1" ht="19.5" customHeight="1">
      <c r="A50" s="532" t="s">
        <v>331</v>
      </c>
      <c r="B50" s="526" t="s">
        <v>345</v>
      </c>
      <c r="C50" s="534" t="s">
        <v>107</v>
      </c>
      <c r="D50" s="321">
        <v>52.421764000000003</v>
      </c>
      <c r="E50" s="321">
        <v>0.31706300205725679</v>
      </c>
      <c r="F50" s="321">
        <v>58.721764</v>
      </c>
      <c r="G50" s="321">
        <v>0</v>
      </c>
      <c r="H50" s="321">
        <v>58.721764</v>
      </c>
      <c r="I50" s="321">
        <v>0.35516734576001202</v>
      </c>
    </row>
    <row r="51" spans="1:9" s="535" customFormat="1" ht="19.5" customHeight="1">
      <c r="A51" s="532" t="s">
        <v>331</v>
      </c>
      <c r="B51" s="526" t="s">
        <v>108</v>
      </c>
      <c r="C51" s="534" t="s">
        <v>109</v>
      </c>
      <c r="D51" s="321">
        <v>143.618652</v>
      </c>
      <c r="E51" s="321">
        <v>0.86864991713244233</v>
      </c>
      <c r="F51" s="321">
        <v>312.68254200000001</v>
      </c>
      <c r="G51" s="321">
        <v>0</v>
      </c>
      <c r="H51" s="321">
        <v>312.68254200000001</v>
      </c>
      <c r="I51" s="321">
        <v>1.8912004841617747</v>
      </c>
    </row>
    <row r="52" spans="1:9" s="535" customFormat="1" ht="19.5" customHeight="1">
      <c r="A52" s="532" t="s">
        <v>331</v>
      </c>
      <c r="B52" s="526" t="s">
        <v>346</v>
      </c>
      <c r="C52" s="534" t="s">
        <v>111</v>
      </c>
      <c r="D52" s="321">
        <v>2.0732490000000001</v>
      </c>
      <c r="E52" s="321">
        <v>1.2539649599586266E-2</v>
      </c>
      <c r="F52" s="321">
        <v>2.0495490000000003</v>
      </c>
      <c r="G52" s="321">
        <v>0</v>
      </c>
      <c r="H52" s="321">
        <v>2.0495490000000003</v>
      </c>
      <c r="I52" s="321">
        <v>1.2396304687561614E-2</v>
      </c>
    </row>
    <row r="53" spans="1:9" s="535" customFormat="1" ht="19.5" customHeight="1">
      <c r="A53" s="532" t="s">
        <v>331</v>
      </c>
      <c r="B53" s="526" t="s">
        <v>112</v>
      </c>
      <c r="C53" s="534" t="s">
        <v>171</v>
      </c>
      <c r="D53" s="321">
        <v>0</v>
      </c>
      <c r="E53" s="321">
        <v>0</v>
      </c>
      <c r="F53" s="321">
        <v>0</v>
      </c>
      <c r="G53" s="321">
        <v>0</v>
      </c>
      <c r="H53" s="321">
        <v>0</v>
      </c>
      <c r="I53" s="321">
        <v>0</v>
      </c>
    </row>
    <row r="54" spans="1:9" s="535" customFormat="1" ht="19.5" customHeight="1">
      <c r="A54" s="532" t="s">
        <v>331</v>
      </c>
      <c r="B54" s="526" t="s">
        <v>114</v>
      </c>
      <c r="C54" s="534" t="s">
        <v>115</v>
      </c>
      <c r="D54" s="321">
        <v>29.010290000000001</v>
      </c>
      <c r="E54" s="321">
        <v>0.17546318429787325</v>
      </c>
      <c r="F54" s="321">
        <v>63.830290000000005</v>
      </c>
      <c r="G54" s="321">
        <v>0</v>
      </c>
      <c r="H54" s="321">
        <v>63.830290000000005</v>
      </c>
      <c r="I54" s="321">
        <v>0.38606528711214871</v>
      </c>
    </row>
    <row r="55" spans="1:9" s="535" customFormat="1" ht="19.5" customHeight="1">
      <c r="A55" s="532" t="s">
        <v>331</v>
      </c>
      <c r="B55" s="533" t="s">
        <v>116</v>
      </c>
      <c r="C55" s="534" t="s">
        <v>117</v>
      </c>
      <c r="D55" s="321">
        <v>70.048928000000004</v>
      </c>
      <c r="E55" s="321">
        <v>0.42367752833675409</v>
      </c>
      <c r="F55" s="321">
        <v>100.83332800000001</v>
      </c>
      <c r="G55" s="321">
        <v>0</v>
      </c>
      <c r="H55" s="321">
        <v>100.83332800000001</v>
      </c>
      <c r="I55" s="321">
        <v>0.60987107727057899</v>
      </c>
    </row>
    <row r="56" spans="1:9" s="535" customFormat="1" ht="19.5" customHeight="1">
      <c r="A56" s="532" t="s">
        <v>331</v>
      </c>
      <c r="B56" s="545" t="s">
        <v>118</v>
      </c>
      <c r="C56" s="534" t="s">
        <v>119</v>
      </c>
      <c r="D56" s="321">
        <v>69.197849000000019</v>
      </c>
      <c r="E56" s="321">
        <v>0.41852993996624671</v>
      </c>
      <c r="F56" s="321">
        <v>70.538849000000013</v>
      </c>
      <c r="G56" s="321">
        <v>0</v>
      </c>
      <c r="H56" s="321">
        <v>70.538849000000013</v>
      </c>
      <c r="I56" s="321">
        <v>0.42664072169726169</v>
      </c>
    </row>
    <row r="57" spans="1:9" s="535" customFormat="1" ht="25.5">
      <c r="A57" s="532" t="s">
        <v>331</v>
      </c>
      <c r="B57" s="545" t="s">
        <v>120</v>
      </c>
      <c r="C57" s="534" t="s">
        <v>121</v>
      </c>
      <c r="D57" s="321">
        <v>139.529224</v>
      </c>
      <c r="E57" s="321">
        <v>0.84391579490074864</v>
      </c>
      <c r="F57" s="321">
        <v>184.049824</v>
      </c>
      <c r="G57" s="321">
        <v>0</v>
      </c>
      <c r="H57" s="321">
        <v>184.049824</v>
      </c>
      <c r="I57" s="321">
        <v>1.1131901193853331</v>
      </c>
    </row>
    <row r="58" spans="1:9" s="535" customFormat="1" ht="19.5" customHeight="1">
      <c r="A58" s="532" t="s">
        <v>331</v>
      </c>
      <c r="B58" s="526" t="s">
        <v>284</v>
      </c>
      <c r="C58" s="534" t="s">
        <v>123</v>
      </c>
      <c r="D58" s="321">
        <v>0</v>
      </c>
      <c r="E58" s="321">
        <v>0</v>
      </c>
      <c r="F58" s="321">
        <v>0</v>
      </c>
      <c r="G58" s="321">
        <v>0</v>
      </c>
      <c r="H58" s="321">
        <v>0</v>
      </c>
      <c r="I58" s="321">
        <v>0</v>
      </c>
    </row>
    <row r="59" spans="1:9" s="535" customFormat="1" ht="19.5" customHeight="1">
      <c r="A59" s="532" t="s">
        <v>331</v>
      </c>
      <c r="B59" s="526" t="s">
        <v>124</v>
      </c>
      <c r="C59" s="534" t="s">
        <v>125</v>
      </c>
      <c r="D59" s="321">
        <v>0</v>
      </c>
      <c r="E59" s="321">
        <v>0</v>
      </c>
      <c r="F59" s="321">
        <v>0</v>
      </c>
      <c r="G59" s="321">
        <v>1.6890000000000001</v>
      </c>
      <c r="H59" s="321">
        <v>1.6890000000000001</v>
      </c>
      <c r="I59" s="321">
        <v>1.0215593097452937E-2</v>
      </c>
    </row>
    <row r="60" spans="1:9" s="535" customFormat="1" ht="19.5" customHeight="1">
      <c r="A60" s="532" t="s">
        <v>331</v>
      </c>
      <c r="B60" s="526" t="s">
        <v>126</v>
      </c>
      <c r="C60" s="534" t="s">
        <v>127</v>
      </c>
      <c r="D60" s="321">
        <v>17.139116000000001</v>
      </c>
      <c r="E60" s="321">
        <v>0.10366266140085564</v>
      </c>
      <c r="F60" s="321">
        <v>0</v>
      </c>
      <c r="G60" s="321">
        <v>17.728316000000003</v>
      </c>
      <c r="H60" s="321">
        <v>17.728316000000003</v>
      </c>
      <c r="I60" s="321">
        <v>0.10722632478334189</v>
      </c>
    </row>
    <row r="61" spans="1:9" ht="19.5" customHeight="1">
      <c r="A61" s="529" t="s">
        <v>131</v>
      </c>
      <c r="B61" s="536" t="s">
        <v>129</v>
      </c>
      <c r="C61" s="531" t="s">
        <v>130</v>
      </c>
      <c r="D61" s="322">
        <v>0</v>
      </c>
      <c r="E61" s="322">
        <v>0</v>
      </c>
      <c r="F61" s="322">
        <v>0</v>
      </c>
      <c r="G61" s="322">
        <v>0</v>
      </c>
      <c r="H61" s="322">
        <v>0</v>
      </c>
      <c r="I61" s="322">
        <v>0</v>
      </c>
    </row>
    <row r="62" spans="1:9" ht="19.5" customHeight="1">
      <c r="A62" s="529" t="s">
        <v>134</v>
      </c>
      <c r="B62" s="543" t="s">
        <v>132</v>
      </c>
      <c r="C62" s="531" t="s">
        <v>133</v>
      </c>
      <c r="D62" s="322">
        <v>0</v>
      </c>
      <c r="E62" s="322">
        <v>0</v>
      </c>
      <c r="F62" s="322">
        <v>0</v>
      </c>
      <c r="G62" s="322">
        <v>0</v>
      </c>
      <c r="H62" s="322">
        <v>0</v>
      </c>
      <c r="I62" s="322">
        <v>0</v>
      </c>
    </row>
    <row r="63" spans="1:9" ht="19.5" customHeight="1">
      <c r="A63" s="529" t="s">
        <v>137</v>
      </c>
      <c r="B63" s="543" t="s">
        <v>135</v>
      </c>
      <c r="C63" s="531" t="s">
        <v>136</v>
      </c>
      <c r="D63" s="322">
        <v>10.964848</v>
      </c>
      <c r="E63" s="322">
        <v>6.631878362547107E-2</v>
      </c>
      <c r="F63" s="322">
        <v>0</v>
      </c>
      <c r="G63" s="322">
        <v>92.160357999999121</v>
      </c>
      <c r="H63" s="322">
        <v>92.160357999999121</v>
      </c>
      <c r="I63" s="322">
        <v>0.55741427888903639</v>
      </c>
    </row>
    <row r="64" spans="1:9" ht="19.5" customHeight="1">
      <c r="A64" s="529" t="s">
        <v>140</v>
      </c>
      <c r="B64" s="530" t="s">
        <v>138</v>
      </c>
      <c r="C64" s="531" t="s">
        <v>139</v>
      </c>
      <c r="D64" s="322">
        <v>521.00934399999994</v>
      </c>
      <c r="E64" s="322">
        <v>3.1512252565274608</v>
      </c>
      <c r="F64" s="322">
        <v>606.74134399999991</v>
      </c>
      <c r="G64" s="322">
        <v>-63.98200299999985</v>
      </c>
      <c r="H64" s="322">
        <v>542.75934100000006</v>
      </c>
      <c r="I64" s="322">
        <v>3.2827759487849049</v>
      </c>
    </row>
    <row r="65" spans="1:9" ht="19.5" customHeight="1">
      <c r="A65" s="529" t="s">
        <v>143</v>
      </c>
      <c r="B65" s="543" t="s">
        <v>141</v>
      </c>
      <c r="C65" s="531" t="s">
        <v>142</v>
      </c>
      <c r="D65" s="322">
        <v>865.05666699999995</v>
      </c>
      <c r="E65" s="322">
        <v>5.2321296129726713</v>
      </c>
      <c r="F65" s="322">
        <v>1086.5716669999999</v>
      </c>
      <c r="G65" s="322">
        <v>113.52470300000004</v>
      </c>
      <c r="H65" s="322">
        <v>1200.09637</v>
      </c>
      <c r="I65" s="322">
        <v>7.2585531045887048</v>
      </c>
    </row>
    <row r="66" spans="1:9" ht="19.5" customHeight="1">
      <c r="A66" s="529" t="s">
        <v>146</v>
      </c>
      <c r="B66" s="543" t="s">
        <v>144</v>
      </c>
      <c r="C66" s="531" t="s">
        <v>145</v>
      </c>
      <c r="D66" s="322">
        <v>18.008347999999998</v>
      </c>
      <c r="E66" s="322">
        <v>0.10892004471600375</v>
      </c>
      <c r="F66" s="322">
        <v>25.001048000000004</v>
      </c>
      <c r="G66" s="322">
        <v>0</v>
      </c>
      <c r="H66" s="322">
        <v>25.001048000000004</v>
      </c>
      <c r="I66" s="322">
        <v>0.15121405173350477</v>
      </c>
    </row>
    <row r="67" spans="1:9" ht="19.5" customHeight="1">
      <c r="A67" s="529" t="s">
        <v>149</v>
      </c>
      <c r="B67" s="543" t="s">
        <v>147</v>
      </c>
      <c r="C67" s="531" t="s">
        <v>148</v>
      </c>
      <c r="D67" s="322">
        <v>1.9619960000000001</v>
      </c>
      <c r="E67" s="322">
        <v>1.1866757131338231E-2</v>
      </c>
      <c r="F67" s="322">
        <v>2.5619960000000002</v>
      </c>
      <c r="G67" s="322">
        <v>0</v>
      </c>
      <c r="H67" s="322">
        <v>2.5619960000000002</v>
      </c>
      <c r="I67" s="322">
        <v>1.5495742245886341E-2</v>
      </c>
    </row>
    <row r="68" spans="1:9" ht="19.5" customHeight="1">
      <c r="A68" s="529" t="s">
        <v>151</v>
      </c>
      <c r="B68" s="543" t="s">
        <v>150</v>
      </c>
      <c r="C68" s="531" t="s">
        <v>171</v>
      </c>
      <c r="D68" s="322">
        <v>0</v>
      </c>
      <c r="E68" s="322">
        <v>0</v>
      </c>
      <c r="F68" s="322">
        <v>0</v>
      </c>
      <c r="G68" s="322">
        <v>0</v>
      </c>
      <c r="H68" s="322">
        <v>0</v>
      </c>
      <c r="I68" s="322">
        <v>0</v>
      </c>
    </row>
    <row r="69" spans="1:9" ht="19.5" customHeight="1">
      <c r="A69" s="529" t="s">
        <v>154</v>
      </c>
      <c r="B69" s="543" t="s">
        <v>291</v>
      </c>
      <c r="C69" s="531" t="s">
        <v>153</v>
      </c>
      <c r="D69" s="322">
        <v>6.8656369999999995</v>
      </c>
      <c r="E69" s="322">
        <v>4.1525490791484591E-2</v>
      </c>
      <c r="F69" s="322">
        <v>0</v>
      </c>
      <c r="G69" s="322">
        <v>7.2926370000000009</v>
      </c>
      <c r="H69" s="322">
        <v>7.2926370000000009</v>
      </c>
      <c r="I69" s="322">
        <v>4.4108118531338003E-2</v>
      </c>
    </row>
    <row r="70" spans="1:9" ht="19.5" customHeight="1">
      <c r="A70" s="529" t="s">
        <v>157</v>
      </c>
      <c r="B70" s="543" t="s">
        <v>155</v>
      </c>
      <c r="C70" s="531" t="s">
        <v>156</v>
      </c>
      <c r="D70" s="322">
        <v>1072.2864300000001</v>
      </c>
      <c r="E70" s="322">
        <v>6.4855191550032281</v>
      </c>
      <c r="F70" s="322">
        <v>0</v>
      </c>
      <c r="G70" s="322">
        <v>1061.7874300000001</v>
      </c>
      <c r="H70" s="322">
        <v>1061.7874300000001</v>
      </c>
      <c r="I70" s="322">
        <v>6.4220179638071597</v>
      </c>
    </row>
    <row r="71" spans="1:9" ht="19.5" customHeight="1">
      <c r="A71" s="529" t="s">
        <v>160</v>
      </c>
      <c r="B71" s="543" t="s">
        <v>158</v>
      </c>
      <c r="C71" s="531" t="s">
        <v>159</v>
      </c>
      <c r="D71" s="322">
        <v>44.883905999999996</v>
      </c>
      <c r="E71" s="322">
        <v>0.27147171126129449</v>
      </c>
      <c r="F71" s="322">
        <v>0</v>
      </c>
      <c r="G71" s="322">
        <v>44.209905999999997</v>
      </c>
      <c r="H71" s="322">
        <v>44.209905999999997</v>
      </c>
      <c r="I71" s="322">
        <v>0.2673951513159521</v>
      </c>
    </row>
    <row r="72" spans="1:9" ht="19.5" customHeight="1">
      <c r="A72" s="529" t="s">
        <v>163</v>
      </c>
      <c r="B72" s="543" t="s">
        <v>161</v>
      </c>
      <c r="C72" s="531" t="s">
        <v>162</v>
      </c>
      <c r="D72" s="322">
        <v>3.060295</v>
      </c>
      <c r="E72" s="322">
        <v>1.8509608335210023E-2</v>
      </c>
      <c r="F72" s="322">
        <v>0</v>
      </c>
      <c r="G72" s="322">
        <v>3.060295</v>
      </c>
      <c r="H72" s="322">
        <v>3.060295</v>
      </c>
      <c r="I72" s="322">
        <v>1.8509608335210023E-2</v>
      </c>
    </row>
    <row r="73" spans="1:9" ht="19.5" customHeight="1">
      <c r="A73" s="529" t="s">
        <v>166</v>
      </c>
      <c r="B73" s="543" t="s">
        <v>164</v>
      </c>
      <c r="C73" s="531" t="s">
        <v>165</v>
      </c>
      <c r="D73" s="322">
        <v>7.8195000000000006</v>
      </c>
      <c r="E73" s="322">
        <v>4.7294748505348275E-2</v>
      </c>
      <c r="F73" s="322">
        <v>0</v>
      </c>
      <c r="G73" s="322">
        <v>7.7065000000000001</v>
      </c>
      <c r="H73" s="322">
        <v>7.7065000000000001</v>
      </c>
      <c r="I73" s="322">
        <v>4.6611289642108374E-2</v>
      </c>
    </row>
    <row r="74" spans="1:9" ht="19.5" customHeight="1">
      <c r="A74" s="529" t="s">
        <v>285</v>
      </c>
      <c r="B74" s="543" t="s">
        <v>167</v>
      </c>
      <c r="C74" s="531" t="s">
        <v>168</v>
      </c>
      <c r="D74" s="322">
        <v>5.6966999999999997E-2</v>
      </c>
      <c r="E74" s="322">
        <v>3.4455399170077049E-4</v>
      </c>
      <c r="F74" s="322">
        <v>0</v>
      </c>
      <c r="G74" s="322">
        <v>5.6966999999999997E-2</v>
      </c>
      <c r="H74" s="322">
        <v>5.6966999999999997E-2</v>
      </c>
      <c r="I74" s="322">
        <v>3.4455399170077049E-4</v>
      </c>
    </row>
    <row r="75" spans="1:9" s="541" customFormat="1" ht="19.5" customHeight="1">
      <c r="A75" s="546">
        <v>3</v>
      </c>
      <c r="B75" s="538" t="s">
        <v>169</v>
      </c>
      <c r="C75" s="539" t="s">
        <v>170</v>
      </c>
      <c r="D75" s="540">
        <v>24.195981999999997</v>
      </c>
      <c r="E75" s="540">
        <v>0.14634476418312342</v>
      </c>
      <c r="F75" s="540">
        <v>21.941891000000002</v>
      </c>
      <c r="G75" s="540">
        <v>0</v>
      </c>
      <c r="H75" s="540">
        <v>21.941891000000002</v>
      </c>
      <c r="I75" s="540">
        <v>0.13271132637339533</v>
      </c>
    </row>
    <row r="76" spans="1:9" s="541" customFormat="1" ht="19.5" customHeight="1">
      <c r="A76" s="520" t="s">
        <v>196</v>
      </c>
      <c r="B76" s="523" t="s">
        <v>424</v>
      </c>
      <c r="C76" s="522"/>
      <c r="D76" s="540">
        <v>0</v>
      </c>
      <c r="E76" s="540">
        <v>0</v>
      </c>
      <c r="F76" s="540">
        <v>0</v>
      </c>
      <c r="G76" s="540">
        <v>0</v>
      </c>
      <c r="H76" s="540">
        <v>0</v>
      </c>
      <c r="I76" s="540">
        <v>0</v>
      </c>
    </row>
    <row r="77" spans="1:9" s="513" customFormat="1" ht="19.5" customHeight="1">
      <c r="A77" s="292">
        <v>1</v>
      </c>
      <c r="B77" s="293" t="s">
        <v>288</v>
      </c>
      <c r="C77" s="238" t="s">
        <v>198</v>
      </c>
      <c r="D77" s="519">
        <v>0</v>
      </c>
      <c r="E77" s="519">
        <v>0</v>
      </c>
      <c r="F77" s="519">
        <v>0</v>
      </c>
      <c r="G77" s="519">
        <v>0</v>
      </c>
      <c r="H77" s="519">
        <v>0</v>
      </c>
      <c r="I77" s="519">
        <v>0</v>
      </c>
    </row>
    <row r="78" spans="1:9" s="513" customFormat="1" ht="19.5" customHeight="1">
      <c r="A78" s="292">
        <v>2</v>
      </c>
      <c r="B78" s="293" t="s">
        <v>199</v>
      </c>
      <c r="C78" s="238" t="s">
        <v>200</v>
      </c>
      <c r="D78" s="519"/>
      <c r="E78" s="519"/>
      <c r="F78" s="519">
        <v>0</v>
      </c>
      <c r="G78" s="519">
        <v>0</v>
      </c>
      <c r="H78" s="519">
        <v>0</v>
      </c>
      <c r="I78" s="519">
        <v>0</v>
      </c>
    </row>
    <row r="79" spans="1:9" s="513" customFormat="1" ht="28.5" customHeight="1">
      <c r="A79" s="292">
        <v>3</v>
      </c>
      <c r="B79" s="293" t="s">
        <v>201</v>
      </c>
      <c r="C79" s="238" t="s">
        <v>202</v>
      </c>
      <c r="D79" s="519">
        <v>9480.9922320000005</v>
      </c>
      <c r="E79" s="519">
        <v>57.3439661351238</v>
      </c>
      <c r="F79" s="519">
        <v>0</v>
      </c>
      <c r="G79" s="519">
        <v>10617.844079</v>
      </c>
      <c r="H79" s="519">
        <v>10617.844079</v>
      </c>
      <c r="I79" s="519">
        <v>64.219996852139687</v>
      </c>
    </row>
    <row r="80" spans="1:9" s="513" customFormat="1" ht="38.25">
      <c r="A80" s="292">
        <v>4</v>
      </c>
      <c r="B80" s="294" t="s">
        <v>334</v>
      </c>
      <c r="C80" s="298" t="s">
        <v>204</v>
      </c>
      <c r="D80" s="519"/>
      <c r="E80" s="519"/>
      <c r="F80" s="519">
        <v>0</v>
      </c>
      <c r="G80" s="519">
        <v>0</v>
      </c>
      <c r="H80" s="519">
        <v>4660.3718390000004</v>
      </c>
      <c r="I80" s="519">
        <v>28.187366719983686</v>
      </c>
    </row>
    <row r="81" spans="1:9" s="513" customFormat="1" ht="25.5">
      <c r="A81" s="292">
        <v>5</v>
      </c>
      <c r="B81" s="301" t="s">
        <v>335</v>
      </c>
      <c r="C81" s="298" t="s">
        <v>206</v>
      </c>
      <c r="D81" s="519"/>
      <c r="E81" s="519"/>
      <c r="F81" s="519">
        <v>0</v>
      </c>
      <c r="G81" s="519">
        <v>0</v>
      </c>
      <c r="H81" s="519">
        <v>1073.4973150000001</v>
      </c>
      <c r="I81" s="519">
        <v>6.4928429610706093</v>
      </c>
    </row>
    <row r="82" spans="1:9" s="513" customFormat="1">
      <c r="A82" s="292">
        <v>6</v>
      </c>
      <c r="B82" s="301" t="s">
        <v>207</v>
      </c>
      <c r="C82" s="298" t="s">
        <v>208</v>
      </c>
      <c r="D82" s="519"/>
      <c r="E82" s="519"/>
      <c r="F82" s="519">
        <v>0</v>
      </c>
      <c r="G82" s="519">
        <v>0</v>
      </c>
      <c r="H82" s="519">
        <v>0</v>
      </c>
      <c r="I82" s="519">
        <v>0</v>
      </c>
    </row>
    <row r="83" spans="1:9" s="513" customFormat="1">
      <c r="A83" s="292">
        <v>7</v>
      </c>
      <c r="B83" s="301" t="s">
        <v>209</v>
      </c>
      <c r="C83" s="298" t="s">
        <v>210</v>
      </c>
      <c r="D83" s="519">
        <v>0</v>
      </c>
      <c r="E83" s="519">
        <v>0</v>
      </c>
      <c r="F83" s="519">
        <v>0</v>
      </c>
      <c r="G83" s="519">
        <v>0</v>
      </c>
      <c r="H83" s="519">
        <v>0</v>
      </c>
      <c r="I83" s="519">
        <v>0</v>
      </c>
    </row>
    <row r="84" spans="1:9" s="513" customFormat="1" ht="25.5">
      <c r="A84" s="292">
        <v>8</v>
      </c>
      <c r="B84" s="301" t="s">
        <v>292</v>
      </c>
      <c r="C84" s="298" t="s">
        <v>212</v>
      </c>
      <c r="D84" s="519">
        <v>0</v>
      </c>
      <c r="E84" s="519">
        <v>0</v>
      </c>
      <c r="F84" s="519">
        <v>0</v>
      </c>
      <c r="G84" s="519">
        <v>0</v>
      </c>
      <c r="H84" s="519">
        <v>613.01973999999996</v>
      </c>
      <c r="I84" s="519">
        <v>3.7077325189735895</v>
      </c>
    </row>
    <row r="85" spans="1:9" s="513" customFormat="1">
      <c r="A85" s="292">
        <v>9</v>
      </c>
      <c r="B85" s="301" t="s">
        <v>213</v>
      </c>
      <c r="C85" s="298" t="s">
        <v>214</v>
      </c>
      <c r="D85" s="519"/>
      <c r="E85" s="519"/>
      <c r="F85" s="519">
        <v>0</v>
      </c>
      <c r="G85" s="519">
        <v>0</v>
      </c>
      <c r="H85" s="519">
        <v>133.32</v>
      </c>
      <c r="I85" s="519">
        <v>0.80636049245259045</v>
      </c>
    </row>
    <row r="86" spans="1:9" s="513" customFormat="1">
      <c r="A86" s="292">
        <v>10</v>
      </c>
      <c r="B86" s="301" t="s">
        <v>215</v>
      </c>
      <c r="C86" s="298" t="s">
        <v>216</v>
      </c>
      <c r="D86" s="519"/>
      <c r="E86" s="519"/>
      <c r="F86" s="519">
        <v>0</v>
      </c>
      <c r="G86" s="519">
        <v>0</v>
      </c>
      <c r="H86" s="519">
        <v>287.82485199999996</v>
      </c>
      <c r="I86" s="519">
        <v>1.740853505841689</v>
      </c>
    </row>
    <row r="87" spans="1:9" s="513" customFormat="1">
      <c r="A87" s="292">
        <v>11</v>
      </c>
      <c r="B87" s="301" t="s">
        <v>217</v>
      </c>
      <c r="C87" s="298" t="s">
        <v>218</v>
      </c>
      <c r="D87" s="519"/>
      <c r="E87" s="519"/>
      <c r="F87" s="519">
        <v>0</v>
      </c>
      <c r="G87" s="519">
        <v>0</v>
      </c>
      <c r="H87" s="519">
        <v>216.94</v>
      </c>
      <c r="I87" s="519">
        <v>1.3121200512501123</v>
      </c>
    </row>
    <row r="88" spans="1:9" s="513" customFormat="1">
      <c r="A88" s="292">
        <v>12</v>
      </c>
      <c r="B88" s="301" t="s">
        <v>219</v>
      </c>
      <c r="C88" s="298" t="s">
        <v>220</v>
      </c>
      <c r="D88" s="519"/>
      <c r="E88" s="519"/>
      <c r="F88" s="519">
        <v>0</v>
      </c>
      <c r="G88" s="519">
        <v>0</v>
      </c>
      <c r="H88" s="519">
        <v>883.89588100000003</v>
      </c>
      <c r="I88" s="519">
        <v>5.3460749915989823</v>
      </c>
    </row>
    <row r="89" spans="1:9" s="513" customFormat="1" ht="25.5">
      <c r="A89" s="292">
        <v>13</v>
      </c>
      <c r="B89" s="301" t="s">
        <v>221</v>
      </c>
      <c r="C89" s="298" t="s">
        <v>222</v>
      </c>
      <c r="D89" s="519"/>
      <c r="E89" s="519"/>
      <c r="F89" s="519">
        <v>0</v>
      </c>
      <c r="G89" s="519">
        <v>0</v>
      </c>
      <c r="H89" s="519">
        <v>4397.0564269999986</v>
      </c>
      <c r="I89" s="519">
        <v>26.594753869018501</v>
      </c>
    </row>
    <row r="90" spans="1:9">
      <c r="A90" s="547" t="s">
        <v>223</v>
      </c>
    </row>
  </sheetData>
  <mergeCells count="12">
    <mergeCell ref="G5:G6"/>
    <mergeCell ref="H5:I5"/>
    <mergeCell ref="A1:B1"/>
    <mergeCell ref="A2:I3"/>
    <mergeCell ref="A4:A6"/>
    <mergeCell ref="B4:B6"/>
    <mergeCell ref="C4:C6"/>
    <mergeCell ref="D4:E4"/>
    <mergeCell ref="F4:I4"/>
    <mergeCell ref="D5:D6"/>
    <mergeCell ref="E5:E6"/>
    <mergeCell ref="F5:F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76"/>
  <sheetViews>
    <sheetView showZeros="0" workbookViewId="0">
      <selection activeCell="J26" sqref="J26"/>
    </sheetView>
  </sheetViews>
  <sheetFormatPr defaultColWidth="6.85546875" defaultRowHeight="12.75"/>
  <cols>
    <col min="1" max="1" width="4.85546875" style="303" customWidth="1"/>
    <col min="2" max="2" width="29.5703125" style="259" customWidth="1"/>
    <col min="3" max="3" width="6" style="259" customWidth="1"/>
    <col min="4" max="4" width="9.7109375" style="259" customWidth="1"/>
    <col min="5" max="5" width="6.140625" style="259" customWidth="1"/>
    <col min="6" max="6" width="7.85546875" style="456" customWidth="1"/>
    <col min="7" max="9" width="7.85546875" style="259" customWidth="1"/>
    <col min="10" max="10" width="7.85546875" style="306" customWidth="1"/>
    <col min="11" max="14" width="7.85546875" style="259" customWidth="1"/>
    <col min="15" max="15" width="8" style="259" customWidth="1"/>
    <col min="16" max="19" width="7.85546875" style="259" customWidth="1"/>
    <col min="20" max="28" width="7.85546875" style="306" customWidth="1"/>
    <col min="29" max="39" width="7.28515625" style="259" hidden="1" customWidth="1"/>
    <col min="40" max="40" width="10.140625" style="259" customWidth="1"/>
    <col min="41" max="250" width="6.85546875" style="259"/>
    <col min="251" max="251" width="4.85546875" style="259" customWidth="1"/>
    <col min="252" max="252" width="37.5703125" style="259" bestFit="1" customWidth="1"/>
    <col min="253" max="253" width="5.28515625" style="259" customWidth="1"/>
    <col min="254" max="254" width="9.85546875" style="259" customWidth="1"/>
    <col min="255" max="255" width="12.42578125" style="259" customWidth="1"/>
    <col min="256" max="256" width="7.7109375" style="259" customWidth="1"/>
    <col min="257" max="257" width="6.42578125" style="259" customWidth="1"/>
    <col min="258" max="258" width="8.42578125" style="259" customWidth="1"/>
    <col min="259" max="269" width="7.28515625" style="259" customWidth="1"/>
    <col min="270" max="270" width="8.7109375" style="259" customWidth="1"/>
    <col min="271" max="291" width="7.28515625" style="259" customWidth="1"/>
    <col min="292" max="292" width="6.85546875" style="259"/>
    <col min="293" max="293" width="9" style="259" bestFit="1" customWidth="1"/>
    <col min="294" max="294" width="7.85546875" style="259" bestFit="1" customWidth="1"/>
    <col min="295" max="506" width="6.85546875" style="259"/>
    <col min="507" max="507" width="4.85546875" style="259" customWidth="1"/>
    <col min="508" max="508" width="37.5703125" style="259" bestFit="1" customWidth="1"/>
    <col min="509" max="509" width="5.28515625" style="259" customWidth="1"/>
    <col min="510" max="510" width="9.85546875" style="259" customWidth="1"/>
    <col min="511" max="511" width="12.42578125" style="259" customWidth="1"/>
    <col min="512" max="512" width="7.7109375" style="259" customWidth="1"/>
    <col min="513" max="513" width="6.42578125" style="259" customWidth="1"/>
    <col min="514" max="514" width="8.42578125" style="259" customWidth="1"/>
    <col min="515" max="525" width="7.28515625" style="259" customWidth="1"/>
    <col min="526" max="526" width="8.7109375" style="259" customWidth="1"/>
    <col min="527" max="547" width="7.28515625" style="259" customWidth="1"/>
    <col min="548" max="548" width="6.85546875" style="259"/>
    <col min="549" max="549" width="9" style="259" bestFit="1" customWidth="1"/>
    <col min="550" max="550" width="7.85546875" style="259" bestFit="1" customWidth="1"/>
    <col min="551" max="762" width="6.85546875" style="259"/>
    <col min="763" max="763" width="4.85546875" style="259" customWidth="1"/>
    <col min="764" max="764" width="37.5703125" style="259" bestFit="1" customWidth="1"/>
    <col min="765" max="765" width="5.28515625" style="259" customWidth="1"/>
    <col min="766" max="766" width="9.85546875" style="259" customWidth="1"/>
    <col min="767" max="767" width="12.42578125" style="259" customWidth="1"/>
    <col min="768" max="768" width="7.7109375" style="259" customWidth="1"/>
    <col min="769" max="769" width="6.42578125" style="259" customWidth="1"/>
    <col min="770" max="770" width="8.42578125" style="259" customWidth="1"/>
    <col min="771" max="781" width="7.28515625" style="259" customWidth="1"/>
    <col min="782" max="782" width="8.7109375" style="259" customWidth="1"/>
    <col min="783" max="803" width="7.28515625" style="259" customWidth="1"/>
    <col min="804" max="804" width="6.85546875" style="259"/>
    <col min="805" max="805" width="9" style="259" bestFit="1" customWidth="1"/>
    <col min="806" max="806" width="7.85546875" style="259" bestFit="1" customWidth="1"/>
    <col min="807" max="1018" width="6.85546875" style="259"/>
    <col min="1019" max="1019" width="4.85546875" style="259" customWidth="1"/>
    <col min="1020" max="1020" width="37.5703125" style="259" bestFit="1" customWidth="1"/>
    <col min="1021" max="1021" width="5.28515625" style="259" customWidth="1"/>
    <col min="1022" max="1022" width="9.85546875" style="259" customWidth="1"/>
    <col min="1023" max="1023" width="12.42578125" style="259" customWidth="1"/>
    <col min="1024" max="1024" width="7.7109375" style="259" customWidth="1"/>
    <col min="1025" max="1025" width="6.42578125" style="259" customWidth="1"/>
    <col min="1026" max="1026" width="8.42578125" style="259" customWidth="1"/>
    <col min="1027" max="1037" width="7.28515625" style="259" customWidth="1"/>
    <col min="1038" max="1038" width="8.7109375" style="259" customWidth="1"/>
    <col min="1039" max="1059" width="7.28515625" style="259" customWidth="1"/>
    <col min="1060" max="1060" width="6.85546875" style="259"/>
    <col min="1061" max="1061" width="9" style="259" bestFit="1" customWidth="1"/>
    <col min="1062" max="1062" width="7.85546875" style="259" bestFit="1" customWidth="1"/>
    <col min="1063" max="1274" width="6.85546875" style="259"/>
    <col min="1275" max="1275" width="4.85546875" style="259" customWidth="1"/>
    <col min="1276" max="1276" width="37.5703125" style="259" bestFit="1" customWidth="1"/>
    <col min="1277" max="1277" width="5.28515625" style="259" customWidth="1"/>
    <col min="1278" max="1278" width="9.85546875" style="259" customWidth="1"/>
    <col min="1279" max="1279" width="12.42578125" style="259" customWidth="1"/>
    <col min="1280" max="1280" width="7.7109375" style="259" customWidth="1"/>
    <col min="1281" max="1281" width="6.42578125" style="259" customWidth="1"/>
    <col min="1282" max="1282" width="8.42578125" style="259" customWidth="1"/>
    <col min="1283" max="1293" width="7.28515625" style="259" customWidth="1"/>
    <col min="1294" max="1294" width="8.7109375" style="259" customWidth="1"/>
    <col min="1295" max="1315" width="7.28515625" style="259" customWidth="1"/>
    <col min="1316" max="1316" width="6.85546875" style="259"/>
    <col min="1317" max="1317" width="9" style="259" bestFit="1" customWidth="1"/>
    <col min="1318" max="1318" width="7.85546875" style="259" bestFit="1" customWidth="1"/>
    <col min="1319" max="1530" width="6.85546875" style="259"/>
    <col min="1531" max="1531" width="4.85546875" style="259" customWidth="1"/>
    <col min="1532" max="1532" width="37.5703125" style="259" bestFit="1" customWidth="1"/>
    <col min="1533" max="1533" width="5.28515625" style="259" customWidth="1"/>
    <col min="1534" max="1534" width="9.85546875" style="259" customWidth="1"/>
    <col min="1535" max="1535" width="12.42578125" style="259" customWidth="1"/>
    <col min="1536" max="1536" width="7.7109375" style="259" customWidth="1"/>
    <col min="1537" max="1537" width="6.42578125" style="259" customWidth="1"/>
    <col min="1538" max="1538" width="8.42578125" style="259" customWidth="1"/>
    <col min="1539" max="1549" width="7.28515625" style="259" customWidth="1"/>
    <col min="1550" max="1550" width="8.7109375" style="259" customWidth="1"/>
    <col min="1551" max="1571" width="7.28515625" style="259" customWidth="1"/>
    <col min="1572" max="1572" width="6.85546875" style="259"/>
    <col min="1573" max="1573" width="9" style="259" bestFit="1" customWidth="1"/>
    <col min="1574" max="1574" width="7.85546875" style="259" bestFit="1" customWidth="1"/>
    <col min="1575" max="1786" width="6.85546875" style="259"/>
    <col min="1787" max="1787" width="4.85546875" style="259" customWidth="1"/>
    <col min="1788" max="1788" width="37.5703125" style="259" bestFit="1" customWidth="1"/>
    <col min="1789" max="1789" width="5.28515625" style="259" customWidth="1"/>
    <col min="1790" max="1790" width="9.85546875" style="259" customWidth="1"/>
    <col min="1791" max="1791" width="12.42578125" style="259" customWidth="1"/>
    <col min="1792" max="1792" width="7.7109375" style="259" customWidth="1"/>
    <col min="1793" max="1793" width="6.42578125" style="259" customWidth="1"/>
    <col min="1794" max="1794" width="8.42578125" style="259" customWidth="1"/>
    <col min="1795" max="1805" width="7.28515625" style="259" customWidth="1"/>
    <col min="1806" max="1806" width="8.7109375" style="259" customWidth="1"/>
    <col min="1807" max="1827" width="7.28515625" style="259" customWidth="1"/>
    <col min="1828" max="1828" width="6.85546875" style="259"/>
    <col min="1829" max="1829" width="9" style="259" bestFit="1" customWidth="1"/>
    <col min="1830" max="1830" width="7.85546875" style="259" bestFit="1" customWidth="1"/>
    <col min="1831" max="2042" width="6.85546875" style="259"/>
    <col min="2043" max="2043" width="4.85546875" style="259" customWidth="1"/>
    <col min="2044" max="2044" width="37.5703125" style="259" bestFit="1" customWidth="1"/>
    <col min="2045" max="2045" width="5.28515625" style="259" customWidth="1"/>
    <col min="2046" max="2046" width="9.85546875" style="259" customWidth="1"/>
    <col min="2047" max="2047" width="12.42578125" style="259" customWidth="1"/>
    <col min="2048" max="2048" width="7.7109375" style="259" customWidth="1"/>
    <col min="2049" max="2049" width="6.42578125" style="259" customWidth="1"/>
    <col min="2050" max="2050" width="8.42578125" style="259" customWidth="1"/>
    <col min="2051" max="2061" width="7.28515625" style="259" customWidth="1"/>
    <col min="2062" max="2062" width="8.7109375" style="259" customWidth="1"/>
    <col min="2063" max="2083" width="7.28515625" style="259" customWidth="1"/>
    <col min="2084" max="2084" width="6.85546875" style="259"/>
    <col min="2085" max="2085" width="9" style="259" bestFit="1" customWidth="1"/>
    <col min="2086" max="2086" width="7.85546875" style="259" bestFit="1" customWidth="1"/>
    <col min="2087" max="2298" width="6.85546875" style="259"/>
    <col min="2299" max="2299" width="4.85546875" style="259" customWidth="1"/>
    <col min="2300" max="2300" width="37.5703125" style="259" bestFit="1" customWidth="1"/>
    <col min="2301" max="2301" width="5.28515625" style="259" customWidth="1"/>
    <col min="2302" max="2302" width="9.85546875" style="259" customWidth="1"/>
    <col min="2303" max="2303" width="12.42578125" style="259" customWidth="1"/>
    <col min="2304" max="2304" width="7.7109375" style="259" customWidth="1"/>
    <col min="2305" max="2305" width="6.42578125" style="259" customWidth="1"/>
    <col min="2306" max="2306" width="8.42578125" style="259" customWidth="1"/>
    <col min="2307" max="2317" width="7.28515625" style="259" customWidth="1"/>
    <col min="2318" max="2318" width="8.7109375" style="259" customWidth="1"/>
    <col min="2319" max="2339" width="7.28515625" style="259" customWidth="1"/>
    <col min="2340" max="2340" width="6.85546875" style="259"/>
    <col min="2341" max="2341" width="9" style="259" bestFit="1" customWidth="1"/>
    <col min="2342" max="2342" width="7.85546875" style="259" bestFit="1" customWidth="1"/>
    <col min="2343" max="2554" width="6.85546875" style="259"/>
    <col min="2555" max="2555" width="4.85546875" style="259" customWidth="1"/>
    <col min="2556" max="2556" width="37.5703125" style="259" bestFit="1" customWidth="1"/>
    <col min="2557" max="2557" width="5.28515625" style="259" customWidth="1"/>
    <col min="2558" max="2558" width="9.85546875" style="259" customWidth="1"/>
    <col min="2559" max="2559" width="12.42578125" style="259" customWidth="1"/>
    <col min="2560" max="2560" width="7.7109375" style="259" customWidth="1"/>
    <col min="2561" max="2561" width="6.42578125" style="259" customWidth="1"/>
    <col min="2562" max="2562" width="8.42578125" style="259" customWidth="1"/>
    <col min="2563" max="2573" width="7.28515625" style="259" customWidth="1"/>
    <col min="2574" max="2574" width="8.7109375" style="259" customWidth="1"/>
    <col min="2575" max="2595" width="7.28515625" style="259" customWidth="1"/>
    <col min="2596" max="2596" width="6.85546875" style="259"/>
    <col min="2597" max="2597" width="9" style="259" bestFit="1" customWidth="1"/>
    <col min="2598" max="2598" width="7.85546875" style="259" bestFit="1" customWidth="1"/>
    <col min="2599" max="2810" width="6.85546875" style="259"/>
    <col min="2811" max="2811" width="4.85546875" style="259" customWidth="1"/>
    <col min="2812" max="2812" width="37.5703125" style="259" bestFit="1" customWidth="1"/>
    <col min="2813" max="2813" width="5.28515625" style="259" customWidth="1"/>
    <col min="2814" max="2814" width="9.85546875" style="259" customWidth="1"/>
    <col min="2815" max="2815" width="12.42578125" style="259" customWidth="1"/>
    <col min="2816" max="2816" width="7.7109375" style="259" customWidth="1"/>
    <col min="2817" max="2817" width="6.42578125" style="259" customWidth="1"/>
    <col min="2818" max="2818" width="8.42578125" style="259" customWidth="1"/>
    <col min="2819" max="2829" width="7.28515625" style="259" customWidth="1"/>
    <col min="2830" max="2830" width="8.7109375" style="259" customWidth="1"/>
    <col min="2831" max="2851" width="7.28515625" style="259" customWidth="1"/>
    <col min="2852" max="2852" width="6.85546875" style="259"/>
    <col min="2853" max="2853" width="9" style="259" bestFit="1" customWidth="1"/>
    <col min="2854" max="2854" width="7.85546875" style="259" bestFit="1" customWidth="1"/>
    <col min="2855" max="3066" width="6.85546875" style="259"/>
    <col min="3067" max="3067" width="4.85546875" style="259" customWidth="1"/>
    <col min="3068" max="3068" width="37.5703125" style="259" bestFit="1" customWidth="1"/>
    <col min="3069" max="3069" width="5.28515625" style="259" customWidth="1"/>
    <col min="3070" max="3070" width="9.85546875" style="259" customWidth="1"/>
    <col min="3071" max="3071" width="12.42578125" style="259" customWidth="1"/>
    <col min="3072" max="3072" width="7.7109375" style="259" customWidth="1"/>
    <col min="3073" max="3073" width="6.42578125" style="259" customWidth="1"/>
    <col min="3074" max="3074" width="8.42578125" style="259" customWidth="1"/>
    <col min="3075" max="3085" width="7.28515625" style="259" customWidth="1"/>
    <col min="3086" max="3086" width="8.7109375" style="259" customWidth="1"/>
    <col min="3087" max="3107" width="7.28515625" style="259" customWidth="1"/>
    <col min="3108" max="3108" width="6.85546875" style="259"/>
    <col min="3109" max="3109" width="9" style="259" bestFit="1" customWidth="1"/>
    <col min="3110" max="3110" width="7.85546875" style="259" bestFit="1" customWidth="1"/>
    <col min="3111" max="3322" width="6.85546875" style="259"/>
    <col min="3323" max="3323" width="4.85546875" style="259" customWidth="1"/>
    <col min="3324" max="3324" width="37.5703125" style="259" bestFit="1" customWidth="1"/>
    <col min="3325" max="3325" width="5.28515625" style="259" customWidth="1"/>
    <col min="3326" max="3326" width="9.85546875" style="259" customWidth="1"/>
    <col min="3327" max="3327" width="12.42578125" style="259" customWidth="1"/>
    <col min="3328" max="3328" width="7.7109375" style="259" customWidth="1"/>
    <col min="3329" max="3329" width="6.42578125" style="259" customWidth="1"/>
    <col min="3330" max="3330" width="8.42578125" style="259" customWidth="1"/>
    <col min="3331" max="3341" width="7.28515625" style="259" customWidth="1"/>
    <col min="3342" max="3342" width="8.7109375" style="259" customWidth="1"/>
    <col min="3343" max="3363" width="7.28515625" style="259" customWidth="1"/>
    <col min="3364" max="3364" width="6.85546875" style="259"/>
    <col min="3365" max="3365" width="9" style="259" bestFit="1" customWidth="1"/>
    <col min="3366" max="3366" width="7.85546875" style="259" bestFit="1" customWidth="1"/>
    <col min="3367" max="3578" width="6.85546875" style="259"/>
    <col min="3579" max="3579" width="4.85546875" style="259" customWidth="1"/>
    <col min="3580" max="3580" width="37.5703125" style="259" bestFit="1" customWidth="1"/>
    <col min="3581" max="3581" width="5.28515625" style="259" customWidth="1"/>
    <col min="3582" max="3582" width="9.85546875" style="259" customWidth="1"/>
    <col min="3583" max="3583" width="12.42578125" style="259" customWidth="1"/>
    <col min="3584" max="3584" width="7.7109375" style="259" customWidth="1"/>
    <col min="3585" max="3585" width="6.42578125" style="259" customWidth="1"/>
    <col min="3586" max="3586" width="8.42578125" style="259" customWidth="1"/>
    <col min="3587" max="3597" width="7.28515625" style="259" customWidth="1"/>
    <col min="3598" max="3598" width="8.7109375" style="259" customWidth="1"/>
    <col min="3599" max="3619" width="7.28515625" style="259" customWidth="1"/>
    <col min="3620" max="3620" width="6.85546875" style="259"/>
    <col min="3621" max="3621" width="9" style="259" bestFit="1" customWidth="1"/>
    <col min="3622" max="3622" width="7.85546875" style="259" bestFit="1" customWidth="1"/>
    <col min="3623" max="3834" width="6.85546875" style="259"/>
    <col min="3835" max="3835" width="4.85546875" style="259" customWidth="1"/>
    <col min="3836" max="3836" width="37.5703125" style="259" bestFit="1" customWidth="1"/>
    <col min="3837" max="3837" width="5.28515625" style="259" customWidth="1"/>
    <col min="3838" max="3838" width="9.85546875" style="259" customWidth="1"/>
    <col min="3839" max="3839" width="12.42578125" style="259" customWidth="1"/>
    <col min="3840" max="3840" width="7.7109375" style="259" customWidth="1"/>
    <col min="3841" max="3841" width="6.42578125" style="259" customWidth="1"/>
    <col min="3842" max="3842" width="8.42578125" style="259" customWidth="1"/>
    <col min="3843" max="3853" width="7.28515625" style="259" customWidth="1"/>
    <col min="3854" max="3854" width="8.7109375" style="259" customWidth="1"/>
    <col min="3855" max="3875" width="7.28515625" style="259" customWidth="1"/>
    <col min="3876" max="3876" width="6.85546875" style="259"/>
    <col min="3877" max="3877" width="9" style="259" bestFit="1" customWidth="1"/>
    <col min="3878" max="3878" width="7.85546875" style="259" bestFit="1" customWidth="1"/>
    <col min="3879" max="4090" width="6.85546875" style="259"/>
    <col min="4091" max="4091" width="4.85546875" style="259" customWidth="1"/>
    <col min="4092" max="4092" width="37.5703125" style="259" bestFit="1" customWidth="1"/>
    <col min="4093" max="4093" width="5.28515625" style="259" customWidth="1"/>
    <col min="4094" max="4094" width="9.85546875" style="259" customWidth="1"/>
    <col min="4095" max="4095" width="12.42578125" style="259" customWidth="1"/>
    <col min="4096" max="4096" width="7.7109375" style="259" customWidth="1"/>
    <col min="4097" max="4097" width="6.42578125" style="259" customWidth="1"/>
    <col min="4098" max="4098" width="8.42578125" style="259" customWidth="1"/>
    <col min="4099" max="4109" width="7.28515625" style="259" customWidth="1"/>
    <col min="4110" max="4110" width="8.7109375" style="259" customWidth="1"/>
    <col min="4111" max="4131" width="7.28515625" style="259" customWidth="1"/>
    <col min="4132" max="4132" width="6.85546875" style="259"/>
    <col min="4133" max="4133" width="9" style="259" bestFit="1" customWidth="1"/>
    <col min="4134" max="4134" width="7.85546875" style="259" bestFit="1" customWidth="1"/>
    <col min="4135" max="4346" width="6.85546875" style="259"/>
    <col min="4347" max="4347" width="4.85546875" style="259" customWidth="1"/>
    <col min="4348" max="4348" width="37.5703125" style="259" bestFit="1" customWidth="1"/>
    <col min="4349" max="4349" width="5.28515625" style="259" customWidth="1"/>
    <col min="4350" max="4350" width="9.85546875" style="259" customWidth="1"/>
    <col min="4351" max="4351" width="12.42578125" style="259" customWidth="1"/>
    <col min="4352" max="4352" width="7.7109375" style="259" customWidth="1"/>
    <col min="4353" max="4353" width="6.42578125" style="259" customWidth="1"/>
    <col min="4354" max="4354" width="8.42578125" style="259" customWidth="1"/>
    <col min="4355" max="4365" width="7.28515625" style="259" customWidth="1"/>
    <col min="4366" max="4366" width="8.7109375" style="259" customWidth="1"/>
    <col min="4367" max="4387" width="7.28515625" style="259" customWidth="1"/>
    <col min="4388" max="4388" width="6.85546875" style="259"/>
    <col min="4389" max="4389" width="9" style="259" bestFit="1" customWidth="1"/>
    <col min="4390" max="4390" width="7.85546875" style="259" bestFit="1" customWidth="1"/>
    <col min="4391" max="4602" width="6.85546875" style="259"/>
    <col min="4603" max="4603" width="4.85546875" style="259" customWidth="1"/>
    <col min="4604" max="4604" width="37.5703125" style="259" bestFit="1" customWidth="1"/>
    <col min="4605" max="4605" width="5.28515625" style="259" customWidth="1"/>
    <col min="4606" max="4606" width="9.85546875" style="259" customWidth="1"/>
    <col min="4607" max="4607" width="12.42578125" style="259" customWidth="1"/>
    <col min="4608" max="4608" width="7.7109375" style="259" customWidth="1"/>
    <col min="4609" max="4609" width="6.42578125" style="259" customWidth="1"/>
    <col min="4610" max="4610" width="8.42578125" style="259" customWidth="1"/>
    <col min="4611" max="4621" width="7.28515625" style="259" customWidth="1"/>
    <col min="4622" max="4622" width="8.7109375" style="259" customWidth="1"/>
    <col min="4623" max="4643" width="7.28515625" style="259" customWidth="1"/>
    <col min="4644" max="4644" width="6.85546875" style="259"/>
    <col min="4645" max="4645" width="9" style="259" bestFit="1" customWidth="1"/>
    <col min="4646" max="4646" width="7.85546875" style="259" bestFit="1" customWidth="1"/>
    <col min="4647" max="4858" width="6.85546875" style="259"/>
    <col min="4859" max="4859" width="4.85546875" style="259" customWidth="1"/>
    <col min="4860" max="4860" width="37.5703125" style="259" bestFit="1" customWidth="1"/>
    <col min="4861" max="4861" width="5.28515625" style="259" customWidth="1"/>
    <col min="4862" max="4862" width="9.85546875" style="259" customWidth="1"/>
    <col min="4863" max="4863" width="12.42578125" style="259" customWidth="1"/>
    <col min="4864" max="4864" width="7.7109375" style="259" customWidth="1"/>
    <col min="4865" max="4865" width="6.42578125" style="259" customWidth="1"/>
    <col min="4866" max="4866" width="8.42578125" style="259" customWidth="1"/>
    <col min="4867" max="4877" width="7.28515625" style="259" customWidth="1"/>
    <col min="4878" max="4878" width="8.7109375" style="259" customWidth="1"/>
    <col min="4879" max="4899" width="7.28515625" style="259" customWidth="1"/>
    <col min="4900" max="4900" width="6.85546875" style="259"/>
    <col min="4901" max="4901" width="9" style="259" bestFit="1" customWidth="1"/>
    <col min="4902" max="4902" width="7.85546875" style="259" bestFit="1" customWidth="1"/>
    <col min="4903" max="5114" width="6.85546875" style="259"/>
    <col min="5115" max="5115" width="4.85546875" style="259" customWidth="1"/>
    <col min="5116" max="5116" width="37.5703125" style="259" bestFit="1" customWidth="1"/>
    <col min="5117" max="5117" width="5.28515625" style="259" customWidth="1"/>
    <col min="5118" max="5118" width="9.85546875" style="259" customWidth="1"/>
    <col min="5119" max="5119" width="12.42578125" style="259" customWidth="1"/>
    <col min="5120" max="5120" width="7.7109375" style="259" customWidth="1"/>
    <col min="5121" max="5121" width="6.42578125" style="259" customWidth="1"/>
    <col min="5122" max="5122" width="8.42578125" style="259" customWidth="1"/>
    <col min="5123" max="5133" width="7.28515625" style="259" customWidth="1"/>
    <col min="5134" max="5134" width="8.7109375" style="259" customWidth="1"/>
    <col min="5135" max="5155" width="7.28515625" style="259" customWidth="1"/>
    <col min="5156" max="5156" width="6.85546875" style="259"/>
    <col min="5157" max="5157" width="9" style="259" bestFit="1" customWidth="1"/>
    <col min="5158" max="5158" width="7.85546875" style="259" bestFit="1" customWidth="1"/>
    <col min="5159" max="5370" width="6.85546875" style="259"/>
    <col min="5371" max="5371" width="4.85546875" style="259" customWidth="1"/>
    <col min="5372" max="5372" width="37.5703125" style="259" bestFit="1" customWidth="1"/>
    <col min="5373" max="5373" width="5.28515625" style="259" customWidth="1"/>
    <col min="5374" max="5374" width="9.85546875" style="259" customWidth="1"/>
    <col min="5375" max="5375" width="12.42578125" style="259" customWidth="1"/>
    <col min="5376" max="5376" width="7.7109375" style="259" customWidth="1"/>
    <col min="5377" max="5377" width="6.42578125" style="259" customWidth="1"/>
    <col min="5378" max="5378" width="8.42578125" style="259" customWidth="1"/>
    <col min="5379" max="5389" width="7.28515625" style="259" customWidth="1"/>
    <col min="5390" max="5390" width="8.7109375" style="259" customWidth="1"/>
    <col min="5391" max="5411" width="7.28515625" style="259" customWidth="1"/>
    <col min="5412" max="5412" width="6.85546875" style="259"/>
    <col min="5413" max="5413" width="9" style="259" bestFit="1" customWidth="1"/>
    <col min="5414" max="5414" width="7.85546875" style="259" bestFit="1" customWidth="1"/>
    <col min="5415" max="5626" width="6.85546875" style="259"/>
    <col min="5627" max="5627" width="4.85546875" style="259" customWidth="1"/>
    <col min="5628" max="5628" width="37.5703125" style="259" bestFit="1" customWidth="1"/>
    <col min="5629" max="5629" width="5.28515625" style="259" customWidth="1"/>
    <col min="5630" max="5630" width="9.85546875" style="259" customWidth="1"/>
    <col min="5631" max="5631" width="12.42578125" style="259" customWidth="1"/>
    <col min="5632" max="5632" width="7.7109375" style="259" customWidth="1"/>
    <col min="5633" max="5633" width="6.42578125" style="259" customWidth="1"/>
    <col min="5634" max="5634" width="8.42578125" style="259" customWidth="1"/>
    <col min="5635" max="5645" width="7.28515625" style="259" customWidth="1"/>
    <col min="5646" max="5646" width="8.7109375" style="259" customWidth="1"/>
    <col min="5647" max="5667" width="7.28515625" style="259" customWidth="1"/>
    <col min="5668" max="5668" width="6.85546875" style="259"/>
    <col min="5669" max="5669" width="9" style="259" bestFit="1" customWidth="1"/>
    <col min="5670" max="5670" width="7.85546875" style="259" bestFit="1" customWidth="1"/>
    <col min="5671" max="5882" width="6.85546875" style="259"/>
    <col min="5883" max="5883" width="4.85546875" style="259" customWidth="1"/>
    <col min="5884" max="5884" width="37.5703125" style="259" bestFit="1" customWidth="1"/>
    <col min="5885" max="5885" width="5.28515625" style="259" customWidth="1"/>
    <col min="5886" max="5886" width="9.85546875" style="259" customWidth="1"/>
    <col min="5887" max="5887" width="12.42578125" style="259" customWidth="1"/>
    <col min="5888" max="5888" width="7.7109375" style="259" customWidth="1"/>
    <col min="5889" max="5889" width="6.42578125" style="259" customWidth="1"/>
    <col min="5890" max="5890" width="8.42578125" style="259" customWidth="1"/>
    <col min="5891" max="5901" width="7.28515625" style="259" customWidth="1"/>
    <col min="5902" max="5902" width="8.7109375" style="259" customWidth="1"/>
    <col min="5903" max="5923" width="7.28515625" style="259" customWidth="1"/>
    <col min="5924" max="5924" width="6.85546875" style="259"/>
    <col min="5925" max="5925" width="9" style="259" bestFit="1" customWidth="1"/>
    <col min="5926" max="5926" width="7.85546875" style="259" bestFit="1" customWidth="1"/>
    <col min="5927" max="6138" width="6.85546875" style="259"/>
    <col min="6139" max="6139" width="4.85546875" style="259" customWidth="1"/>
    <col min="6140" max="6140" width="37.5703125" style="259" bestFit="1" customWidth="1"/>
    <col min="6141" max="6141" width="5.28515625" style="259" customWidth="1"/>
    <col min="6142" max="6142" width="9.85546875" style="259" customWidth="1"/>
    <col min="6143" max="6143" width="12.42578125" style="259" customWidth="1"/>
    <col min="6144" max="6144" width="7.7109375" style="259" customWidth="1"/>
    <col min="6145" max="6145" width="6.42578125" style="259" customWidth="1"/>
    <col min="6146" max="6146" width="8.42578125" style="259" customWidth="1"/>
    <col min="6147" max="6157" width="7.28515625" style="259" customWidth="1"/>
    <col min="6158" max="6158" width="8.7109375" style="259" customWidth="1"/>
    <col min="6159" max="6179" width="7.28515625" style="259" customWidth="1"/>
    <col min="6180" max="6180" width="6.85546875" style="259"/>
    <col min="6181" max="6181" width="9" style="259" bestFit="1" customWidth="1"/>
    <col min="6182" max="6182" width="7.85546875" style="259" bestFit="1" customWidth="1"/>
    <col min="6183" max="6394" width="6.85546875" style="259"/>
    <col min="6395" max="6395" width="4.85546875" style="259" customWidth="1"/>
    <col min="6396" max="6396" width="37.5703125" style="259" bestFit="1" customWidth="1"/>
    <col min="6397" max="6397" width="5.28515625" style="259" customWidth="1"/>
    <col min="6398" max="6398" width="9.85546875" style="259" customWidth="1"/>
    <col min="6399" max="6399" width="12.42578125" style="259" customWidth="1"/>
    <col min="6400" max="6400" width="7.7109375" style="259" customWidth="1"/>
    <col min="6401" max="6401" width="6.42578125" style="259" customWidth="1"/>
    <col min="6402" max="6402" width="8.42578125" style="259" customWidth="1"/>
    <col min="6403" max="6413" width="7.28515625" style="259" customWidth="1"/>
    <col min="6414" max="6414" width="8.7109375" style="259" customWidth="1"/>
    <col min="6415" max="6435" width="7.28515625" style="259" customWidth="1"/>
    <col min="6436" max="6436" width="6.85546875" style="259"/>
    <col min="6437" max="6437" width="9" style="259" bestFit="1" customWidth="1"/>
    <col min="6438" max="6438" width="7.85546875" style="259" bestFit="1" customWidth="1"/>
    <col min="6439" max="6650" width="6.85546875" style="259"/>
    <col min="6651" max="6651" width="4.85546875" style="259" customWidth="1"/>
    <col min="6652" max="6652" width="37.5703125" style="259" bestFit="1" customWidth="1"/>
    <col min="6653" max="6653" width="5.28515625" style="259" customWidth="1"/>
    <col min="6654" max="6654" width="9.85546875" style="259" customWidth="1"/>
    <col min="6655" max="6655" width="12.42578125" style="259" customWidth="1"/>
    <col min="6656" max="6656" width="7.7109375" style="259" customWidth="1"/>
    <col min="6657" max="6657" width="6.42578125" style="259" customWidth="1"/>
    <col min="6658" max="6658" width="8.42578125" style="259" customWidth="1"/>
    <col min="6659" max="6669" width="7.28515625" style="259" customWidth="1"/>
    <col min="6670" max="6670" width="8.7109375" style="259" customWidth="1"/>
    <col min="6671" max="6691" width="7.28515625" style="259" customWidth="1"/>
    <col min="6692" max="6692" width="6.85546875" style="259"/>
    <col min="6693" max="6693" width="9" style="259" bestFit="1" customWidth="1"/>
    <col min="6694" max="6694" width="7.85546875" style="259" bestFit="1" customWidth="1"/>
    <col min="6695" max="6906" width="6.85546875" style="259"/>
    <col min="6907" max="6907" width="4.85546875" style="259" customWidth="1"/>
    <col min="6908" max="6908" width="37.5703125" style="259" bestFit="1" customWidth="1"/>
    <col min="6909" max="6909" width="5.28515625" style="259" customWidth="1"/>
    <col min="6910" max="6910" width="9.85546875" style="259" customWidth="1"/>
    <col min="6911" max="6911" width="12.42578125" style="259" customWidth="1"/>
    <col min="6912" max="6912" width="7.7109375" style="259" customWidth="1"/>
    <col min="6913" max="6913" width="6.42578125" style="259" customWidth="1"/>
    <col min="6914" max="6914" width="8.42578125" style="259" customWidth="1"/>
    <col min="6915" max="6925" width="7.28515625" style="259" customWidth="1"/>
    <col min="6926" max="6926" width="8.7109375" style="259" customWidth="1"/>
    <col min="6927" max="6947" width="7.28515625" style="259" customWidth="1"/>
    <col min="6948" max="6948" width="6.85546875" style="259"/>
    <col min="6949" max="6949" width="9" style="259" bestFit="1" customWidth="1"/>
    <col min="6950" max="6950" width="7.85546875" style="259" bestFit="1" customWidth="1"/>
    <col min="6951" max="7162" width="6.85546875" style="259"/>
    <col min="7163" max="7163" width="4.85546875" style="259" customWidth="1"/>
    <col min="7164" max="7164" width="37.5703125" style="259" bestFit="1" customWidth="1"/>
    <col min="7165" max="7165" width="5.28515625" style="259" customWidth="1"/>
    <col min="7166" max="7166" width="9.85546875" style="259" customWidth="1"/>
    <col min="7167" max="7167" width="12.42578125" style="259" customWidth="1"/>
    <col min="7168" max="7168" width="7.7109375" style="259" customWidth="1"/>
    <col min="7169" max="7169" width="6.42578125" style="259" customWidth="1"/>
    <col min="7170" max="7170" width="8.42578125" style="259" customWidth="1"/>
    <col min="7171" max="7181" width="7.28515625" style="259" customWidth="1"/>
    <col min="7182" max="7182" width="8.7109375" style="259" customWidth="1"/>
    <col min="7183" max="7203" width="7.28515625" style="259" customWidth="1"/>
    <col min="7204" max="7204" width="6.85546875" style="259"/>
    <col min="7205" max="7205" width="9" style="259" bestFit="1" customWidth="1"/>
    <col min="7206" max="7206" width="7.85546875" style="259" bestFit="1" customWidth="1"/>
    <col min="7207" max="7418" width="6.85546875" style="259"/>
    <col min="7419" max="7419" width="4.85546875" style="259" customWidth="1"/>
    <col min="7420" max="7420" width="37.5703125" style="259" bestFit="1" customWidth="1"/>
    <col min="7421" max="7421" width="5.28515625" style="259" customWidth="1"/>
    <col min="7422" max="7422" width="9.85546875" style="259" customWidth="1"/>
    <col min="7423" max="7423" width="12.42578125" style="259" customWidth="1"/>
    <col min="7424" max="7424" width="7.7109375" style="259" customWidth="1"/>
    <col min="7425" max="7425" width="6.42578125" style="259" customWidth="1"/>
    <col min="7426" max="7426" width="8.42578125" style="259" customWidth="1"/>
    <col min="7427" max="7437" width="7.28515625" style="259" customWidth="1"/>
    <col min="7438" max="7438" width="8.7109375" style="259" customWidth="1"/>
    <col min="7439" max="7459" width="7.28515625" style="259" customWidth="1"/>
    <col min="7460" max="7460" width="6.85546875" style="259"/>
    <col min="7461" max="7461" width="9" style="259" bestFit="1" customWidth="1"/>
    <col min="7462" max="7462" width="7.85546875" style="259" bestFit="1" customWidth="1"/>
    <col min="7463" max="7674" width="6.85546875" style="259"/>
    <col min="7675" max="7675" width="4.85546875" style="259" customWidth="1"/>
    <col min="7676" max="7676" width="37.5703125" style="259" bestFit="1" customWidth="1"/>
    <col min="7677" max="7677" width="5.28515625" style="259" customWidth="1"/>
    <col min="7678" max="7678" width="9.85546875" style="259" customWidth="1"/>
    <col min="7679" max="7679" width="12.42578125" style="259" customWidth="1"/>
    <col min="7680" max="7680" width="7.7109375" style="259" customWidth="1"/>
    <col min="7681" max="7681" width="6.42578125" style="259" customWidth="1"/>
    <col min="7682" max="7682" width="8.42578125" style="259" customWidth="1"/>
    <col min="7683" max="7693" width="7.28515625" style="259" customWidth="1"/>
    <col min="7694" max="7694" width="8.7109375" style="259" customWidth="1"/>
    <col min="7695" max="7715" width="7.28515625" style="259" customWidth="1"/>
    <col min="7716" max="7716" width="6.85546875" style="259"/>
    <col min="7717" max="7717" width="9" style="259" bestFit="1" customWidth="1"/>
    <col min="7718" max="7718" width="7.85546875" style="259" bestFit="1" customWidth="1"/>
    <col min="7719" max="7930" width="6.85546875" style="259"/>
    <col min="7931" max="7931" width="4.85546875" style="259" customWidth="1"/>
    <col min="7932" max="7932" width="37.5703125" style="259" bestFit="1" customWidth="1"/>
    <col min="7933" max="7933" width="5.28515625" style="259" customWidth="1"/>
    <col min="7934" max="7934" width="9.85546875" style="259" customWidth="1"/>
    <col min="7935" max="7935" width="12.42578125" style="259" customWidth="1"/>
    <col min="7936" max="7936" width="7.7109375" style="259" customWidth="1"/>
    <col min="7937" max="7937" width="6.42578125" style="259" customWidth="1"/>
    <col min="7938" max="7938" width="8.42578125" style="259" customWidth="1"/>
    <col min="7939" max="7949" width="7.28515625" style="259" customWidth="1"/>
    <col min="7950" max="7950" width="8.7109375" style="259" customWidth="1"/>
    <col min="7951" max="7971" width="7.28515625" style="259" customWidth="1"/>
    <col min="7972" max="7972" width="6.85546875" style="259"/>
    <col min="7973" max="7973" width="9" style="259" bestFit="1" customWidth="1"/>
    <col min="7974" max="7974" width="7.85546875" style="259" bestFit="1" customWidth="1"/>
    <col min="7975" max="8186" width="6.85546875" style="259"/>
    <col min="8187" max="8187" width="4.85546875" style="259" customWidth="1"/>
    <col min="8188" max="8188" width="37.5703125" style="259" bestFit="1" customWidth="1"/>
    <col min="8189" max="8189" width="5.28515625" style="259" customWidth="1"/>
    <col min="8190" max="8190" width="9.85546875" style="259" customWidth="1"/>
    <col min="8191" max="8191" width="12.42578125" style="259" customWidth="1"/>
    <col min="8192" max="8192" width="7.7109375" style="259" customWidth="1"/>
    <col min="8193" max="8193" width="6.42578125" style="259" customWidth="1"/>
    <col min="8194" max="8194" width="8.42578125" style="259" customWidth="1"/>
    <col min="8195" max="8205" width="7.28515625" style="259" customWidth="1"/>
    <col min="8206" max="8206" width="8.7109375" style="259" customWidth="1"/>
    <col min="8207" max="8227" width="7.28515625" style="259" customWidth="1"/>
    <col min="8228" max="8228" width="6.85546875" style="259"/>
    <col min="8229" max="8229" width="9" style="259" bestFit="1" customWidth="1"/>
    <col min="8230" max="8230" width="7.85546875" style="259" bestFit="1" customWidth="1"/>
    <col min="8231" max="8442" width="6.85546875" style="259"/>
    <col min="8443" max="8443" width="4.85546875" style="259" customWidth="1"/>
    <col min="8444" max="8444" width="37.5703125" style="259" bestFit="1" customWidth="1"/>
    <col min="8445" max="8445" width="5.28515625" style="259" customWidth="1"/>
    <col min="8446" max="8446" width="9.85546875" style="259" customWidth="1"/>
    <col min="8447" max="8447" width="12.42578125" style="259" customWidth="1"/>
    <col min="8448" max="8448" width="7.7109375" style="259" customWidth="1"/>
    <col min="8449" max="8449" width="6.42578125" style="259" customWidth="1"/>
    <col min="8450" max="8450" width="8.42578125" style="259" customWidth="1"/>
    <col min="8451" max="8461" width="7.28515625" style="259" customWidth="1"/>
    <col min="8462" max="8462" width="8.7109375" style="259" customWidth="1"/>
    <col min="8463" max="8483" width="7.28515625" style="259" customWidth="1"/>
    <col min="8484" max="8484" width="6.85546875" style="259"/>
    <col min="8485" max="8485" width="9" style="259" bestFit="1" customWidth="1"/>
    <col min="8486" max="8486" width="7.85546875" style="259" bestFit="1" customWidth="1"/>
    <col min="8487" max="8698" width="6.85546875" style="259"/>
    <col min="8699" max="8699" width="4.85546875" style="259" customWidth="1"/>
    <col min="8700" max="8700" width="37.5703125" style="259" bestFit="1" customWidth="1"/>
    <col min="8701" max="8701" width="5.28515625" style="259" customWidth="1"/>
    <col min="8702" max="8702" width="9.85546875" style="259" customWidth="1"/>
    <col min="8703" max="8703" width="12.42578125" style="259" customWidth="1"/>
    <col min="8704" max="8704" width="7.7109375" style="259" customWidth="1"/>
    <col min="8705" max="8705" width="6.42578125" style="259" customWidth="1"/>
    <col min="8706" max="8706" width="8.42578125" style="259" customWidth="1"/>
    <col min="8707" max="8717" width="7.28515625" style="259" customWidth="1"/>
    <col min="8718" max="8718" width="8.7109375" style="259" customWidth="1"/>
    <col min="8719" max="8739" width="7.28515625" style="259" customWidth="1"/>
    <col min="8740" max="8740" width="6.85546875" style="259"/>
    <col min="8741" max="8741" width="9" style="259" bestFit="1" customWidth="1"/>
    <col min="8742" max="8742" width="7.85546875" style="259" bestFit="1" customWidth="1"/>
    <col min="8743" max="8954" width="6.85546875" style="259"/>
    <col min="8955" max="8955" width="4.85546875" style="259" customWidth="1"/>
    <col min="8956" max="8956" width="37.5703125" style="259" bestFit="1" customWidth="1"/>
    <col min="8957" max="8957" width="5.28515625" style="259" customWidth="1"/>
    <col min="8958" max="8958" width="9.85546875" style="259" customWidth="1"/>
    <col min="8959" max="8959" width="12.42578125" style="259" customWidth="1"/>
    <col min="8960" max="8960" width="7.7109375" style="259" customWidth="1"/>
    <col min="8961" max="8961" width="6.42578125" style="259" customWidth="1"/>
    <col min="8962" max="8962" width="8.42578125" style="259" customWidth="1"/>
    <col min="8963" max="8973" width="7.28515625" style="259" customWidth="1"/>
    <col min="8974" max="8974" width="8.7109375" style="259" customWidth="1"/>
    <col min="8975" max="8995" width="7.28515625" style="259" customWidth="1"/>
    <col min="8996" max="8996" width="6.85546875" style="259"/>
    <col min="8997" max="8997" width="9" style="259" bestFit="1" customWidth="1"/>
    <col min="8998" max="8998" width="7.85546875" style="259" bestFit="1" customWidth="1"/>
    <col min="8999" max="9210" width="6.85546875" style="259"/>
    <col min="9211" max="9211" width="4.85546875" style="259" customWidth="1"/>
    <col min="9212" max="9212" width="37.5703125" style="259" bestFit="1" customWidth="1"/>
    <col min="9213" max="9213" width="5.28515625" style="259" customWidth="1"/>
    <col min="9214" max="9214" width="9.85546875" style="259" customWidth="1"/>
    <col min="9215" max="9215" width="12.42578125" style="259" customWidth="1"/>
    <col min="9216" max="9216" width="7.7109375" style="259" customWidth="1"/>
    <col min="9217" max="9217" width="6.42578125" style="259" customWidth="1"/>
    <col min="9218" max="9218" width="8.42578125" style="259" customWidth="1"/>
    <col min="9219" max="9229" width="7.28515625" style="259" customWidth="1"/>
    <col min="9230" max="9230" width="8.7109375" style="259" customWidth="1"/>
    <col min="9231" max="9251" width="7.28515625" style="259" customWidth="1"/>
    <col min="9252" max="9252" width="6.85546875" style="259"/>
    <col min="9253" max="9253" width="9" style="259" bestFit="1" customWidth="1"/>
    <col min="9254" max="9254" width="7.85546875" style="259" bestFit="1" customWidth="1"/>
    <col min="9255" max="9466" width="6.85546875" style="259"/>
    <col min="9467" max="9467" width="4.85546875" style="259" customWidth="1"/>
    <col min="9468" max="9468" width="37.5703125" style="259" bestFit="1" customWidth="1"/>
    <col min="9469" max="9469" width="5.28515625" style="259" customWidth="1"/>
    <col min="9470" max="9470" width="9.85546875" style="259" customWidth="1"/>
    <col min="9471" max="9471" width="12.42578125" style="259" customWidth="1"/>
    <col min="9472" max="9472" width="7.7109375" style="259" customWidth="1"/>
    <col min="9473" max="9473" width="6.42578125" style="259" customWidth="1"/>
    <col min="9474" max="9474" width="8.42578125" style="259" customWidth="1"/>
    <col min="9475" max="9485" width="7.28515625" style="259" customWidth="1"/>
    <col min="9486" max="9486" width="8.7109375" style="259" customWidth="1"/>
    <col min="9487" max="9507" width="7.28515625" style="259" customWidth="1"/>
    <col min="9508" max="9508" width="6.85546875" style="259"/>
    <col min="9509" max="9509" width="9" style="259" bestFit="1" customWidth="1"/>
    <col min="9510" max="9510" width="7.85546875" style="259" bestFit="1" customWidth="1"/>
    <col min="9511" max="9722" width="6.85546875" style="259"/>
    <col min="9723" max="9723" width="4.85546875" style="259" customWidth="1"/>
    <col min="9724" max="9724" width="37.5703125" style="259" bestFit="1" customWidth="1"/>
    <col min="9725" max="9725" width="5.28515625" style="259" customWidth="1"/>
    <col min="9726" max="9726" width="9.85546875" style="259" customWidth="1"/>
    <col min="9727" max="9727" width="12.42578125" style="259" customWidth="1"/>
    <col min="9728" max="9728" width="7.7109375" style="259" customWidth="1"/>
    <col min="9729" max="9729" width="6.42578125" style="259" customWidth="1"/>
    <col min="9730" max="9730" width="8.42578125" style="259" customWidth="1"/>
    <col min="9731" max="9741" width="7.28515625" style="259" customWidth="1"/>
    <col min="9742" max="9742" width="8.7109375" style="259" customWidth="1"/>
    <col min="9743" max="9763" width="7.28515625" style="259" customWidth="1"/>
    <col min="9764" max="9764" width="6.85546875" style="259"/>
    <col min="9765" max="9765" width="9" style="259" bestFit="1" customWidth="1"/>
    <col min="9766" max="9766" width="7.85546875" style="259" bestFit="1" customWidth="1"/>
    <col min="9767" max="9978" width="6.85546875" style="259"/>
    <col min="9979" max="9979" width="4.85546875" style="259" customWidth="1"/>
    <col min="9980" max="9980" width="37.5703125" style="259" bestFit="1" customWidth="1"/>
    <col min="9981" max="9981" width="5.28515625" style="259" customWidth="1"/>
    <col min="9982" max="9982" width="9.85546875" style="259" customWidth="1"/>
    <col min="9983" max="9983" width="12.42578125" style="259" customWidth="1"/>
    <col min="9984" max="9984" width="7.7109375" style="259" customWidth="1"/>
    <col min="9985" max="9985" width="6.42578125" style="259" customWidth="1"/>
    <col min="9986" max="9986" width="8.42578125" style="259" customWidth="1"/>
    <col min="9987" max="9997" width="7.28515625" style="259" customWidth="1"/>
    <col min="9998" max="9998" width="8.7109375" style="259" customWidth="1"/>
    <col min="9999" max="10019" width="7.28515625" style="259" customWidth="1"/>
    <col min="10020" max="10020" width="6.85546875" style="259"/>
    <col min="10021" max="10021" width="9" style="259" bestFit="1" customWidth="1"/>
    <col min="10022" max="10022" width="7.85546875" style="259" bestFit="1" customWidth="1"/>
    <col min="10023" max="10234" width="6.85546875" style="259"/>
    <col min="10235" max="10235" width="4.85546875" style="259" customWidth="1"/>
    <col min="10236" max="10236" width="37.5703125" style="259" bestFit="1" customWidth="1"/>
    <col min="10237" max="10237" width="5.28515625" style="259" customWidth="1"/>
    <col min="10238" max="10238" width="9.85546875" style="259" customWidth="1"/>
    <col min="10239" max="10239" width="12.42578125" style="259" customWidth="1"/>
    <col min="10240" max="10240" width="7.7109375" style="259" customWidth="1"/>
    <col min="10241" max="10241" width="6.42578125" style="259" customWidth="1"/>
    <col min="10242" max="10242" width="8.42578125" style="259" customWidth="1"/>
    <col min="10243" max="10253" width="7.28515625" style="259" customWidth="1"/>
    <col min="10254" max="10254" width="8.7109375" style="259" customWidth="1"/>
    <col min="10255" max="10275" width="7.28515625" style="259" customWidth="1"/>
    <col min="10276" max="10276" width="6.85546875" style="259"/>
    <col min="10277" max="10277" width="9" style="259" bestFit="1" customWidth="1"/>
    <col min="10278" max="10278" width="7.85546875" style="259" bestFit="1" customWidth="1"/>
    <col min="10279" max="10490" width="6.85546875" style="259"/>
    <col min="10491" max="10491" width="4.85546875" style="259" customWidth="1"/>
    <col min="10492" max="10492" width="37.5703125" style="259" bestFit="1" customWidth="1"/>
    <col min="10493" max="10493" width="5.28515625" style="259" customWidth="1"/>
    <col min="10494" max="10494" width="9.85546875" style="259" customWidth="1"/>
    <col min="10495" max="10495" width="12.42578125" style="259" customWidth="1"/>
    <col min="10496" max="10496" width="7.7109375" style="259" customWidth="1"/>
    <col min="10497" max="10497" width="6.42578125" style="259" customWidth="1"/>
    <col min="10498" max="10498" width="8.42578125" style="259" customWidth="1"/>
    <col min="10499" max="10509" width="7.28515625" style="259" customWidth="1"/>
    <col min="10510" max="10510" width="8.7109375" style="259" customWidth="1"/>
    <col min="10511" max="10531" width="7.28515625" style="259" customWidth="1"/>
    <col min="10532" max="10532" width="6.85546875" style="259"/>
    <col min="10533" max="10533" width="9" style="259" bestFit="1" customWidth="1"/>
    <col min="10534" max="10534" width="7.85546875" style="259" bestFit="1" customWidth="1"/>
    <col min="10535" max="10746" width="6.85546875" style="259"/>
    <col min="10747" max="10747" width="4.85546875" style="259" customWidth="1"/>
    <col min="10748" max="10748" width="37.5703125" style="259" bestFit="1" customWidth="1"/>
    <col min="10749" max="10749" width="5.28515625" style="259" customWidth="1"/>
    <col min="10750" max="10750" width="9.85546875" style="259" customWidth="1"/>
    <col min="10751" max="10751" width="12.42578125" style="259" customWidth="1"/>
    <col min="10752" max="10752" width="7.7109375" style="259" customWidth="1"/>
    <col min="10753" max="10753" width="6.42578125" style="259" customWidth="1"/>
    <col min="10754" max="10754" width="8.42578125" style="259" customWidth="1"/>
    <col min="10755" max="10765" width="7.28515625" style="259" customWidth="1"/>
    <col min="10766" max="10766" width="8.7109375" style="259" customWidth="1"/>
    <col min="10767" max="10787" width="7.28515625" style="259" customWidth="1"/>
    <col min="10788" max="10788" width="6.85546875" style="259"/>
    <col min="10789" max="10789" width="9" style="259" bestFit="1" customWidth="1"/>
    <col min="10790" max="10790" width="7.85546875" style="259" bestFit="1" customWidth="1"/>
    <col min="10791" max="11002" width="6.85546875" style="259"/>
    <col min="11003" max="11003" width="4.85546875" style="259" customWidth="1"/>
    <col min="11004" max="11004" width="37.5703125" style="259" bestFit="1" customWidth="1"/>
    <col min="11005" max="11005" width="5.28515625" style="259" customWidth="1"/>
    <col min="11006" max="11006" width="9.85546875" style="259" customWidth="1"/>
    <col min="11007" max="11007" width="12.42578125" style="259" customWidth="1"/>
    <col min="11008" max="11008" width="7.7109375" style="259" customWidth="1"/>
    <col min="11009" max="11009" width="6.42578125" style="259" customWidth="1"/>
    <col min="11010" max="11010" width="8.42578125" style="259" customWidth="1"/>
    <col min="11011" max="11021" width="7.28515625" style="259" customWidth="1"/>
    <col min="11022" max="11022" width="8.7109375" style="259" customWidth="1"/>
    <col min="11023" max="11043" width="7.28515625" style="259" customWidth="1"/>
    <col min="11044" max="11044" width="6.85546875" style="259"/>
    <col min="11045" max="11045" width="9" style="259" bestFit="1" customWidth="1"/>
    <col min="11046" max="11046" width="7.85546875" style="259" bestFit="1" customWidth="1"/>
    <col min="11047" max="11258" width="6.85546875" style="259"/>
    <col min="11259" max="11259" width="4.85546875" style="259" customWidth="1"/>
    <col min="11260" max="11260" width="37.5703125" style="259" bestFit="1" customWidth="1"/>
    <col min="11261" max="11261" width="5.28515625" style="259" customWidth="1"/>
    <col min="11262" max="11262" width="9.85546875" style="259" customWidth="1"/>
    <col min="11263" max="11263" width="12.42578125" style="259" customWidth="1"/>
    <col min="11264" max="11264" width="7.7109375" style="259" customWidth="1"/>
    <col min="11265" max="11265" width="6.42578125" style="259" customWidth="1"/>
    <col min="11266" max="11266" width="8.42578125" style="259" customWidth="1"/>
    <col min="11267" max="11277" width="7.28515625" style="259" customWidth="1"/>
    <col min="11278" max="11278" width="8.7109375" style="259" customWidth="1"/>
    <col min="11279" max="11299" width="7.28515625" style="259" customWidth="1"/>
    <col min="11300" max="11300" width="6.85546875" style="259"/>
    <col min="11301" max="11301" width="9" style="259" bestFit="1" customWidth="1"/>
    <col min="11302" max="11302" width="7.85546875" style="259" bestFit="1" customWidth="1"/>
    <col min="11303" max="11514" width="6.85546875" style="259"/>
    <col min="11515" max="11515" width="4.85546875" style="259" customWidth="1"/>
    <col min="11516" max="11516" width="37.5703125" style="259" bestFit="1" customWidth="1"/>
    <col min="11517" max="11517" width="5.28515625" style="259" customWidth="1"/>
    <col min="11518" max="11518" width="9.85546875" style="259" customWidth="1"/>
    <col min="11519" max="11519" width="12.42578125" style="259" customWidth="1"/>
    <col min="11520" max="11520" width="7.7109375" style="259" customWidth="1"/>
    <col min="11521" max="11521" width="6.42578125" style="259" customWidth="1"/>
    <col min="11522" max="11522" width="8.42578125" style="259" customWidth="1"/>
    <col min="11523" max="11533" width="7.28515625" style="259" customWidth="1"/>
    <col min="11534" max="11534" width="8.7109375" style="259" customWidth="1"/>
    <col min="11535" max="11555" width="7.28515625" style="259" customWidth="1"/>
    <col min="11556" max="11556" width="6.85546875" style="259"/>
    <col min="11557" max="11557" width="9" style="259" bestFit="1" customWidth="1"/>
    <col min="11558" max="11558" width="7.85546875" style="259" bestFit="1" customWidth="1"/>
    <col min="11559" max="11770" width="6.85546875" style="259"/>
    <col min="11771" max="11771" width="4.85546875" style="259" customWidth="1"/>
    <col min="11772" max="11772" width="37.5703125" style="259" bestFit="1" customWidth="1"/>
    <col min="11773" max="11773" width="5.28515625" style="259" customWidth="1"/>
    <col min="11774" max="11774" width="9.85546875" style="259" customWidth="1"/>
    <col min="11775" max="11775" width="12.42578125" style="259" customWidth="1"/>
    <col min="11776" max="11776" width="7.7109375" style="259" customWidth="1"/>
    <col min="11777" max="11777" width="6.42578125" style="259" customWidth="1"/>
    <col min="11778" max="11778" width="8.42578125" style="259" customWidth="1"/>
    <col min="11779" max="11789" width="7.28515625" style="259" customWidth="1"/>
    <col min="11790" max="11790" width="8.7109375" style="259" customWidth="1"/>
    <col min="11791" max="11811" width="7.28515625" style="259" customWidth="1"/>
    <col min="11812" max="11812" width="6.85546875" style="259"/>
    <col min="11813" max="11813" width="9" style="259" bestFit="1" customWidth="1"/>
    <col min="11814" max="11814" width="7.85546875" style="259" bestFit="1" customWidth="1"/>
    <col min="11815" max="12026" width="6.85546875" style="259"/>
    <col min="12027" max="12027" width="4.85546875" style="259" customWidth="1"/>
    <col min="12028" max="12028" width="37.5703125" style="259" bestFit="1" customWidth="1"/>
    <col min="12029" max="12029" width="5.28515625" style="259" customWidth="1"/>
    <col min="12030" max="12030" width="9.85546875" style="259" customWidth="1"/>
    <col min="12031" max="12031" width="12.42578125" style="259" customWidth="1"/>
    <col min="12032" max="12032" width="7.7109375" style="259" customWidth="1"/>
    <col min="12033" max="12033" width="6.42578125" style="259" customWidth="1"/>
    <col min="12034" max="12034" width="8.42578125" style="259" customWidth="1"/>
    <col min="12035" max="12045" width="7.28515625" style="259" customWidth="1"/>
    <col min="12046" max="12046" width="8.7109375" style="259" customWidth="1"/>
    <col min="12047" max="12067" width="7.28515625" style="259" customWidth="1"/>
    <col min="12068" max="12068" width="6.85546875" style="259"/>
    <col min="12069" max="12069" width="9" style="259" bestFit="1" customWidth="1"/>
    <col min="12070" max="12070" width="7.85546875" style="259" bestFit="1" customWidth="1"/>
    <col min="12071" max="12282" width="6.85546875" style="259"/>
    <col min="12283" max="12283" width="4.85546875" style="259" customWidth="1"/>
    <col min="12284" max="12284" width="37.5703125" style="259" bestFit="1" customWidth="1"/>
    <col min="12285" max="12285" width="5.28515625" style="259" customWidth="1"/>
    <col min="12286" max="12286" width="9.85546875" style="259" customWidth="1"/>
    <col min="12287" max="12287" width="12.42578125" style="259" customWidth="1"/>
    <col min="12288" max="12288" width="7.7109375" style="259" customWidth="1"/>
    <col min="12289" max="12289" width="6.42578125" style="259" customWidth="1"/>
    <col min="12290" max="12290" width="8.42578125" style="259" customWidth="1"/>
    <col min="12291" max="12301" width="7.28515625" style="259" customWidth="1"/>
    <col min="12302" max="12302" width="8.7109375" style="259" customWidth="1"/>
    <col min="12303" max="12323" width="7.28515625" style="259" customWidth="1"/>
    <col min="12324" max="12324" width="6.85546875" style="259"/>
    <col min="12325" max="12325" width="9" style="259" bestFit="1" customWidth="1"/>
    <col min="12326" max="12326" width="7.85546875" style="259" bestFit="1" customWidth="1"/>
    <col min="12327" max="12538" width="6.85546875" style="259"/>
    <col min="12539" max="12539" width="4.85546875" style="259" customWidth="1"/>
    <col min="12540" max="12540" width="37.5703125" style="259" bestFit="1" customWidth="1"/>
    <col min="12541" max="12541" width="5.28515625" style="259" customWidth="1"/>
    <col min="12542" max="12542" width="9.85546875" style="259" customWidth="1"/>
    <col min="12543" max="12543" width="12.42578125" style="259" customWidth="1"/>
    <col min="12544" max="12544" width="7.7109375" style="259" customWidth="1"/>
    <col min="12545" max="12545" width="6.42578125" style="259" customWidth="1"/>
    <col min="12546" max="12546" width="8.42578125" style="259" customWidth="1"/>
    <col min="12547" max="12557" width="7.28515625" style="259" customWidth="1"/>
    <col min="12558" max="12558" width="8.7109375" style="259" customWidth="1"/>
    <col min="12559" max="12579" width="7.28515625" style="259" customWidth="1"/>
    <col min="12580" max="12580" width="6.85546875" style="259"/>
    <col min="12581" max="12581" width="9" style="259" bestFit="1" customWidth="1"/>
    <col min="12582" max="12582" width="7.85546875" style="259" bestFit="1" customWidth="1"/>
    <col min="12583" max="12794" width="6.85546875" style="259"/>
    <col min="12795" max="12795" width="4.85546875" style="259" customWidth="1"/>
    <col min="12796" max="12796" width="37.5703125" style="259" bestFit="1" customWidth="1"/>
    <col min="12797" max="12797" width="5.28515625" style="259" customWidth="1"/>
    <col min="12798" max="12798" width="9.85546875" style="259" customWidth="1"/>
    <col min="12799" max="12799" width="12.42578125" style="259" customWidth="1"/>
    <col min="12800" max="12800" width="7.7109375" style="259" customWidth="1"/>
    <col min="12801" max="12801" width="6.42578125" style="259" customWidth="1"/>
    <col min="12802" max="12802" width="8.42578125" style="259" customWidth="1"/>
    <col min="12803" max="12813" width="7.28515625" style="259" customWidth="1"/>
    <col min="12814" max="12814" width="8.7109375" style="259" customWidth="1"/>
    <col min="12815" max="12835" width="7.28515625" style="259" customWidth="1"/>
    <col min="12836" max="12836" width="6.85546875" style="259"/>
    <col min="12837" max="12837" width="9" style="259" bestFit="1" customWidth="1"/>
    <col min="12838" max="12838" width="7.85546875" style="259" bestFit="1" customWidth="1"/>
    <col min="12839" max="13050" width="6.85546875" style="259"/>
    <col min="13051" max="13051" width="4.85546875" style="259" customWidth="1"/>
    <col min="13052" max="13052" width="37.5703125" style="259" bestFit="1" customWidth="1"/>
    <col min="13053" max="13053" width="5.28515625" style="259" customWidth="1"/>
    <col min="13054" max="13054" width="9.85546875" style="259" customWidth="1"/>
    <col min="13055" max="13055" width="12.42578125" style="259" customWidth="1"/>
    <col min="13056" max="13056" width="7.7109375" style="259" customWidth="1"/>
    <col min="13057" max="13057" width="6.42578125" style="259" customWidth="1"/>
    <col min="13058" max="13058" width="8.42578125" style="259" customWidth="1"/>
    <col min="13059" max="13069" width="7.28515625" style="259" customWidth="1"/>
    <col min="13070" max="13070" width="8.7109375" style="259" customWidth="1"/>
    <col min="13071" max="13091" width="7.28515625" style="259" customWidth="1"/>
    <col min="13092" max="13092" width="6.85546875" style="259"/>
    <col min="13093" max="13093" width="9" style="259" bestFit="1" customWidth="1"/>
    <col min="13094" max="13094" width="7.85546875" style="259" bestFit="1" customWidth="1"/>
    <col min="13095" max="13306" width="6.85546875" style="259"/>
    <col min="13307" max="13307" width="4.85546875" style="259" customWidth="1"/>
    <col min="13308" max="13308" width="37.5703125" style="259" bestFit="1" customWidth="1"/>
    <col min="13309" max="13309" width="5.28515625" style="259" customWidth="1"/>
    <col min="13310" max="13310" width="9.85546875" style="259" customWidth="1"/>
    <col min="13311" max="13311" width="12.42578125" style="259" customWidth="1"/>
    <col min="13312" max="13312" width="7.7109375" style="259" customWidth="1"/>
    <col min="13313" max="13313" width="6.42578125" style="259" customWidth="1"/>
    <col min="13314" max="13314" width="8.42578125" style="259" customWidth="1"/>
    <col min="13315" max="13325" width="7.28515625" style="259" customWidth="1"/>
    <col min="13326" max="13326" width="8.7109375" style="259" customWidth="1"/>
    <col min="13327" max="13347" width="7.28515625" style="259" customWidth="1"/>
    <col min="13348" max="13348" width="6.85546875" style="259"/>
    <col min="13349" max="13349" width="9" style="259" bestFit="1" customWidth="1"/>
    <col min="13350" max="13350" width="7.85546875" style="259" bestFit="1" customWidth="1"/>
    <col min="13351" max="13562" width="6.85546875" style="259"/>
    <col min="13563" max="13563" width="4.85546875" style="259" customWidth="1"/>
    <col min="13564" max="13564" width="37.5703125" style="259" bestFit="1" customWidth="1"/>
    <col min="13565" max="13565" width="5.28515625" style="259" customWidth="1"/>
    <col min="13566" max="13566" width="9.85546875" style="259" customWidth="1"/>
    <col min="13567" max="13567" width="12.42578125" style="259" customWidth="1"/>
    <col min="13568" max="13568" width="7.7109375" style="259" customWidth="1"/>
    <col min="13569" max="13569" width="6.42578125" style="259" customWidth="1"/>
    <col min="13570" max="13570" width="8.42578125" style="259" customWidth="1"/>
    <col min="13571" max="13581" width="7.28515625" style="259" customWidth="1"/>
    <col min="13582" max="13582" width="8.7109375" style="259" customWidth="1"/>
    <col min="13583" max="13603" width="7.28515625" style="259" customWidth="1"/>
    <col min="13604" max="13604" width="6.85546875" style="259"/>
    <col min="13605" max="13605" width="9" style="259" bestFit="1" customWidth="1"/>
    <col min="13606" max="13606" width="7.85546875" style="259" bestFit="1" customWidth="1"/>
    <col min="13607" max="13818" width="6.85546875" style="259"/>
    <col min="13819" max="13819" width="4.85546875" style="259" customWidth="1"/>
    <col min="13820" max="13820" width="37.5703125" style="259" bestFit="1" customWidth="1"/>
    <col min="13821" max="13821" width="5.28515625" style="259" customWidth="1"/>
    <col min="13822" max="13822" width="9.85546875" style="259" customWidth="1"/>
    <col min="13823" max="13823" width="12.42578125" style="259" customWidth="1"/>
    <col min="13824" max="13824" width="7.7109375" style="259" customWidth="1"/>
    <col min="13825" max="13825" width="6.42578125" style="259" customWidth="1"/>
    <col min="13826" max="13826" width="8.42578125" style="259" customWidth="1"/>
    <col min="13827" max="13837" width="7.28515625" style="259" customWidth="1"/>
    <col min="13838" max="13838" width="8.7109375" style="259" customWidth="1"/>
    <col min="13839" max="13859" width="7.28515625" style="259" customWidth="1"/>
    <col min="13860" max="13860" width="6.85546875" style="259"/>
    <col min="13861" max="13861" width="9" style="259" bestFit="1" customWidth="1"/>
    <col min="13862" max="13862" width="7.85546875" style="259" bestFit="1" customWidth="1"/>
    <col min="13863" max="14074" width="6.85546875" style="259"/>
    <col min="14075" max="14075" width="4.85546875" style="259" customWidth="1"/>
    <col min="14076" max="14076" width="37.5703125" style="259" bestFit="1" customWidth="1"/>
    <col min="14077" max="14077" width="5.28515625" style="259" customWidth="1"/>
    <col min="14078" max="14078" width="9.85546875" style="259" customWidth="1"/>
    <col min="14079" max="14079" width="12.42578125" style="259" customWidth="1"/>
    <col min="14080" max="14080" width="7.7109375" style="259" customWidth="1"/>
    <col min="14081" max="14081" width="6.42578125" style="259" customWidth="1"/>
    <col min="14082" max="14082" width="8.42578125" style="259" customWidth="1"/>
    <col min="14083" max="14093" width="7.28515625" style="259" customWidth="1"/>
    <col min="14094" max="14094" width="8.7109375" style="259" customWidth="1"/>
    <col min="14095" max="14115" width="7.28515625" style="259" customWidth="1"/>
    <col min="14116" max="14116" width="6.85546875" style="259"/>
    <col min="14117" max="14117" width="9" style="259" bestFit="1" customWidth="1"/>
    <col min="14118" max="14118" width="7.85546875" style="259" bestFit="1" customWidth="1"/>
    <col min="14119" max="14330" width="6.85546875" style="259"/>
    <col min="14331" max="14331" width="4.85546875" style="259" customWidth="1"/>
    <col min="14332" max="14332" width="37.5703125" style="259" bestFit="1" customWidth="1"/>
    <col min="14333" max="14333" width="5.28515625" style="259" customWidth="1"/>
    <col min="14334" max="14334" width="9.85546875" style="259" customWidth="1"/>
    <col min="14335" max="14335" width="12.42578125" style="259" customWidth="1"/>
    <col min="14336" max="14336" width="7.7109375" style="259" customWidth="1"/>
    <col min="14337" max="14337" width="6.42578125" style="259" customWidth="1"/>
    <col min="14338" max="14338" width="8.42578125" style="259" customWidth="1"/>
    <col min="14339" max="14349" width="7.28515625" style="259" customWidth="1"/>
    <col min="14350" max="14350" width="8.7109375" style="259" customWidth="1"/>
    <col min="14351" max="14371" width="7.28515625" style="259" customWidth="1"/>
    <col min="14372" max="14372" width="6.85546875" style="259"/>
    <col min="14373" max="14373" width="9" style="259" bestFit="1" customWidth="1"/>
    <col min="14374" max="14374" width="7.85546875" style="259" bestFit="1" customWidth="1"/>
    <col min="14375" max="14586" width="6.85546875" style="259"/>
    <col min="14587" max="14587" width="4.85546875" style="259" customWidth="1"/>
    <col min="14588" max="14588" width="37.5703125" style="259" bestFit="1" customWidth="1"/>
    <col min="14589" max="14589" width="5.28515625" style="259" customWidth="1"/>
    <col min="14590" max="14590" width="9.85546875" style="259" customWidth="1"/>
    <col min="14591" max="14591" width="12.42578125" style="259" customWidth="1"/>
    <col min="14592" max="14592" width="7.7109375" style="259" customWidth="1"/>
    <col min="14593" max="14593" width="6.42578125" style="259" customWidth="1"/>
    <col min="14594" max="14594" width="8.42578125" style="259" customWidth="1"/>
    <col min="14595" max="14605" width="7.28515625" style="259" customWidth="1"/>
    <col min="14606" max="14606" width="8.7109375" style="259" customWidth="1"/>
    <col min="14607" max="14627" width="7.28515625" style="259" customWidth="1"/>
    <col min="14628" max="14628" width="6.85546875" style="259"/>
    <col min="14629" max="14629" width="9" style="259" bestFit="1" customWidth="1"/>
    <col min="14630" max="14630" width="7.85546875" style="259" bestFit="1" customWidth="1"/>
    <col min="14631" max="14842" width="6.85546875" style="259"/>
    <col min="14843" max="14843" width="4.85546875" style="259" customWidth="1"/>
    <col min="14844" max="14844" width="37.5703125" style="259" bestFit="1" customWidth="1"/>
    <col min="14845" max="14845" width="5.28515625" style="259" customWidth="1"/>
    <col min="14846" max="14846" width="9.85546875" style="259" customWidth="1"/>
    <col min="14847" max="14847" width="12.42578125" style="259" customWidth="1"/>
    <col min="14848" max="14848" width="7.7109375" style="259" customWidth="1"/>
    <col min="14849" max="14849" width="6.42578125" style="259" customWidth="1"/>
    <col min="14850" max="14850" width="8.42578125" style="259" customWidth="1"/>
    <col min="14851" max="14861" width="7.28515625" style="259" customWidth="1"/>
    <col min="14862" max="14862" width="8.7109375" style="259" customWidth="1"/>
    <col min="14863" max="14883" width="7.28515625" style="259" customWidth="1"/>
    <col min="14884" max="14884" width="6.85546875" style="259"/>
    <col min="14885" max="14885" width="9" style="259" bestFit="1" customWidth="1"/>
    <col min="14886" max="14886" width="7.85546875" style="259" bestFit="1" customWidth="1"/>
    <col min="14887" max="15098" width="6.85546875" style="259"/>
    <col min="15099" max="15099" width="4.85546875" style="259" customWidth="1"/>
    <col min="15100" max="15100" width="37.5703125" style="259" bestFit="1" customWidth="1"/>
    <col min="15101" max="15101" width="5.28515625" style="259" customWidth="1"/>
    <col min="15102" max="15102" width="9.85546875" style="259" customWidth="1"/>
    <col min="15103" max="15103" width="12.42578125" style="259" customWidth="1"/>
    <col min="15104" max="15104" width="7.7109375" style="259" customWidth="1"/>
    <col min="15105" max="15105" width="6.42578125" style="259" customWidth="1"/>
    <col min="15106" max="15106" width="8.42578125" style="259" customWidth="1"/>
    <col min="15107" max="15117" width="7.28515625" style="259" customWidth="1"/>
    <col min="15118" max="15118" width="8.7109375" style="259" customWidth="1"/>
    <col min="15119" max="15139" width="7.28515625" style="259" customWidth="1"/>
    <col min="15140" max="15140" width="6.85546875" style="259"/>
    <col min="15141" max="15141" width="9" style="259" bestFit="1" customWidth="1"/>
    <col min="15142" max="15142" width="7.85546875" style="259" bestFit="1" customWidth="1"/>
    <col min="15143" max="15354" width="6.85546875" style="259"/>
    <col min="15355" max="15355" width="4.85546875" style="259" customWidth="1"/>
    <col min="15356" max="15356" width="37.5703125" style="259" bestFit="1" customWidth="1"/>
    <col min="15357" max="15357" width="5.28515625" style="259" customWidth="1"/>
    <col min="15358" max="15358" width="9.85546875" style="259" customWidth="1"/>
    <col min="15359" max="15359" width="12.42578125" style="259" customWidth="1"/>
    <col min="15360" max="15360" width="7.7109375" style="259" customWidth="1"/>
    <col min="15361" max="15361" width="6.42578125" style="259" customWidth="1"/>
    <col min="15362" max="15362" width="8.42578125" style="259" customWidth="1"/>
    <col min="15363" max="15373" width="7.28515625" style="259" customWidth="1"/>
    <col min="15374" max="15374" width="8.7109375" style="259" customWidth="1"/>
    <col min="15375" max="15395" width="7.28515625" style="259" customWidth="1"/>
    <col min="15396" max="15396" width="6.85546875" style="259"/>
    <col min="15397" max="15397" width="9" style="259" bestFit="1" customWidth="1"/>
    <col min="15398" max="15398" width="7.85546875" style="259" bestFit="1" customWidth="1"/>
    <col min="15399" max="15610" width="6.85546875" style="259"/>
    <col min="15611" max="15611" width="4.85546875" style="259" customWidth="1"/>
    <col min="15612" max="15612" width="37.5703125" style="259" bestFit="1" customWidth="1"/>
    <col min="15613" max="15613" width="5.28515625" style="259" customWidth="1"/>
    <col min="15614" max="15614" width="9.85546875" style="259" customWidth="1"/>
    <col min="15615" max="15615" width="12.42578125" style="259" customWidth="1"/>
    <col min="15616" max="15616" width="7.7109375" style="259" customWidth="1"/>
    <col min="15617" max="15617" width="6.42578125" style="259" customWidth="1"/>
    <col min="15618" max="15618" width="8.42578125" style="259" customWidth="1"/>
    <col min="15619" max="15629" width="7.28515625" style="259" customWidth="1"/>
    <col min="15630" max="15630" width="8.7109375" style="259" customWidth="1"/>
    <col min="15631" max="15651" width="7.28515625" style="259" customWidth="1"/>
    <col min="15652" max="15652" width="6.85546875" style="259"/>
    <col min="15653" max="15653" width="9" style="259" bestFit="1" customWidth="1"/>
    <col min="15654" max="15654" width="7.85546875" style="259" bestFit="1" customWidth="1"/>
    <col min="15655" max="15866" width="6.85546875" style="259"/>
    <col min="15867" max="15867" width="4.85546875" style="259" customWidth="1"/>
    <col min="15868" max="15868" width="37.5703125" style="259" bestFit="1" customWidth="1"/>
    <col min="15869" max="15869" width="5.28515625" style="259" customWidth="1"/>
    <col min="15870" max="15870" width="9.85546875" style="259" customWidth="1"/>
    <col min="15871" max="15871" width="12.42578125" style="259" customWidth="1"/>
    <col min="15872" max="15872" width="7.7109375" style="259" customWidth="1"/>
    <col min="15873" max="15873" width="6.42578125" style="259" customWidth="1"/>
    <col min="15874" max="15874" width="8.42578125" style="259" customWidth="1"/>
    <col min="15875" max="15885" width="7.28515625" style="259" customWidth="1"/>
    <col min="15886" max="15886" width="8.7109375" style="259" customWidth="1"/>
    <col min="15887" max="15907" width="7.28515625" style="259" customWidth="1"/>
    <col min="15908" max="15908" width="6.85546875" style="259"/>
    <col min="15909" max="15909" width="9" style="259" bestFit="1" customWidth="1"/>
    <col min="15910" max="15910" width="7.85546875" style="259" bestFit="1" customWidth="1"/>
    <col min="15911" max="16122" width="6.85546875" style="259"/>
    <col min="16123" max="16123" width="4.85546875" style="259" customWidth="1"/>
    <col min="16124" max="16124" width="37.5703125" style="259" bestFit="1" customWidth="1"/>
    <col min="16125" max="16125" width="5.28515625" style="259" customWidth="1"/>
    <col min="16126" max="16126" width="9.85546875" style="259" customWidth="1"/>
    <col min="16127" max="16127" width="12.42578125" style="259" customWidth="1"/>
    <col min="16128" max="16128" width="7.7109375" style="259" customWidth="1"/>
    <col min="16129" max="16129" width="6.42578125" style="259" customWidth="1"/>
    <col min="16130" max="16130" width="8.42578125" style="259" customWidth="1"/>
    <col min="16131" max="16141" width="7.28515625" style="259" customWidth="1"/>
    <col min="16142" max="16142" width="8.7109375" style="259" customWidth="1"/>
    <col min="16143" max="16163" width="7.28515625" style="259" customWidth="1"/>
    <col min="16164" max="16164" width="6.85546875" style="259"/>
    <col min="16165" max="16165" width="9" style="259" bestFit="1" customWidth="1"/>
    <col min="16166" max="16166" width="7.85546875" style="259" bestFit="1" customWidth="1"/>
    <col min="16167" max="16384" width="6.85546875" style="259"/>
  </cols>
  <sheetData>
    <row r="1" spans="1:39" s="221" customFormat="1" ht="18" customHeight="1">
      <c r="A1" s="1646" t="s">
        <v>294</v>
      </c>
      <c r="B1" s="1646"/>
      <c r="F1" s="431"/>
      <c r="J1" s="223"/>
      <c r="T1" s="223"/>
      <c r="U1" s="223"/>
      <c r="V1" s="223"/>
      <c r="W1" s="223"/>
      <c r="X1" s="223"/>
      <c r="Y1" s="223"/>
      <c r="Z1" s="223"/>
      <c r="AA1" s="223"/>
      <c r="AB1" s="223"/>
    </row>
    <row r="2" spans="1:39" s="221" customFormat="1" ht="15" customHeight="1">
      <c r="A2" s="1639" t="s">
        <v>355</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row>
    <row r="3" spans="1:39" s="221" customFormat="1" ht="18" customHeight="1">
      <c r="A3" s="224"/>
      <c r="B3" s="225"/>
      <c r="C3" s="225"/>
      <c r="D3" s="225"/>
      <c r="E3" s="225"/>
      <c r="F3" s="1640" t="s">
        <v>1</v>
      </c>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row>
    <row r="4" spans="1:39" s="227" customFormat="1" ht="18" customHeight="1">
      <c r="A4" s="1647" t="s">
        <v>2</v>
      </c>
      <c r="B4" s="1641" t="s">
        <v>178</v>
      </c>
      <c r="C4" s="1641" t="s">
        <v>3</v>
      </c>
      <c r="D4" s="1641" t="s">
        <v>4</v>
      </c>
      <c r="E4" s="1642" t="s">
        <v>191</v>
      </c>
      <c r="F4" s="1643" t="s">
        <v>5</v>
      </c>
      <c r="G4" s="1644"/>
      <c r="H4" s="1644"/>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5"/>
    </row>
    <row r="5" spans="1:39" s="227" customFormat="1" ht="38.25">
      <c r="A5" s="1647"/>
      <c r="B5" s="1641"/>
      <c r="C5" s="1641"/>
      <c r="D5" s="1641"/>
      <c r="E5" s="1642"/>
      <c r="F5" s="432" t="s">
        <v>308</v>
      </c>
      <c r="G5" s="331" t="s">
        <v>309</v>
      </c>
      <c r="H5" s="331" t="s">
        <v>310</v>
      </c>
      <c r="I5" s="331" t="s">
        <v>311</v>
      </c>
      <c r="J5" s="433" t="s">
        <v>312</v>
      </c>
      <c r="K5" s="331" t="s">
        <v>313</v>
      </c>
      <c r="L5" s="331" t="s">
        <v>314</v>
      </c>
      <c r="M5" s="331" t="s">
        <v>315</v>
      </c>
      <c r="N5" s="331" t="s">
        <v>316</v>
      </c>
      <c r="O5" s="228" t="s">
        <v>317</v>
      </c>
      <c r="P5" s="228" t="s">
        <v>318</v>
      </c>
      <c r="Q5" s="228" t="s">
        <v>319</v>
      </c>
      <c r="R5" s="331" t="s">
        <v>320</v>
      </c>
      <c r="S5" s="331" t="s">
        <v>321</v>
      </c>
      <c r="T5" s="433" t="s">
        <v>322</v>
      </c>
      <c r="U5" s="433" t="s">
        <v>348</v>
      </c>
      <c r="V5" s="433" t="s">
        <v>323</v>
      </c>
      <c r="W5" s="433" t="s">
        <v>348</v>
      </c>
      <c r="X5" s="433" t="s">
        <v>325</v>
      </c>
      <c r="Y5" s="433" t="s">
        <v>326</v>
      </c>
      <c r="Z5" s="433" t="s">
        <v>327</v>
      </c>
      <c r="AA5" s="433" t="s">
        <v>328</v>
      </c>
      <c r="AB5" s="433" t="s">
        <v>329</v>
      </c>
      <c r="AC5" s="230" t="s">
        <v>554</v>
      </c>
      <c r="AD5" s="230" t="s">
        <v>555</v>
      </c>
      <c r="AE5" s="230" t="s">
        <v>556</v>
      </c>
      <c r="AF5" s="230" t="s">
        <v>557</v>
      </c>
      <c r="AG5" s="230" t="s">
        <v>558</v>
      </c>
      <c r="AH5" s="230" t="s">
        <v>559</v>
      </c>
      <c r="AI5" s="230" t="s">
        <v>560</v>
      </c>
      <c r="AJ5" s="230" t="s">
        <v>561</v>
      </c>
      <c r="AK5" s="230" t="s">
        <v>562</v>
      </c>
      <c r="AL5" s="230" t="s">
        <v>563</v>
      </c>
      <c r="AM5" s="230" t="s">
        <v>564</v>
      </c>
    </row>
    <row r="6" spans="1:39" s="234" customFormat="1" ht="22.5" customHeight="1">
      <c r="A6" s="231">
        <v>-1</v>
      </c>
      <c r="B6" s="231">
        <v>-2</v>
      </c>
      <c r="C6" s="231">
        <v>-3</v>
      </c>
      <c r="D6" s="231" t="s">
        <v>330</v>
      </c>
      <c r="E6" s="434"/>
      <c r="F6" s="231">
        <v>-7</v>
      </c>
      <c r="G6" s="231">
        <v>-8</v>
      </c>
      <c r="H6" s="231">
        <v>-9</v>
      </c>
      <c r="I6" s="231">
        <v>-10</v>
      </c>
      <c r="J6" s="435">
        <v>-11</v>
      </c>
      <c r="K6" s="231">
        <v>-12</v>
      </c>
      <c r="L6" s="231">
        <v>-13</v>
      </c>
      <c r="M6" s="231">
        <v>-14</v>
      </c>
      <c r="N6" s="231">
        <v>-15</v>
      </c>
      <c r="O6" s="436">
        <v>-16</v>
      </c>
      <c r="P6" s="436">
        <v>-17</v>
      </c>
      <c r="Q6" s="436">
        <v>-18</v>
      </c>
      <c r="R6" s="231">
        <v>-19</v>
      </c>
      <c r="S6" s="231">
        <v>-20</v>
      </c>
      <c r="T6" s="435">
        <v>-21</v>
      </c>
      <c r="U6" s="435">
        <v>-22</v>
      </c>
      <c r="V6" s="435">
        <v>-23</v>
      </c>
      <c r="W6" s="435">
        <v>-24</v>
      </c>
      <c r="X6" s="435">
        <v>-25</v>
      </c>
      <c r="Y6" s="435">
        <v>-26</v>
      </c>
      <c r="Z6" s="435">
        <v>-27</v>
      </c>
      <c r="AA6" s="435">
        <v>-28</v>
      </c>
      <c r="AB6" s="435">
        <v>-29</v>
      </c>
      <c r="AC6" s="231">
        <v>-30</v>
      </c>
      <c r="AD6" s="231">
        <v>-31</v>
      </c>
      <c r="AE6" s="231">
        <v>-32</v>
      </c>
      <c r="AF6" s="231">
        <v>-33</v>
      </c>
      <c r="AG6" s="231">
        <v>-34</v>
      </c>
      <c r="AH6" s="231">
        <v>-35</v>
      </c>
      <c r="AI6" s="231">
        <v>-36</v>
      </c>
      <c r="AJ6" s="231">
        <v>-37</v>
      </c>
      <c r="AK6" s="231">
        <v>-38</v>
      </c>
      <c r="AL6" s="231">
        <v>-39</v>
      </c>
      <c r="AM6" s="231">
        <v>-40</v>
      </c>
    </row>
    <row r="7" spans="1:39" s="239" customFormat="1" ht="15.75" customHeight="1">
      <c r="A7" s="235" t="s">
        <v>193</v>
      </c>
      <c r="B7" s="236" t="s">
        <v>194</v>
      </c>
      <c r="C7" s="235"/>
      <c r="D7" s="235"/>
      <c r="E7" s="437"/>
      <c r="F7" s="320"/>
      <c r="G7" s="320"/>
      <c r="H7" s="320"/>
      <c r="I7" s="320"/>
      <c r="J7" s="320"/>
      <c r="K7" s="320"/>
      <c r="L7" s="320"/>
      <c r="M7" s="320"/>
      <c r="N7" s="320"/>
      <c r="O7" s="320"/>
      <c r="P7" s="320"/>
      <c r="Q7" s="320"/>
      <c r="R7" s="320"/>
      <c r="S7" s="320"/>
      <c r="T7" s="438"/>
      <c r="U7" s="320"/>
      <c r="V7" s="438"/>
      <c r="W7" s="438"/>
      <c r="X7" s="438"/>
      <c r="Y7" s="438"/>
      <c r="Z7" s="438"/>
      <c r="AA7" s="438"/>
      <c r="AB7" s="438"/>
      <c r="AC7" s="235"/>
      <c r="AD7" s="235"/>
      <c r="AE7" s="235"/>
      <c r="AF7" s="235"/>
      <c r="AG7" s="235"/>
      <c r="AH7" s="235"/>
      <c r="AI7" s="235"/>
      <c r="AJ7" s="235"/>
      <c r="AK7" s="235"/>
      <c r="AL7" s="235"/>
      <c r="AM7" s="235"/>
    </row>
    <row r="8" spans="1:39" s="243" customFormat="1" ht="18" customHeight="1">
      <c r="A8" s="240"/>
      <c r="B8" s="241" t="s">
        <v>7</v>
      </c>
      <c r="C8" s="240"/>
      <c r="D8" s="242">
        <f>D9+D32+D75</f>
        <v>216.94</v>
      </c>
      <c r="E8" s="440">
        <v>100</v>
      </c>
      <c r="F8" s="439">
        <f>F9+F32+F75</f>
        <v>0</v>
      </c>
      <c r="G8" s="439">
        <f t="shared" ref="G8:AM8" si="0">G9+G32+G75</f>
        <v>36.51</v>
      </c>
      <c r="H8" s="439">
        <f>H9+H32+H75</f>
        <v>0</v>
      </c>
      <c r="I8" s="439">
        <f t="shared" si="0"/>
        <v>0</v>
      </c>
      <c r="J8" s="439">
        <f t="shared" si="0"/>
        <v>19.260000000000002</v>
      </c>
      <c r="K8" s="439">
        <f t="shared" si="0"/>
        <v>39.43</v>
      </c>
      <c r="L8" s="439">
        <f t="shared" si="0"/>
        <v>0</v>
      </c>
      <c r="M8" s="439">
        <f t="shared" si="0"/>
        <v>2.9</v>
      </c>
      <c r="N8" s="439">
        <f t="shared" si="0"/>
        <v>0</v>
      </c>
      <c r="O8" s="439">
        <f t="shared" si="0"/>
        <v>0</v>
      </c>
      <c r="P8" s="439">
        <f t="shared" si="0"/>
        <v>84</v>
      </c>
      <c r="Q8" s="439">
        <f t="shared" si="0"/>
        <v>0</v>
      </c>
      <c r="R8" s="439">
        <f t="shared" si="0"/>
        <v>9.84</v>
      </c>
      <c r="S8" s="439">
        <f t="shared" si="0"/>
        <v>25</v>
      </c>
      <c r="T8" s="442">
        <f t="shared" si="0"/>
        <v>0</v>
      </c>
      <c r="U8" s="439">
        <f t="shared" si="0"/>
        <v>0</v>
      </c>
      <c r="V8" s="442">
        <f t="shared" si="0"/>
        <v>0</v>
      </c>
      <c r="W8" s="442">
        <f t="shared" si="0"/>
        <v>0</v>
      </c>
      <c r="X8" s="442">
        <f t="shared" si="0"/>
        <v>0</v>
      </c>
      <c r="Y8" s="442">
        <f t="shared" si="0"/>
        <v>0</v>
      </c>
      <c r="Z8" s="442">
        <f t="shared" si="0"/>
        <v>0</v>
      </c>
      <c r="AA8" s="442">
        <f t="shared" si="0"/>
        <v>0</v>
      </c>
      <c r="AB8" s="442">
        <f t="shared" si="0"/>
        <v>0</v>
      </c>
      <c r="AC8" s="242">
        <f t="shared" si="0"/>
        <v>0</v>
      </c>
      <c r="AD8" s="242">
        <f t="shared" si="0"/>
        <v>0</v>
      </c>
      <c r="AE8" s="242">
        <f t="shared" si="0"/>
        <v>0</v>
      </c>
      <c r="AF8" s="242">
        <f t="shared" si="0"/>
        <v>0</v>
      </c>
      <c r="AG8" s="242">
        <f t="shared" si="0"/>
        <v>0</v>
      </c>
      <c r="AH8" s="242">
        <f t="shared" si="0"/>
        <v>0</v>
      </c>
      <c r="AI8" s="242">
        <f t="shared" si="0"/>
        <v>0</v>
      </c>
      <c r="AJ8" s="242">
        <f t="shared" si="0"/>
        <v>0</v>
      </c>
      <c r="AK8" s="242">
        <f t="shared" si="0"/>
        <v>0</v>
      </c>
      <c r="AL8" s="242">
        <f t="shared" si="0"/>
        <v>0</v>
      </c>
      <c r="AM8" s="242">
        <f t="shared" si="0"/>
        <v>0</v>
      </c>
    </row>
    <row r="9" spans="1:39" s="227" customFormat="1" ht="18" customHeight="1">
      <c r="A9" s="244" t="s">
        <v>8</v>
      </c>
      <c r="B9" s="245" t="s">
        <v>9</v>
      </c>
      <c r="C9" s="230" t="s">
        <v>10</v>
      </c>
      <c r="D9" s="250">
        <f>D11+D15+D16+D17+D21+D25+D29+D31</f>
        <v>0</v>
      </c>
      <c r="E9" s="440">
        <f>D9/D$8*100</f>
        <v>0</v>
      </c>
      <c r="F9" s="441">
        <f t="shared" ref="F9" si="1">F11+F15+F16+F17+F21+F25+F29+F30+F31+F14</f>
        <v>0</v>
      </c>
      <c r="G9" s="441">
        <f>G11+G15+G16+G17+G21+G25+G29+G30+G31+G14</f>
        <v>0</v>
      </c>
      <c r="H9" s="441">
        <f t="shared" ref="H9:AM9" si="2">H11+H15+H16+H17+H21+H25+H29+H30+H31+H14</f>
        <v>0</v>
      </c>
      <c r="I9" s="441">
        <f t="shared" si="2"/>
        <v>0</v>
      </c>
      <c r="J9" s="441">
        <f t="shared" si="2"/>
        <v>0</v>
      </c>
      <c r="K9" s="441">
        <f t="shared" si="2"/>
        <v>0</v>
      </c>
      <c r="L9" s="441">
        <f t="shared" si="2"/>
        <v>0</v>
      </c>
      <c r="M9" s="441">
        <f t="shared" si="2"/>
        <v>0</v>
      </c>
      <c r="N9" s="441">
        <f t="shared" si="2"/>
        <v>0</v>
      </c>
      <c r="O9" s="441">
        <f t="shared" si="2"/>
        <v>0</v>
      </c>
      <c r="P9" s="441">
        <f t="shared" si="2"/>
        <v>0</v>
      </c>
      <c r="Q9" s="441">
        <f t="shared" si="2"/>
        <v>0</v>
      </c>
      <c r="R9" s="441">
        <f t="shared" si="2"/>
        <v>0</v>
      </c>
      <c r="S9" s="441">
        <f t="shared" si="2"/>
        <v>0</v>
      </c>
      <c r="T9" s="442">
        <f t="shared" si="2"/>
        <v>0</v>
      </c>
      <c r="U9" s="441">
        <f t="shared" si="2"/>
        <v>0</v>
      </c>
      <c r="V9" s="442">
        <f t="shared" si="2"/>
        <v>0</v>
      </c>
      <c r="W9" s="442">
        <f t="shared" si="2"/>
        <v>0</v>
      </c>
      <c r="X9" s="442">
        <f t="shared" si="2"/>
        <v>0</v>
      </c>
      <c r="Y9" s="442">
        <f t="shared" si="2"/>
        <v>0</v>
      </c>
      <c r="Z9" s="442">
        <f t="shared" si="2"/>
        <v>0</v>
      </c>
      <c r="AA9" s="442">
        <f t="shared" si="2"/>
        <v>0</v>
      </c>
      <c r="AB9" s="442">
        <f t="shared" si="2"/>
        <v>0</v>
      </c>
      <c r="AC9" s="250">
        <f t="shared" si="2"/>
        <v>0</v>
      </c>
      <c r="AD9" s="250">
        <f t="shared" si="2"/>
        <v>0</v>
      </c>
      <c r="AE9" s="250">
        <f t="shared" si="2"/>
        <v>0</v>
      </c>
      <c r="AF9" s="250">
        <f t="shared" si="2"/>
        <v>0</v>
      </c>
      <c r="AG9" s="250">
        <f t="shared" si="2"/>
        <v>0</v>
      </c>
      <c r="AH9" s="250">
        <f t="shared" si="2"/>
        <v>0</v>
      </c>
      <c r="AI9" s="250">
        <f t="shared" si="2"/>
        <v>0</v>
      </c>
      <c r="AJ9" s="250">
        <f t="shared" si="2"/>
        <v>0</v>
      </c>
      <c r="AK9" s="250">
        <f t="shared" si="2"/>
        <v>0</v>
      </c>
      <c r="AL9" s="250">
        <f t="shared" si="2"/>
        <v>0</v>
      </c>
      <c r="AM9" s="250">
        <f t="shared" si="2"/>
        <v>0</v>
      </c>
    </row>
    <row r="10" spans="1:39" s="227" customFormat="1" ht="18" customHeight="1">
      <c r="A10" s="244"/>
      <c r="B10" s="251" t="s">
        <v>65</v>
      </c>
      <c r="C10" s="230"/>
      <c r="D10" s="250"/>
      <c r="E10" s="440"/>
      <c r="F10" s="441"/>
      <c r="G10" s="441"/>
      <c r="H10" s="441"/>
      <c r="I10" s="441"/>
      <c r="J10" s="441"/>
      <c r="K10" s="441"/>
      <c r="L10" s="441"/>
      <c r="M10" s="441"/>
      <c r="N10" s="441"/>
      <c r="O10" s="441"/>
      <c r="P10" s="441"/>
      <c r="Q10" s="441"/>
      <c r="R10" s="441"/>
      <c r="S10" s="441"/>
      <c r="T10" s="442"/>
      <c r="U10" s="441"/>
      <c r="V10" s="442"/>
      <c r="W10" s="442"/>
      <c r="X10" s="442"/>
      <c r="Y10" s="442"/>
      <c r="Z10" s="442"/>
      <c r="AA10" s="442"/>
      <c r="AB10" s="442"/>
      <c r="AC10" s="250"/>
      <c r="AD10" s="250"/>
      <c r="AE10" s="250"/>
      <c r="AF10" s="250"/>
      <c r="AG10" s="250"/>
      <c r="AH10" s="250"/>
      <c r="AI10" s="250"/>
      <c r="AJ10" s="250"/>
      <c r="AK10" s="250"/>
      <c r="AL10" s="250"/>
      <c r="AM10" s="250"/>
    </row>
    <row r="11" spans="1:39" ht="18" customHeight="1">
      <c r="A11" s="252" t="s">
        <v>11</v>
      </c>
      <c r="B11" s="253" t="s">
        <v>12</v>
      </c>
      <c r="C11" s="103" t="s">
        <v>13</v>
      </c>
      <c r="D11" s="279">
        <f>D12+D13+D14</f>
        <v>0</v>
      </c>
      <c r="E11" s="443">
        <f>D11/D$8*100</f>
        <v>0</v>
      </c>
      <c r="F11" s="444">
        <f t="shared" ref="F11:AM11" si="3">F12+F13+F14</f>
        <v>0</v>
      </c>
      <c r="G11" s="444">
        <f t="shared" si="3"/>
        <v>0</v>
      </c>
      <c r="H11" s="444">
        <f t="shared" si="3"/>
        <v>0</v>
      </c>
      <c r="I11" s="444">
        <f t="shared" si="3"/>
        <v>0</v>
      </c>
      <c r="J11" s="444">
        <f t="shared" si="3"/>
        <v>0</v>
      </c>
      <c r="K11" s="444">
        <f t="shared" si="3"/>
        <v>0</v>
      </c>
      <c r="L11" s="444">
        <f t="shared" si="3"/>
        <v>0</v>
      </c>
      <c r="M11" s="444">
        <f t="shared" si="3"/>
        <v>0</v>
      </c>
      <c r="N11" s="444">
        <f t="shared" si="3"/>
        <v>0</v>
      </c>
      <c r="O11" s="444">
        <f t="shared" si="3"/>
        <v>0</v>
      </c>
      <c r="P11" s="444">
        <f t="shared" si="3"/>
        <v>0</v>
      </c>
      <c r="Q11" s="444">
        <f t="shared" si="3"/>
        <v>0</v>
      </c>
      <c r="R11" s="444">
        <f t="shared" si="3"/>
        <v>0</v>
      </c>
      <c r="S11" s="444">
        <f t="shared" si="3"/>
        <v>0</v>
      </c>
      <c r="T11" s="445">
        <f t="shared" si="3"/>
        <v>0</v>
      </c>
      <c r="U11" s="444">
        <f t="shared" si="3"/>
        <v>0</v>
      </c>
      <c r="V11" s="445">
        <f t="shared" si="3"/>
        <v>0</v>
      </c>
      <c r="W11" s="445">
        <f t="shared" si="3"/>
        <v>0</v>
      </c>
      <c r="X11" s="445">
        <f t="shared" si="3"/>
        <v>0</v>
      </c>
      <c r="Y11" s="445">
        <f t="shared" si="3"/>
        <v>0</v>
      </c>
      <c r="Z11" s="445">
        <f t="shared" si="3"/>
        <v>0</v>
      </c>
      <c r="AA11" s="445">
        <f t="shared" si="3"/>
        <v>0</v>
      </c>
      <c r="AB11" s="445">
        <f t="shared" si="3"/>
        <v>0</v>
      </c>
      <c r="AC11" s="258">
        <f t="shared" si="3"/>
        <v>0</v>
      </c>
      <c r="AD11" s="258">
        <f t="shared" si="3"/>
        <v>0</v>
      </c>
      <c r="AE11" s="258">
        <f t="shared" si="3"/>
        <v>0</v>
      </c>
      <c r="AF11" s="258">
        <f t="shared" si="3"/>
        <v>0</v>
      </c>
      <c r="AG11" s="258">
        <f t="shared" si="3"/>
        <v>0</v>
      </c>
      <c r="AH11" s="258">
        <f t="shared" si="3"/>
        <v>0</v>
      </c>
      <c r="AI11" s="258">
        <f t="shared" si="3"/>
        <v>0</v>
      </c>
      <c r="AJ11" s="258">
        <f t="shared" si="3"/>
        <v>0</v>
      </c>
      <c r="AK11" s="258">
        <f t="shared" si="3"/>
        <v>0</v>
      </c>
      <c r="AL11" s="258">
        <f t="shared" si="3"/>
        <v>0</v>
      </c>
      <c r="AM11" s="258">
        <f t="shared" si="3"/>
        <v>0</v>
      </c>
    </row>
    <row r="12" spans="1:39" s="266" customFormat="1" ht="25.5">
      <c r="A12" s="260"/>
      <c r="B12" s="261" t="s">
        <v>14</v>
      </c>
      <c r="C12" s="151" t="s">
        <v>15</v>
      </c>
      <c r="D12" s="446"/>
      <c r="E12" s="443">
        <f t="shared" ref="E12:E20" si="4">D12/D$8*100</f>
        <v>0</v>
      </c>
      <c r="F12" s="447"/>
      <c r="G12" s="447"/>
      <c r="H12" s="447"/>
      <c r="I12" s="447"/>
      <c r="J12" s="447"/>
      <c r="K12" s="447"/>
      <c r="L12" s="447"/>
      <c r="M12" s="447"/>
      <c r="N12" s="447"/>
      <c r="O12" s="447"/>
      <c r="P12" s="447"/>
      <c r="Q12" s="447"/>
      <c r="R12" s="447"/>
      <c r="S12" s="447"/>
      <c r="T12" s="448"/>
      <c r="U12" s="447"/>
      <c r="V12" s="448"/>
      <c r="W12" s="448"/>
      <c r="X12" s="448"/>
      <c r="Y12" s="448"/>
      <c r="Z12" s="448"/>
      <c r="AA12" s="448"/>
      <c r="AB12" s="448"/>
      <c r="AC12" s="265">
        <v>0</v>
      </c>
      <c r="AD12" s="265">
        <v>0</v>
      </c>
      <c r="AE12" s="265">
        <v>0</v>
      </c>
      <c r="AF12" s="265">
        <v>0</v>
      </c>
      <c r="AG12" s="265">
        <v>0</v>
      </c>
      <c r="AH12" s="265">
        <v>0</v>
      </c>
      <c r="AI12" s="265">
        <v>0</v>
      </c>
      <c r="AJ12" s="265">
        <v>0</v>
      </c>
      <c r="AK12" s="265">
        <v>0</v>
      </c>
      <c r="AL12" s="265">
        <v>0</v>
      </c>
      <c r="AM12" s="265">
        <v>0</v>
      </c>
    </row>
    <row r="13" spans="1:39" s="266" customFormat="1" ht="18" customHeight="1">
      <c r="A13" s="260"/>
      <c r="B13" s="150" t="s">
        <v>16</v>
      </c>
      <c r="C13" s="151" t="s">
        <v>17</v>
      </c>
      <c r="D13" s="446">
        <f t="shared" ref="D13:D31" si="5">SUM(F13:AM13)</f>
        <v>0</v>
      </c>
      <c r="E13" s="443">
        <f t="shared" si="4"/>
        <v>0</v>
      </c>
      <c r="F13" s="447"/>
      <c r="G13" s="447"/>
      <c r="H13" s="447"/>
      <c r="I13" s="447"/>
      <c r="J13" s="447"/>
      <c r="K13" s="447"/>
      <c r="L13" s="447"/>
      <c r="M13" s="447"/>
      <c r="N13" s="447"/>
      <c r="O13" s="447"/>
      <c r="P13" s="447"/>
      <c r="Q13" s="447"/>
      <c r="R13" s="447"/>
      <c r="S13" s="447"/>
      <c r="T13" s="448"/>
      <c r="U13" s="447"/>
      <c r="V13" s="448"/>
      <c r="W13" s="448"/>
      <c r="X13" s="448"/>
      <c r="Y13" s="448"/>
      <c r="Z13" s="448"/>
      <c r="AA13" s="448"/>
      <c r="AB13" s="448"/>
      <c r="AC13" s="265">
        <v>0</v>
      </c>
      <c r="AD13" s="265">
        <v>0</v>
      </c>
      <c r="AE13" s="265">
        <v>0</v>
      </c>
      <c r="AF13" s="265">
        <v>0</v>
      </c>
      <c r="AG13" s="265">
        <v>0</v>
      </c>
      <c r="AH13" s="265">
        <v>0</v>
      </c>
      <c r="AI13" s="265">
        <v>0</v>
      </c>
      <c r="AJ13" s="265">
        <v>0</v>
      </c>
      <c r="AK13" s="265">
        <v>0</v>
      </c>
      <c r="AL13" s="265">
        <v>0</v>
      </c>
      <c r="AM13" s="265">
        <v>0</v>
      </c>
    </row>
    <row r="14" spans="1:39" s="266" customFormat="1" ht="18" customHeight="1">
      <c r="A14" s="260"/>
      <c r="B14" s="167" t="s">
        <v>18</v>
      </c>
      <c r="C14" s="151" t="s">
        <v>19</v>
      </c>
      <c r="D14" s="446">
        <f t="shared" si="5"/>
        <v>0</v>
      </c>
      <c r="E14" s="443">
        <f t="shared" si="4"/>
        <v>0</v>
      </c>
      <c r="F14" s="447"/>
      <c r="G14" s="447"/>
      <c r="H14" s="447"/>
      <c r="I14" s="447"/>
      <c r="J14" s="447"/>
      <c r="K14" s="447"/>
      <c r="L14" s="447"/>
      <c r="M14" s="447"/>
      <c r="N14" s="447"/>
      <c r="O14" s="447"/>
      <c r="P14" s="447"/>
      <c r="Q14" s="447"/>
      <c r="R14" s="447"/>
      <c r="S14" s="447"/>
      <c r="T14" s="448"/>
      <c r="U14" s="447"/>
      <c r="V14" s="448"/>
      <c r="W14" s="448"/>
      <c r="X14" s="448"/>
      <c r="Y14" s="448"/>
      <c r="Z14" s="448"/>
      <c r="AA14" s="448"/>
      <c r="AB14" s="448"/>
      <c r="AC14" s="265">
        <v>0</v>
      </c>
      <c r="AD14" s="265">
        <v>0</v>
      </c>
      <c r="AE14" s="265">
        <v>0</v>
      </c>
      <c r="AF14" s="265">
        <v>0</v>
      </c>
      <c r="AG14" s="265">
        <v>0</v>
      </c>
      <c r="AH14" s="265">
        <v>0</v>
      </c>
      <c r="AI14" s="265">
        <v>0</v>
      </c>
      <c r="AJ14" s="265">
        <v>0</v>
      </c>
      <c r="AK14" s="265">
        <v>0</v>
      </c>
      <c r="AL14" s="265">
        <v>0</v>
      </c>
      <c r="AM14" s="265">
        <v>0</v>
      </c>
    </row>
    <row r="15" spans="1:39" ht="18" customHeight="1">
      <c r="A15" s="252" t="s">
        <v>20</v>
      </c>
      <c r="B15" s="104" t="s">
        <v>21</v>
      </c>
      <c r="C15" s="103" t="s">
        <v>22</v>
      </c>
      <c r="D15" s="279"/>
      <c r="E15" s="443">
        <f t="shared" si="4"/>
        <v>0</v>
      </c>
      <c r="F15" s="447"/>
      <c r="G15" s="447"/>
      <c r="H15" s="447"/>
      <c r="I15" s="447"/>
      <c r="J15" s="447"/>
      <c r="K15" s="447"/>
      <c r="L15" s="447"/>
      <c r="M15" s="447"/>
      <c r="N15" s="447"/>
      <c r="O15" s="447"/>
      <c r="P15" s="447"/>
      <c r="Q15" s="447"/>
      <c r="R15" s="447"/>
      <c r="S15" s="447"/>
      <c r="T15" s="448"/>
      <c r="U15" s="447"/>
      <c r="V15" s="448"/>
      <c r="W15" s="448"/>
      <c r="X15" s="448"/>
      <c r="Y15" s="448"/>
      <c r="Z15" s="448"/>
      <c r="AA15" s="448"/>
      <c r="AB15" s="448"/>
      <c r="AC15" s="258">
        <v>0</v>
      </c>
      <c r="AD15" s="258">
        <v>0</v>
      </c>
      <c r="AE15" s="258">
        <v>0</v>
      </c>
      <c r="AF15" s="258">
        <v>0</v>
      </c>
      <c r="AG15" s="258">
        <v>0</v>
      </c>
      <c r="AH15" s="258">
        <v>0</v>
      </c>
      <c r="AI15" s="258">
        <v>0</v>
      </c>
      <c r="AJ15" s="258">
        <v>0</v>
      </c>
      <c r="AK15" s="258">
        <v>0</v>
      </c>
      <c r="AL15" s="258">
        <v>0</v>
      </c>
      <c r="AM15" s="258">
        <v>0</v>
      </c>
    </row>
    <row r="16" spans="1:39" ht="18" customHeight="1">
      <c r="A16" s="252" t="s">
        <v>23</v>
      </c>
      <c r="B16" s="104" t="s">
        <v>24</v>
      </c>
      <c r="C16" s="103" t="s">
        <v>25</v>
      </c>
      <c r="D16" s="258"/>
      <c r="E16" s="443">
        <f t="shared" si="4"/>
        <v>0</v>
      </c>
      <c r="F16" s="447"/>
      <c r="G16" s="447"/>
      <c r="H16" s="447"/>
      <c r="I16" s="447"/>
      <c r="J16" s="447"/>
      <c r="K16" s="447"/>
      <c r="L16" s="447"/>
      <c r="M16" s="447"/>
      <c r="N16" s="447"/>
      <c r="O16" s="447"/>
      <c r="P16" s="447"/>
      <c r="Q16" s="447"/>
      <c r="R16" s="447"/>
      <c r="S16" s="447"/>
      <c r="T16" s="448"/>
      <c r="U16" s="447"/>
      <c r="V16" s="448"/>
      <c r="W16" s="448"/>
      <c r="X16" s="448"/>
      <c r="Y16" s="448"/>
      <c r="Z16" s="448"/>
      <c r="AA16" s="448"/>
      <c r="AB16" s="448"/>
      <c r="AC16" s="258">
        <v>0</v>
      </c>
      <c r="AD16" s="258">
        <v>0</v>
      </c>
      <c r="AE16" s="258">
        <v>0</v>
      </c>
      <c r="AF16" s="258">
        <v>0</v>
      </c>
      <c r="AG16" s="258">
        <v>0</v>
      </c>
      <c r="AH16" s="258">
        <v>0</v>
      </c>
      <c r="AI16" s="258">
        <v>0</v>
      </c>
      <c r="AJ16" s="258">
        <v>0</v>
      </c>
      <c r="AK16" s="258">
        <v>0</v>
      </c>
      <c r="AL16" s="258">
        <v>0</v>
      </c>
      <c r="AM16" s="258">
        <v>0</v>
      </c>
    </row>
    <row r="17" spans="1:39" ht="18" customHeight="1">
      <c r="A17" s="252" t="s">
        <v>26</v>
      </c>
      <c r="B17" s="253" t="s">
        <v>27</v>
      </c>
      <c r="C17" s="103" t="s">
        <v>28</v>
      </c>
      <c r="D17" s="279">
        <f t="shared" si="5"/>
        <v>0</v>
      </c>
      <c r="E17" s="443">
        <f t="shared" si="4"/>
        <v>0</v>
      </c>
      <c r="F17" s="444">
        <f t="shared" ref="F17:AM17" si="6">F18+F19+F20</f>
        <v>0</v>
      </c>
      <c r="G17" s="444">
        <f t="shared" si="6"/>
        <v>0</v>
      </c>
      <c r="H17" s="444">
        <f t="shared" si="6"/>
        <v>0</v>
      </c>
      <c r="I17" s="444">
        <f t="shared" si="6"/>
        <v>0</v>
      </c>
      <c r="J17" s="444">
        <f t="shared" si="6"/>
        <v>0</v>
      </c>
      <c r="K17" s="444">
        <f t="shared" si="6"/>
        <v>0</v>
      </c>
      <c r="L17" s="444">
        <f t="shared" si="6"/>
        <v>0</v>
      </c>
      <c r="M17" s="444">
        <f t="shared" si="6"/>
        <v>0</v>
      </c>
      <c r="N17" s="444">
        <f t="shared" si="6"/>
        <v>0</v>
      </c>
      <c r="O17" s="444">
        <f t="shared" si="6"/>
        <v>0</v>
      </c>
      <c r="P17" s="444">
        <f t="shared" si="6"/>
        <v>0</v>
      </c>
      <c r="Q17" s="444">
        <f t="shared" si="6"/>
        <v>0</v>
      </c>
      <c r="R17" s="444">
        <f t="shared" si="6"/>
        <v>0</v>
      </c>
      <c r="S17" s="444">
        <f t="shared" si="6"/>
        <v>0</v>
      </c>
      <c r="T17" s="445">
        <f t="shared" si="6"/>
        <v>0</v>
      </c>
      <c r="U17" s="444">
        <f t="shared" si="6"/>
        <v>0</v>
      </c>
      <c r="V17" s="445">
        <f t="shared" si="6"/>
        <v>0</v>
      </c>
      <c r="W17" s="445">
        <f t="shared" si="6"/>
        <v>0</v>
      </c>
      <c r="X17" s="445">
        <f t="shared" si="6"/>
        <v>0</v>
      </c>
      <c r="Y17" s="445">
        <f t="shared" si="6"/>
        <v>0</v>
      </c>
      <c r="Z17" s="445">
        <f t="shared" si="6"/>
        <v>0</v>
      </c>
      <c r="AA17" s="445">
        <f t="shared" si="6"/>
        <v>0</v>
      </c>
      <c r="AB17" s="445">
        <f t="shared" si="6"/>
        <v>0</v>
      </c>
      <c r="AC17" s="258">
        <f t="shared" si="6"/>
        <v>0</v>
      </c>
      <c r="AD17" s="258">
        <f t="shared" si="6"/>
        <v>0</v>
      </c>
      <c r="AE17" s="258">
        <f t="shared" si="6"/>
        <v>0</v>
      </c>
      <c r="AF17" s="258">
        <f t="shared" si="6"/>
        <v>0</v>
      </c>
      <c r="AG17" s="258">
        <f t="shared" si="6"/>
        <v>0</v>
      </c>
      <c r="AH17" s="258">
        <f t="shared" si="6"/>
        <v>0</v>
      </c>
      <c r="AI17" s="258">
        <f t="shared" si="6"/>
        <v>0</v>
      </c>
      <c r="AJ17" s="258">
        <f t="shared" si="6"/>
        <v>0</v>
      </c>
      <c r="AK17" s="258">
        <f t="shared" si="6"/>
        <v>0</v>
      </c>
      <c r="AL17" s="258">
        <f t="shared" si="6"/>
        <v>0</v>
      </c>
      <c r="AM17" s="258">
        <f t="shared" si="6"/>
        <v>0</v>
      </c>
    </row>
    <row r="18" spans="1:39" s="266" customFormat="1" ht="18" customHeight="1">
      <c r="A18" s="260"/>
      <c r="B18" s="167" t="s">
        <v>29</v>
      </c>
      <c r="C18" s="151" t="s">
        <v>30</v>
      </c>
      <c r="D18" s="279">
        <f t="shared" si="5"/>
        <v>0</v>
      </c>
      <c r="E18" s="443">
        <f>D18/D$8*100</f>
        <v>0</v>
      </c>
      <c r="F18" s="447"/>
      <c r="G18" s="447"/>
      <c r="H18" s="447"/>
      <c r="I18" s="447"/>
      <c r="J18" s="447"/>
      <c r="K18" s="447"/>
      <c r="L18" s="447"/>
      <c r="M18" s="447"/>
      <c r="N18" s="447"/>
      <c r="O18" s="447"/>
      <c r="P18" s="447"/>
      <c r="Q18" s="447"/>
      <c r="R18" s="447"/>
      <c r="S18" s="447"/>
      <c r="T18" s="448"/>
      <c r="U18" s="447"/>
      <c r="V18" s="448"/>
      <c r="W18" s="448"/>
      <c r="X18" s="448"/>
      <c r="Y18" s="448"/>
      <c r="Z18" s="448"/>
      <c r="AA18" s="448"/>
      <c r="AB18" s="448"/>
      <c r="AC18" s="265">
        <v>0</v>
      </c>
      <c r="AD18" s="265">
        <v>0</v>
      </c>
      <c r="AE18" s="265">
        <v>0</v>
      </c>
      <c r="AF18" s="265">
        <v>0</v>
      </c>
      <c r="AG18" s="265">
        <v>0</v>
      </c>
      <c r="AH18" s="265">
        <v>0</v>
      </c>
      <c r="AI18" s="265">
        <v>0</v>
      </c>
      <c r="AJ18" s="265">
        <v>0</v>
      </c>
      <c r="AK18" s="265">
        <v>0</v>
      </c>
      <c r="AL18" s="265">
        <v>0</v>
      </c>
      <c r="AM18" s="265">
        <v>0</v>
      </c>
    </row>
    <row r="19" spans="1:39" s="266" customFormat="1" ht="18" customHeight="1">
      <c r="A19" s="260"/>
      <c r="B19" s="167" t="s">
        <v>31</v>
      </c>
      <c r="C19" s="151" t="s">
        <v>32</v>
      </c>
      <c r="D19" s="279">
        <f t="shared" si="5"/>
        <v>0</v>
      </c>
      <c r="E19" s="443">
        <f t="shared" si="4"/>
        <v>0</v>
      </c>
      <c r="F19" s="447"/>
      <c r="G19" s="447"/>
      <c r="H19" s="447"/>
      <c r="I19" s="447"/>
      <c r="J19" s="447"/>
      <c r="K19" s="447"/>
      <c r="L19" s="447"/>
      <c r="M19" s="447"/>
      <c r="N19" s="447"/>
      <c r="O19" s="447"/>
      <c r="P19" s="447"/>
      <c r="Q19" s="447"/>
      <c r="R19" s="447"/>
      <c r="S19" s="447"/>
      <c r="T19" s="448"/>
      <c r="U19" s="447"/>
      <c r="V19" s="448"/>
      <c r="W19" s="448"/>
      <c r="X19" s="448"/>
      <c r="Y19" s="448"/>
      <c r="Z19" s="448"/>
      <c r="AA19" s="448"/>
      <c r="AB19" s="448"/>
      <c r="AC19" s="265">
        <v>0</v>
      </c>
      <c r="AD19" s="265">
        <v>0</v>
      </c>
      <c r="AE19" s="265">
        <v>0</v>
      </c>
      <c r="AF19" s="265">
        <v>0</v>
      </c>
      <c r="AG19" s="265">
        <v>0</v>
      </c>
      <c r="AH19" s="265">
        <v>0</v>
      </c>
      <c r="AI19" s="265">
        <v>0</v>
      </c>
      <c r="AJ19" s="265">
        <v>0</v>
      </c>
      <c r="AK19" s="265">
        <v>0</v>
      </c>
      <c r="AL19" s="265">
        <v>0</v>
      </c>
      <c r="AM19" s="265">
        <v>0</v>
      </c>
    </row>
    <row r="20" spans="1:39" s="266" customFormat="1" ht="18" customHeight="1">
      <c r="A20" s="260"/>
      <c r="B20" s="167" t="s">
        <v>33</v>
      </c>
      <c r="C20" s="151" t="s">
        <v>34</v>
      </c>
      <c r="D20" s="279">
        <f t="shared" si="5"/>
        <v>0</v>
      </c>
      <c r="E20" s="443">
        <f t="shared" si="4"/>
        <v>0</v>
      </c>
      <c r="F20" s="447"/>
      <c r="G20" s="447"/>
      <c r="H20" s="447"/>
      <c r="I20" s="447"/>
      <c r="J20" s="447"/>
      <c r="K20" s="447"/>
      <c r="L20" s="447"/>
      <c r="M20" s="447"/>
      <c r="N20" s="447"/>
      <c r="O20" s="447"/>
      <c r="P20" s="447"/>
      <c r="Q20" s="447"/>
      <c r="R20" s="447"/>
      <c r="S20" s="447"/>
      <c r="T20" s="448"/>
      <c r="U20" s="447"/>
      <c r="V20" s="448"/>
      <c r="W20" s="448"/>
      <c r="X20" s="448"/>
      <c r="Y20" s="448"/>
      <c r="Z20" s="448"/>
      <c r="AA20" s="448"/>
      <c r="AB20" s="448"/>
      <c r="AC20" s="265">
        <v>0</v>
      </c>
      <c r="AD20" s="265">
        <v>0</v>
      </c>
      <c r="AE20" s="265">
        <v>0</v>
      </c>
      <c r="AF20" s="265">
        <v>0</v>
      </c>
      <c r="AG20" s="265">
        <v>0</v>
      </c>
      <c r="AH20" s="265">
        <v>0</v>
      </c>
      <c r="AI20" s="265">
        <v>0</v>
      </c>
      <c r="AJ20" s="265">
        <v>0</v>
      </c>
      <c r="AK20" s="265">
        <v>0</v>
      </c>
      <c r="AL20" s="265">
        <v>0</v>
      </c>
      <c r="AM20" s="265">
        <v>0</v>
      </c>
    </row>
    <row r="21" spans="1:39" ht="18" customHeight="1">
      <c r="A21" s="252" t="s">
        <v>35</v>
      </c>
      <c r="B21" s="253" t="s">
        <v>36</v>
      </c>
      <c r="C21" s="103" t="s">
        <v>37</v>
      </c>
      <c r="D21" s="279">
        <f t="shared" si="5"/>
        <v>0</v>
      </c>
      <c r="E21" s="443">
        <f>D21/D$8*100</f>
        <v>0</v>
      </c>
      <c r="F21" s="444">
        <f t="shared" ref="F21:AM21" si="7">F22+F23+F24</f>
        <v>0</v>
      </c>
      <c r="G21" s="444">
        <f t="shared" si="7"/>
        <v>0</v>
      </c>
      <c r="H21" s="444">
        <f t="shared" si="7"/>
        <v>0</v>
      </c>
      <c r="I21" s="444">
        <f t="shared" si="7"/>
        <v>0</v>
      </c>
      <c r="J21" s="444">
        <f t="shared" si="7"/>
        <v>0</v>
      </c>
      <c r="K21" s="444">
        <f t="shared" si="7"/>
        <v>0</v>
      </c>
      <c r="L21" s="444">
        <f t="shared" si="7"/>
        <v>0</v>
      </c>
      <c r="M21" s="444">
        <f t="shared" si="7"/>
        <v>0</v>
      </c>
      <c r="N21" s="444">
        <f t="shared" si="7"/>
        <v>0</v>
      </c>
      <c r="O21" s="444">
        <f t="shared" si="7"/>
        <v>0</v>
      </c>
      <c r="P21" s="444">
        <f t="shared" si="7"/>
        <v>0</v>
      </c>
      <c r="Q21" s="444">
        <f t="shared" si="7"/>
        <v>0</v>
      </c>
      <c r="R21" s="444">
        <f t="shared" si="7"/>
        <v>0</v>
      </c>
      <c r="S21" s="444">
        <f t="shared" si="7"/>
        <v>0</v>
      </c>
      <c r="T21" s="445">
        <f t="shared" si="7"/>
        <v>0</v>
      </c>
      <c r="U21" s="444">
        <f t="shared" si="7"/>
        <v>0</v>
      </c>
      <c r="V21" s="445">
        <f t="shared" si="7"/>
        <v>0</v>
      </c>
      <c r="W21" s="445">
        <f t="shared" si="7"/>
        <v>0</v>
      </c>
      <c r="X21" s="445">
        <f t="shared" si="7"/>
        <v>0</v>
      </c>
      <c r="Y21" s="445">
        <f t="shared" si="7"/>
        <v>0</v>
      </c>
      <c r="Z21" s="445">
        <f t="shared" si="7"/>
        <v>0</v>
      </c>
      <c r="AA21" s="445">
        <f t="shared" si="7"/>
        <v>0</v>
      </c>
      <c r="AB21" s="445">
        <f t="shared" si="7"/>
        <v>0</v>
      </c>
      <c r="AC21" s="258">
        <f t="shared" si="7"/>
        <v>0</v>
      </c>
      <c r="AD21" s="258">
        <f t="shared" si="7"/>
        <v>0</v>
      </c>
      <c r="AE21" s="258">
        <f t="shared" si="7"/>
        <v>0</v>
      </c>
      <c r="AF21" s="258">
        <f t="shared" si="7"/>
        <v>0</v>
      </c>
      <c r="AG21" s="258">
        <f t="shared" si="7"/>
        <v>0</v>
      </c>
      <c r="AH21" s="258">
        <f t="shared" si="7"/>
        <v>0</v>
      </c>
      <c r="AI21" s="258">
        <f t="shared" si="7"/>
        <v>0</v>
      </c>
      <c r="AJ21" s="258">
        <f t="shared" si="7"/>
        <v>0</v>
      </c>
      <c r="AK21" s="258">
        <f t="shared" si="7"/>
        <v>0</v>
      </c>
      <c r="AL21" s="258">
        <f t="shared" si="7"/>
        <v>0</v>
      </c>
      <c r="AM21" s="258">
        <f t="shared" si="7"/>
        <v>0</v>
      </c>
    </row>
    <row r="22" spans="1:39" s="266" customFormat="1" ht="18" customHeight="1">
      <c r="A22" s="260"/>
      <c r="B22" s="167" t="s">
        <v>38</v>
      </c>
      <c r="C22" s="151" t="s">
        <v>39</v>
      </c>
      <c r="D22" s="279">
        <f t="shared" si="5"/>
        <v>0</v>
      </c>
      <c r="E22" s="443">
        <f>D22/D$8*100</f>
        <v>0</v>
      </c>
      <c r="F22" s="447"/>
      <c r="G22" s="447"/>
      <c r="H22" s="447"/>
      <c r="I22" s="447"/>
      <c r="J22" s="447"/>
      <c r="K22" s="447"/>
      <c r="L22" s="447"/>
      <c r="M22" s="447"/>
      <c r="N22" s="447"/>
      <c r="O22" s="447"/>
      <c r="P22" s="447"/>
      <c r="Q22" s="447"/>
      <c r="R22" s="447"/>
      <c r="S22" s="447"/>
      <c r="T22" s="448"/>
      <c r="U22" s="447"/>
      <c r="V22" s="448"/>
      <c r="W22" s="448"/>
      <c r="X22" s="448"/>
      <c r="Y22" s="448"/>
      <c r="Z22" s="448"/>
      <c r="AA22" s="448"/>
      <c r="AB22" s="448"/>
      <c r="AC22" s="265">
        <v>0</v>
      </c>
      <c r="AD22" s="265">
        <v>0</v>
      </c>
      <c r="AE22" s="265">
        <v>0</v>
      </c>
      <c r="AF22" s="265">
        <v>0</v>
      </c>
      <c r="AG22" s="265">
        <v>0</v>
      </c>
      <c r="AH22" s="265">
        <v>0</v>
      </c>
      <c r="AI22" s="265">
        <v>0</v>
      </c>
      <c r="AJ22" s="265">
        <v>0</v>
      </c>
      <c r="AK22" s="265">
        <v>0</v>
      </c>
      <c r="AL22" s="265">
        <v>0</v>
      </c>
      <c r="AM22" s="265">
        <v>0</v>
      </c>
    </row>
    <row r="23" spans="1:39" s="266" customFormat="1" ht="18" customHeight="1">
      <c r="A23" s="260"/>
      <c r="B23" s="167" t="s">
        <v>40</v>
      </c>
      <c r="C23" s="151" t="s">
        <v>41</v>
      </c>
      <c r="D23" s="279">
        <f t="shared" si="5"/>
        <v>0</v>
      </c>
      <c r="E23" s="443">
        <f t="shared" ref="E23:E24" si="8">D23/D$8*100</f>
        <v>0</v>
      </c>
      <c r="F23" s="447"/>
      <c r="G23" s="447"/>
      <c r="H23" s="447"/>
      <c r="I23" s="447"/>
      <c r="J23" s="447"/>
      <c r="K23" s="447"/>
      <c r="L23" s="447"/>
      <c r="M23" s="447"/>
      <c r="N23" s="447"/>
      <c r="O23" s="447"/>
      <c r="P23" s="447"/>
      <c r="Q23" s="447"/>
      <c r="R23" s="447"/>
      <c r="S23" s="447"/>
      <c r="T23" s="448"/>
      <c r="U23" s="447"/>
      <c r="V23" s="448"/>
      <c r="W23" s="448"/>
      <c r="X23" s="448"/>
      <c r="Y23" s="448"/>
      <c r="Z23" s="448"/>
      <c r="AA23" s="448"/>
      <c r="AB23" s="448"/>
      <c r="AC23" s="265">
        <v>0</v>
      </c>
      <c r="AD23" s="265">
        <v>0</v>
      </c>
      <c r="AE23" s="265">
        <v>0</v>
      </c>
      <c r="AF23" s="265">
        <v>0</v>
      </c>
      <c r="AG23" s="265">
        <v>0</v>
      </c>
      <c r="AH23" s="265">
        <v>0</v>
      </c>
      <c r="AI23" s="265">
        <v>0</v>
      </c>
      <c r="AJ23" s="265">
        <v>0</v>
      </c>
      <c r="AK23" s="265">
        <v>0</v>
      </c>
      <c r="AL23" s="265">
        <v>0</v>
      </c>
      <c r="AM23" s="265">
        <v>0</v>
      </c>
    </row>
    <row r="24" spans="1:39" s="266" customFormat="1" ht="18" customHeight="1">
      <c r="A24" s="260"/>
      <c r="B24" s="167" t="s">
        <v>42</v>
      </c>
      <c r="C24" s="151" t="s">
        <v>43</v>
      </c>
      <c r="D24" s="279">
        <f t="shared" si="5"/>
        <v>0</v>
      </c>
      <c r="E24" s="443">
        <f t="shared" si="8"/>
        <v>0</v>
      </c>
      <c r="F24" s="447"/>
      <c r="G24" s="447"/>
      <c r="H24" s="447"/>
      <c r="I24" s="447"/>
      <c r="J24" s="447"/>
      <c r="K24" s="447"/>
      <c r="L24" s="447"/>
      <c r="M24" s="447"/>
      <c r="N24" s="447"/>
      <c r="O24" s="447"/>
      <c r="P24" s="447"/>
      <c r="Q24" s="447"/>
      <c r="R24" s="447"/>
      <c r="S24" s="447"/>
      <c r="T24" s="448"/>
      <c r="U24" s="447"/>
      <c r="V24" s="448"/>
      <c r="W24" s="448"/>
      <c r="X24" s="448"/>
      <c r="Y24" s="448"/>
      <c r="Z24" s="448"/>
      <c r="AA24" s="448"/>
      <c r="AB24" s="448"/>
      <c r="AC24" s="265">
        <v>0</v>
      </c>
      <c r="AD24" s="265">
        <v>0</v>
      </c>
      <c r="AE24" s="265">
        <v>0</v>
      </c>
      <c r="AF24" s="265">
        <v>0</v>
      </c>
      <c r="AG24" s="265">
        <v>0</v>
      </c>
      <c r="AH24" s="265">
        <v>0</v>
      </c>
      <c r="AI24" s="265">
        <v>0</v>
      </c>
      <c r="AJ24" s="265">
        <v>0</v>
      </c>
      <c r="AK24" s="265">
        <v>0</v>
      </c>
      <c r="AL24" s="265">
        <v>0</v>
      </c>
      <c r="AM24" s="265">
        <v>0</v>
      </c>
    </row>
    <row r="25" spans="1:39" ht="18" customHeight="1">
      <c r="A25" s="252" t="s">
        <v>44</v>
      </c>
      <c r="B25" s="253" t="s">
        <v>45</v>
      </c>
      <c r="C25" s="103" t="s">
        <v>46</v>
      </c>
      <c r="D25" s="279">
        <f t="shared" si="5"/>
        <v>0</v>
      </c>
      <c r="E25" s="443">
        <f>D25/D$8*100</f>
        <v>0</v>
      </c>
      <c r="F25" s="444">
        <f t="shared" ref="F25:AM25" si="9">F26+F27+F28</f>
        <v>0</v>
      </c>
      <c r="G25" s="444">
        <f t="shared" si="9"/>
        <v>0</v>
      </c>
      <c r="H25" s="444">
        <f t="shared" si="9"/>
        <v>0</v>
      </c>
      <c r="I25" s="444">
        <f t="shared" si="9"/>
        <v>0</v>
      </c>
      <c r="J25" s="444">
        <f t="shared" si="9"/>
        <v>0</v>
      </c>
      <c r="K25" s="444">
        <f t="shared" si="9"/>
        <v>0</v>
      </c>
      <c r="L25" s="444">
        <f t="shared" si="9"/>
        <v>0</v>
      </c>
      <c r="M25" s="444">
        <f t="shared" si="9"/>
        <v>0</v>
      </c>
      <c r="N25" s="444">
        <f t="shared" si="9"/>
        <v>0</v>
      </c>
      <c r="O25" s="444">
        <f t="shared" si="9"/>
        <v>0</v>
      </c>
      <c r="P25" s="444">
        <f t="shared" si="9"/>
        <v>0</v>
      </c>
      <c r="Q25" s="444">
        <f t="shared" si="9"/>
        <v>0</v>
      </c>
      <c r="R25" s="444">
        <f t="shared" si="9"/>
        <v>0</v>
      </c>
      <c r="S25" s="444">
        <f t="shared" si="9"/>
        <v>0</v>
      </c>
      <c r="T25" s="445">
        <f t="shared" si="9"/>
        <v>0</v>
      </c>
      <c r="U25" s="444">
        <f t="shared" si="9"/>
        <v>0</v>
      </c>
      <c r="V25" s="445">
        <f t="shared" si="9"/>
        <v>0</v>
      </c>
      <c r="W25" s="445">
        <f t="shared" si="9"/>
        <v>0</v>
      </c>
      <c r="X25" s="445">
        <f t="shared" si="9"/>
        <v>0</v>
      </c>
      <c r="Y25" s="445">
        <f t="shared" si="9"/>
        <v>0</v>
      </c>
      <c r="Z25" s="445">
        <f t="shared" si="9"/>
        <v>0</v>
      </c>
      <c r="AA25" s="445">
        <f t="shared" si="9"/>
        <v>0</v>
      </c>
      <c r="AB25" s="445">
        <f t="shared" si="9"/>
        <v>0</v>
      </c>
      <c r="AC25" s="258">
        <f t="shared" si="9"/>
        <v>0</v>
      </c>
      <c r="AD25" s="258">
        <f t="shared" si="9"/>
        <v>0</v>
      </c>
      <c r="AE25" s="258">
        <f t="shared" si="9"/>
        <v>0</v>
      </c>
      <c r="AF25" s="258">
        <f t="shared" si="9"/>
        <v>0</v>
      </c>
      <c r="AG25" s="258">
        <f t="shared" si="9"/>
        <v>0</v>
      </c>
      <c r="AH25" s="258">
        <f t="shared" si="9"/>
        <v>0</v>
      </c>
      <c r="AI25" s="258">
        <f t="shared" si="9"/>
        <v>0</v>
      </c>
      <c r="AJ25" s="258">
        <f t="shared" si="9"/>
        <v>0</v>
      </c>
      <c r="AK25" s="258">
        <f t="shared" si="9"/>
        <v>0</v>
      </c>
      <c r="AL25" s="258">
        <f t="shared" si="9"/>
        <v>0</v>
      </c>
      <c r="AM25" s="258">
        <f t="shared" si="9"/>
        <v>0</v>
      </c>
    </row>
    <row r="26" spans="1:39" s="266" customFormat="1" ht="18" customHeight="1">
      <c r="A26" s="260"/>
      <c r="B26" s="167" t="s">
        <v>185</v>
      </c>
      <c r="C26" s="151" t="s">
        <v>48</v>
      </c>
      <c r="D26" s="279">
        <f t="shared" si="5"/>
        <v>0</v>
      </c>
      <c r="E26" s="443">
        <f>D26/D$8*100</f>
        <v>0</v>
      </c>
      <c r="F26" s="447"/>
      <c r="G26" s="447"/>
      <c r="H26" s="447"/>
      <c r="I26" s="447"/>
      <c r="J26" s="447"/>
      <c r="K26" s="447"/>
      <c r="L26" s="447"/>
      <c r="M26" s="447"/>
      <c r="N26" s="447"/>
      <c r="O26" s="447"/>
      <c r="P26" s="447"/>
      <c r="Q26" s="447"/>
      <c r="R26" s="447"/>
      <c r="S26" s="447"/>
      <c r="T26" s="448"/>
      <c r="U26" s="447"/>
      <c r="V26" s="448"/>
      <c r="W26" s="448"/>
      <c r="X26" s="448"/>
      <c r="Y26" s="448"/>
      <c r="Z26" s="448"/>
      <c r="AA26" s="448"/>
      <c r="AB26" s="448"/>
      <c r="AC26" s="265">
        <v>0</v>
      </c>
      <c r="AD26" s="265">
        <v>0</v>
      </c>
      <c r="AE26" s="265">
        <v>0</v>
      </c>
      <c r="AF26" s="265">
        <v>0</v>
      </c>
      <c r="AG26" s="265">
        <v>0</v>
      </c>
      <c r="AH26" s="265">
        <v>0</v>
      </c>
      <c r="AI26" s="265">
        <v>0</v>
      </c>
      <c r="AJ26" s="265">
        <v>0</v>
      </c>
      <c r="AK26" s="265">
        <v>0</v>
      </c>
      <c r="AL26" s="265">
        <v>0</v>
      </c>
      <c r="AM26" s="265">
        <v>0</v>
      </c>
    </row>
    <row r="27" spans="1:39" s="266" customFormat="1" ht="18" customHeight="1">
      <c r="A27" s="260"/>
      <c r="B27" s="167" t="s">
        <v>49</v>
      </c>
      <c r="C27" s="151" t="s">
        <v>50</v>
      </c>
      <c r="D27" s="279">
        <f t="shared" si="5"/>
        <v>0</v>
      </c>
      <c r="E27" s="443">
        <f t="shared" ref="E27:E76" si="10">D27/D$8*100</f>
        <v>0</v>
      </c>
      <c r="F27" s="447"/>
      <c r="G27" s="447"/>
      <c r="H27" s="447"/>
      <c r="I27" s="447"/>
      <c r="J27" s="447"/>
      <c r="K27" s="447"/>
      <c r="L27" s="447"/>
      <c r="M27" s="447"/>
      <c r="N27" s="447"/>
      <c r="O27" s="447"/>
      <c r="P27" s="447"/>
      <c r="Q27" s="447"/>
      <c r="R27" s="447"/>
      <c r="S27" s="447"/>
      <c r="T27" s="448"/>
      <c r="U27" s="447"/>
      <c r="V27" s="448"/>
      <c r="W27" s="448"/>
      <c r="X27" s="448"/>
      <c r="Y27" s="448"/>
      <c r="Z27" s="448"/>
      <c r="AA27" s="448"/>
      <c r="AB27" s="448"/>
      <c r="AC27" s="265">
        <v>0</v>
      </c>
      <c r="AD27" s="265">
        <v>0</v>
      </c>
      <c r="AE27" s="265">
        <v>0</v>
      </c>
      <c r="AF27" s="265">
        <v>0</v>
      </c>
      <c r="AG27" s="265">
        <v>0</v>
      </c>
      <c r="AH27" s="265">
        <v>0</v>
      </c>
      <c r="AI27" s="265">
        <v>0</v>
      </c>
      <c r="AJ27" s="265">
        <v>0</v>
      </c>
      <c r="AK27" s="265">
        <v>0</v>
      </c>
      <c r="AL27" s="265">
        <v>0</v>
      </c>
      <c r="AM27" s="265">
        <v>0</v>
      </c>
    </row>
    <row r="28" spans="1:39" s="266" customFormat="1" ht="18" customHeight="1">
      <c r="A28" s="260"/>
      <c r="B28" s="167" t="s">
        <v>51</v>
      </c>
      <c r="C28" s="151" t="s">
        <v>52</v>
      </c>
      <c r="D28" s="279">
        <f t="shared" si="5"/>
        <v>0</v>
      </c>
      <c r="E28" s="443">
        <f t="shared" si="10"/>
        <v>0</v>
      </c>
      <c r="F28" s="447"/>
      <c r="G28" s="447"/>
      <c r="H28" s="447"/>
      <c r="I28" s="447"/>
      <c r="J28" s="447"/>
      <c r="K28" s="447"/>
      <c r="L28" s="447"/>
      <c r="M28" s="447"/>
      <c r="N28" s="447"/>
      <c r="O28" s="447"/>
      <c r="P28" s="447"/>
      <c r="Q28" s="447"/>
      <c r="R28" s="447"/>
      <c r="S28" s="447"/>
      <c r="T28" s="448"/>
      <c r="U28" s="447"/>
      <c r="V28" s="448"/>
      <c r="W28" s="448"/>
      <c r="X28" s="448"/>
      <c r="Y28" s="448"/>
      <c r="Z28" s="448"/>
      <c r="AA28" s="448"/>
      <c r="AB28" s="448"/>
      <c r="AC28" s="265">
        <v>0</v>
      </c>
      <c r="AD28" s="265">
        <v>0</v>
      </c>
      <c r="AE28" s="265">
        <v>0</v>
      </c>
      <c r="AF28" s="265">
        <v>0</v>
      </c>
      <c r="AG28" s="265">
        <v>0</v>
      </c>
      <c r="AH28" s="265">
        <v>0</v>
      </c>
      <c r="AI28" s="265">
        <v>0</v>
      </c>
      <c r="AJ28" s="265">
        <v>0</v>
      </c>
      <c r="AK28" s="265">
        <v>0</v>
      </c>
      <c r="AL28" s="265">
        <v>0</v>
      </c>
      <c r="AM28" s="265">
        <v>0</v>
      </c>
    </row>
    <row r="29" spans="1:39" ht="18" customHeight="1">
      <c r="A29" s="252" t="s">
        <v>53</v>
      </c>
      <c r="B29" s="104" t="s">
        <v>54</v>
      </c>
      <c r="C29" s="103" t="s">
        <v>55</v>
      </c>
      <c r="D29" s="279"/>
      <c r="E29" s="443">
        <f t="shared" si="10"/>
        <v>0</v>
      </c>
      <c r="F29" s="447"/>
      <c r="G29" s="447"/>
      <c r="H29" s="447"/>
      <c r="I29" s="447"/>
      <c r="J29" s="447"/>
      <c r="K29" s="447"/>
      <c r="L29" s="447"/>
      <c r="M29" s="447"/>
      <c r="N29" s="447"/>
      <c r="O29" s="447"/>
      <c r="P29" s="447"/>
      <c r="Q29" s="447"/>
      <c r="R29" s="447"/>
      <c r="S29" s="447"/>
      <c r="T29" s="448"/>
      <c r="U29" s="447"/>
      <c r="V29" s="448"/>
      <c r="W29" s="448"/>
      <c r="X29" s="448"/>
      <c r="Y29" s="448"/>
      <c r="Z29" s="448"/>
      <c r="AA29" s="448"/>
      <c r="AB29" s="448"/>
      <c r="AC29" s="258">
        <v>0</v>
      </c>
      <c r="AD29" s="258">
        <v>0</v>
      </c>
      <c r="AE29" s="258">
        <v>0</v>
      </c>
      <c r="AF29" s="258">
        <v>0</v>
      </c>
      <c r="AG29" s="258">
        <v>0</v>
      </c>
      <c r="AH29" s="258">
        <v>0</v>
      </c>
      <c r="AI29" s="258">
        <v>0</v>
      </c>
      <c r="AJ29" s="258">
        <v>0</v>
      </c>
      <c r="AK29" s="258">
        <v>0</v>
      </c>
      <c r="AL29" s="258">
        <v>0</v>
      </c>
      <c r="AM29" s="258">
        <v>0</v>
      </c>
    </row>
    <row r="30" spans="1:39" ht="18" customHeight="1">
      <c r="A30" s="252" t="s">
        <v>56</v>
      </c>
      <c r="B30" s="104" t="s">
        <v>57</v>
      </c>
      <c r="C30" s="103" t="s">
        <v>58</v>
      </c>
      <c r="D30" s="279">
        <f t="shared" si="5"/>
        <v>0</v>
      </c>
      <c r="E30" s="443">
        <f t="shared" si="10"/>
        <v>0</v>
      </c>
      <c r="F30" s="447"/>
      <c r="G30" s="447"/>
      <c r="H30" s="447"/>
      <c r="I30" s="447"/>
      <c r="J30" s="447"/>
      <c r="K30" s="447"/>
      <c r="L30" s="447"/>
      <c r="M30" s="447"/>
      <c r="N30" s="447"/>
      <c r="O30" s="447"/>
      <c r="P30" s="447"/>
      <c r="Q30" s="447"/>
      <c r="R30" s="447"/>
      <c r="S30" s="447"/>
      <c r="T30" s="448"/>
      <c r="U30" s="447"/>
      <c r="V30" s="448"/>
      <c r="W30" s="448"/>
      <c r="X30" s="448"/>
      <c r="Y30" s="448"/>
      <c r="Z30" s="448"/>
      <c r="AA30" s="448"/>
      <c r="AB30" s="448"/>
      <c r="AC30" s="258">
        <v>0</v>
      </c>
      <c r="AD30" s="258">
        <v>0</v>
      </c>
      <c r="AE30" s="258">
        <v>0</v>
      </c>
      <c r="AF30" s="258">
        <v>0</v>
      </c>
      <c r="AG30" s="258">
        <v>0</v>
      </c>
      <c r="AH30" s="258">
        <v>0</v>
      </c>
      <c r="AI30" s="258">
        <v>0</v>
      </c>
      <c r="AJ30" s="258">
        <v>0</v>
      </c>
      <c r="AK30" s="258">
        <v>0</v>
      </c>
      <c r="AL30" s="258">
        <v>0</v>
      </c>
      <c r="AM30" s="258">
        <v>0</v>
      </c>
    </row>
    <row r="31" spans="1:39" ht="18" customHeight="1">
      <c r="A31" s="252" t="s">
        <v>59</v>
      </c>
      <c r="B31" s="104" t="s">
        <v>60</v>
      </c>
      <c r="C31" s="103" t="s">
        <v>61</v>
      </c>
      <c r="D31" s="279">
        <f t="shared" si="5"/>
        <v>0</v>
      </c>
      <c r="E31" s="443">
        <f t="shared" si="10"/>
        <v>0</v>
      </c>
      <c r="F31" s="447"/>
      <c r="G31" s="447"/>
      <c r="H31" s="447"/>
      <c r="I31" s="447"/>
      <c r="J31" s="447"/>
      <c r="K31" s="447"/>
      <c r="L31" s="447"/>
      <c r="M31" s="447"/>
      <c r="N31" s="447"/>
      <c r="O31" s="447"/>
      <c r="P31" s="447"/>
      <c r="Q31" s="447"/>
      <c r="R31" s="447"/>
      <c r="S31" s="447"/>
      <c r="T31" s="448"/>
      <c r="U31" s="447"/>
      <c r="V31" s="448"/>
      <c r="W31" s="448"/>
      <c r="X31" s="448"/>
      <c r="Y31" s="448"/>
      <c r="Z31" s="448"/>
      <c r="AA31" s="448"/>
      <c r="AB31" s="448"/>
      <c r="AC31" s="258">
        <v>0</v>
      </c>
      <c r="AD31" s="258">
        <v>0</v>
      </c>
      <c r="AE31" s="258">
        <v>0</v>
      </c>
      <c r="AF31" s="258">
        <v>0</v>
      </c>
      <c r="AG31" s="258">
        <v>0</v>
      </c>
      <c r="AH31" s="258">
        <v>0</v>
      </c>
      <c r="AI31" s="258">
        <v>0</v>
      </c>
      <c r="AJ31" s="258">
        <v>0</v>
      </c>
      <c r="AK31" s="258">
        <v>0</v>
      </c>
      <c r="AL31" s="258">
        <v>0</v>
      </c>
      <c r="AM31" s="258">
        <v>0</v>
      </c>
    </row>
    <row r="32" spans="1:39" s="314" customFormat="1" ht="18" customHeight="1">
      <c r="A32" s="246" t="s">
        <v>62</v>
      </c>
      <c r="B32" s="315" t="s">
        <v>63</v>
      </c>
      <c r="C32" s="316" t="s">
        <v>64</v>
      </c>
      <c r="D32" s="319">
        <f>SUM(D34:D43)+SUM(D61:D74)</f>
        <v>216.94</v>
      </c>
      <c r="E32" s="457">
        <f t="shared" si="10"/>
        <v>100</v>
      </c>
      <c r="F32" s="319">
        <f>SUM(F34:F43)+SUM(F61:F74)</f>
        <v>0</v>
      </c>
      <c r="G32" s="319">
        <f t="shared" ref="G32:AB32" si="11">SUM(G34:G43)+SUM(G61:G74)</f>
        <v>36.51</v>
      </c>
      <c r="H32" s="319">
        <f>SUM(H34:H43)+SUM(H61:H74)</f>
        <v>0</v>
      </c>
      <c r="I32" s="319">
        <f t="shared" si="11"/>
        <v>0</v>
      </c>
      <c r="J32" s="319">
        <f t="shared" si="11"/>
        <v>19.260000000000002</v>
      </c>
      <c r="K32" s="319">
        <f t="shared" si="11"/>
        <v>39.43</v>
      </c>
      <c r="L32" s="319">
        <f t="shared" si="11"/>
        <v>0</v>
      </c>
      <c r="M32" s="319">
        <f t="shared" si="11"/>
        <v>2.9</v>
      </c>
      <c r="N32" s="319">
        <f t="shared" si="11"/>
        <v>0</v>
      </c>
      <c r="O32" s="319">
        <f t="shared" si="11"/>
        <v>0</v>
      </c>
      <c r="P32" s="319">
        <f t="shared" si="11"/>
        <v>84</v>
      </c>
      <c r="Q32" s="319">
        <f t="shared" si="11"/>
        <v>0</v>
      </c>
      <c r="R32" s="319">
        <f t="shared" si="11"/>
        <v>9.84</v>
      </c>
      <c r="S32" s="319">
        <f t="shared" si="11"/>
        <v>25</v>
      </c>
      <c r="T32" s="458">
        <f t="shared" si="11"/>
        <v>0</v>
      </c>
      <c r="U32" s="319">
        <f t="shared" si="11"/>
        <v>0</v>
      </c>
      <c r="V32" s="458">
        <f t="shared" si="11"/>
        <v>0</v>
      </c>
      <c r="W32" s="458">
        <f t="shared" si="11"/>
        <v>0</v>
      </c>
      <c r="X32" s="458">
        <f t="shared" si="11"/>
        <v>0</v>
      </c>
      <c r="Y32" s="458">
        <f t="shared" si="11"/>
        <v>0</v>
      </c>
      <c r="Z32" s="458">
        <f t="shared" si="11"/>
        <v>0</v>
      </c>
      <c r="AA32" s="458">
        <f t="shared" si="11"/>
        <v>0</v>
      </c>
      <c r="AB32" s="458">
        <f t="shared" si="11"/>
        <v>0</v>
      </c>
      <c r="AC32" s="319">
        <f t="shared" ref="AC32:AM32" si="12">SUM(AC34:AC43)+AC54+AC61+AC55+AC64+AC65+AC66+AC67+AC68+AC56+AC57+AC42+AC62+AC63+AC69+AC70+AC71+AC72+AC73+AC74</f>
        <v>0</v>
      </c>
      <c r="AD32" s="319">
        <f t="shared" si="12"/>
        <v>0</v>
      </c>
      <c r="AE32" s="319">
        <f t="shared" si="12"/>
        <v>0</v>
      </c>
      <c r="AF32" s="319">
        <f t="shared" si="12"/>
        <v>0</v>
      </c>
      <c r="AG32" s="319">
        <f t="shared" si="12"/>
        <v>0</v>
      </c>
      <c r="AH32" s="319">
        <f t="shared" si="12"/>
        <v>0</v>
      </c>
      <c r="AI32" s="319">
        <f t="shared" si="12"/>
        <v>0</v>
      </c>
      <c r="AJ32" s="319">
        <f t="shared" si="12"/>
        <v>0</v>
      </c>
      <c r="AK32" s="319">
        <f t="shared" si="12"/>
        <v>0</v>
      </c>
      <c r="AL32" s="319">
        <f t="shared" si="12"/>
        <v>0</v>
      </c>
      <c r="AM32" s="319">
        <f t="shared" si="12"/>
        <v>0</v>
      </c>
    </row>
    <row r="33" spans="1:39" s="227" customFormat="1" ht="18" customHeight="1">
      <c r="A33" s="244"/>
      <c r="B33" s="167" t="s">
        <v>65</v>
      </c>
      <c r="C33" s="230"/>
      <c r="D33" s="269"/>
      <c r="E33" s="443"/>
      <c r="F33" s="449"/>
      <c r="G33" s="449"/>
      <c r="H33" s="449"/>
      <c r="I33" s="449"/>
      <c r="J33" s="449"/>
      <c r="K33" s="449"/>
      <c r="L33" s="449"/>
      <c r="M33" s="449"/>
      <c r="N33" s="449"/>
      <c r="O33" s="449"/>
      <c r="P33" s="449"/>
      <c r="Q33" s="449"/>
      <c r="R33" s="449"/>
      <c r="S33" s="449"/>
      <c r="T33" s="450"/>
      <c r="U33" s="449"/>
      <c r="V33" s="450"/>
      <c r="W33" s="450"/>
      <c r="X33" s="450"/>
      <c r="Y33" s="450"/>
      <c r="Z33" s="450"/>
      <c r="AA33" s="450"/>
      <c r="AB33" s="450"/>
      <c r="AC33" s="269"/>
      <c r="AD33" s="269"/>
      <c r="AE33" s="269"/>
      <c r="AF33" s="269"/>
      <c r="AG33" s="269"/>
      <c r="AH33" s="269"/>
      <c r="AI33" s="269"/>
      <c r="AJ33" s="269"/>
      <c r="AK33" s="269"/>
      <c r="AL33" s="269"/>
      <c r="AM33" s="269"/>
    </row>
    <row r="34" spans="1:39" ht="18" customHeight="1">
      <c r="A34" s="252" t="s">
        <v>66</v>
      </c>
      <c r="B34" s="104" t="s">
        <v>67</v>
      </c>
      <c r="C34" s="103" t="s">
        <v>68</v>
      </c>
      <c r="D34" s="279">
        <f t="shared" ref="D34:D75" si="13">SUM(F34:AM34)</f>
        <v>0</v>
      </c>
      <c r="E34" s="443">
        <f t="shared" si="10"/>
        <v>0</v>
      </c>
      <c r="F34" s="444"/>
      <c r="G34" s="444"/>
      <c r="H34" s="444"/>
      <c r="I34" s="444"/>
      <c r="J34" s="444"/>
      <c r="K34" s="444"/>
      <c r="L34" s="444"/>
      <c r="M34" s="444"/>
      <c r="N34" s="444"/>
      <c r="O34" s="444"/>
      <c r="P34" s="444"/>
      <c r="Q34" s="444"/>
      <c r="R34" s="444"/>
      <c r="S34" s="444"/>
      <c r="T34" s="445"/>
      <c r="U34" s="444"/>
      <c r="V34" s="445"/>
      <c r="W34" s="445"/>
      <c r="X34" s="445"/>
      <c r="Y34" s="445"/>
      <c r="Z34" s="445"/>
      <c r="AA34" s="445"/>
      <c r="AB34" s="445"/>
      <c r="AC34" s="258">
        <v>0</v>
      </c>
      <c r="AD34" s="258">
        <v>0</v>
      </c>
      <c r="AE34" s="258">
        <v>0</v>
      </c>
      <c r="AF34" s="258">
        <v>0</v>
      </c>
      <c r="AG34" s="258">
        <v>0</v>
      </c>
      <c r="AH34" s="258">
        <v>0</v>
      </c>
      <c r="AI34" s="258">
        <v>0</v>
      </c>
      <c r="AJ34" s="258">
        <v>0</v>
      </c>
      <c r="AK34" s="258">
        <v>0</v>
      </c>
      <c r="AL34" s="258">
        <v>0</v>
      </c>
      <c r="AM34" s="258">
        <v>0</v>
      </c>
    </row>
    <row r="35" spans="1:39" ht="18" customHeight="1">
      <c r="A35" s="252" t="s">
        <v>69</v>
      </c>
      <c r="B35" s="104" t="s">
        <v>70</v>
      </c>
      <c r="C35" s="103" t="s">
        <v>71</v>
      </c>
      <c r="D35" s="279">
        <f t="shared" si="13"/>
        <v>0</v>
      </c>
      <c r="E35" s="443">
        <f t="shared" si="10"/>
        <v>0</v>
      </c>
      <c r="F35" s="444"/>
      <c r="G35" s="444"/>
      <c r="H35" s="444"/>
      <c r="I35" s="444"/>
      <c r="J35" s="444"/>
      <c r="K35" s="444"/>
      <c r="L35" s="444"/>
      <c r="M35" s="444"/>
      <c r="N35" s="444"/>
      <c r="O35" s="444"/>
      <c r="P35" s="444"/>
      <c r="Q35" s="444"/>
      <c r="R35" s="444"/>
      <c r="S35" s="444"/>
      <c r="T35" s="445"/>
      <c r="U35" s="444"/>
      <c r="V35" s="445"/>
      <c r="W35" s="445"/>
      <c r="X35" s="445"/>
      <c r="Y35" s="445"/>
      <c r="Z35" s="445"/>
      <c r="AA35" s="445"/>
      <c r="AB35" s="445"/>
      <c r="AC35" s="258">
        <v>0</v>
      </c>
      <c r="AD35" s="258">
        <v>0</v>
      </c>
      <c r="AE35" s="258">
        <v>0</v>
      </c>
      <c r="AF35" s="258">
        <v>0</v>
      </c>
      <c r="AG35" s="258">
        <v>0</v>
      </c>
      <c r="AH35" s="258">
        <v>0</v>
      </c>
      <c r="AI35" s="258">
        <v>0</v>
      </c>
      <c r="AJ35" s="258">
        <v>0</v>
      </c>
      <c r="AK35" s="258">
        <v>0</v>
      </c>
      <c r="AL35" s="258">
        <v>0</v>
      </c>
      <c r="AM35" s="258">
        <v>0</v>
      </c>
    </row>
    <row r="36" spans="1:39" ht="18" customHeight="1">
      <c r="A36" s="252" t="s">
        <v>72</v>
      </c>
      <c r="B36" s="104" t="s">
        <v>73</v>
      </c>
      <c r="C36" s="103" t="s">
        <v>74</v>
      </c>
      <c r="D36" s="279">
        <f t="shared" si="13"/>
        <v>0</v>
      </c>
      <c r="E36" s="443">
        <f t="shared" si="10"/>
        <v>0</v>
      </c>
      <c r="F36" s="444">
        <v>0</v>
      </c>
      <c r="G36" s="444">
        <v>0</v>
      </c>
      <c r="H36" s="444">
        <v>0</v>
      </c>
      <c r="I36" s="444">
        <v>0</v>
      </c>
      <c r="J36" s="444">
        <v>0</v>
      </c>
      <c r="K36" s="444">
        <v>0</v>
      </c>
      <c r="L36" s="444">
        <v>0</v>
      </c>
      <c r="M36" s="444">
        <v>0</v>
      </c>
      <c r="N36" s="444">
        <v>0</v>
      </c>
      <c r="O36" s="444">
        <v>0</v>
      </c>
      <c r="P36" s="444">
        <v>0</v>
      </c>
      <c r="Q36" s="444">
        <v>0</v>
      </c>
      <c r="R36" s="444">
        <v>0</v>
      </c>
      <c r="S36" s="444">
        <v>0</v>
      </c>
      <c r="T36" s="445">
        <v>0</v>
      </c>
      <c r="U36" s="444">
        <v>0</v>
      </c>
      <c r="V36" s="445">
        <v>0</v>
      </c>
      <c r="W36" s="445">
        <v>0</v>
      </c>
      <c r="X36" s="445">
        <v>0</v>
      </c>
      <c r="Y36" s="445">
        <v>0</v>
      </c>
      <c r="Z36" s="445">
        <v>0</v>
      </c>
      <c r="AA36" s="445">
        <v>0</v>
      </c>
      <c r="AB36" s="445">
        <v>0</v>
      </c>
      <c r="AC36" s="258">
        <v>0</v>
      </c>
      <c r="AD36" s="258">
        <v>0</v>
      </c>
      <c r="AE36" s="258">
        <v>0</v>
      </c>
      <c r="AF36" s="258">
        <v>0</v>
      </c>
      <c r="AG36" s="258">
        <v>0</v>
      </c>
      <c r="AH36" s="258">
        <v>0</v>
      </c>
      <c r="AI36" s="258">
        <v>0</v>
      </c>
      <c r="AJ36" s="258">
        <v>0</v>
      </c>
      <c r="AK36" s="258">
        <v>0</v>
      </c>
      <c r="AL36" s="258">
        <v>0</v>
      </c>
      <c r="AM36" s="258">
        <v>0</v>
      </c>
    </row>
    <row r="37" spans="1:39" ht="18" customHeight="1">
      <c r="A37" s="252" t="s">
        <v>75</v>
      </c>
      <c r="B37" s="270" t="s">
        <v>76</v>
      </c>
      <c r="C37" s="103" t="s">
        <v>77</v>
      </c>
      <c r="D37" s="279">
        <f t="shared" si="13"/>
        <v>0</v>
      </c>
      <c r="E37" s="443">
        <f t="shared" si="10"/>
        <v>0</v>
      </c>
      <c r="F37" s="444">
        <v>0</v>
      </c>
      <c r="G37" s="444">
        <v>0</v>
      </c>
      <c r="H37" s="444">
        <v>0</v>
      </c>
      <c r="I37" s="444">
        <v>0</v>
      </c>
      <c r="J37" s="444">
        <v>0</v>
      </c>
      <c r="K37" s="444">
        <v>0</v>
      </c>
      <c r="L37" s="444">
        <v>0</v>
      </c>
      <c r="M37" s="444">
        <v>0</v>
      </c>
      <c r="N37" s="444">
        <v>0</v>
      </c>
      <c r="O37" s="444">
        <v>0</v>
      </c>
      <c r="P37" s="444">
        <v>0</v>
      </c>
      <c r="Q37" s="444">
        <v>0</v>
      </c>
      <c r="R37" s="444">
        <v>0</v>
      </c>
      <c r="S37" s="444">
        <v>0</v>
      </c>
      <c r="T37" s="445">
        <v>0</v>
      </c>
      <c r="U37" s="444">
        <v>0</v>
      </c>
      <c r="V37" s="445">
        <v>0</v>
      </c>
      <c r="W37" s="445">
        <v>0</v>
      </c>
      <c r="X37" s="445">
        <v>0</v>
      </c>
      <c r="Y37" s="445">
        <v>0</v>
      </c>
      <c r="Z37" s="445">
        <v>0</v>
      </c>
      <c r="AA37" s="445">
        <v>0</v>
      </c>
      <c r="AB37" s="445">
        <v>0</v>
      </c>
      <c r="AC37" s="258">
        <v>0</v>
      </c>
      <c r="AD37" s="258">
        <v>0</v>
      </c>
      <c r="AE37" s="258">
        <v>0</v>
      </c>
      <c r="AF37" s="258">
        <v>0</v>
      </c>
      <c r="AG37" s="258">
        <v>0</v>
      </c>
      <c r="AH37" s="258">
        <v>0</v>
      </c>
      <c r="AI37" s="258">
        <v>0</v>
      </c>
      <c r="AJ37" s="258">
        <v>0</v>
      </c>
      <c r="AK37" s="258">
        <v>0</v>
      </c>
      <c r="AL37" s="258">
        <v>0</v>
      </c>
      <c r="AM37" s="258">
        <v>0</v>
      </c>
    </row>
    <row r="38" spans="1:39" ht="18" customHeight="1">
      <c r="A38" s="252" t="s">
        <v>80</v>
      </c>
      <c r="B38" s="104" t="s">
        <v>78</v>
      </c>
      <c r="C38" s="103" t="s">
        <v>79</v>
      </c>
      <c r="D38" s="279">
        <f>SUM(F38:AM38)</f>
        <v>0</v>
      </c>
      <c r="E38" s="443">
        <f t="shared" si="10"/>
        <v>0</v>
      </c>
      <c r="F38" s="444"/>
      <c r="G38" s="444"/>
      <c r="H38" s="444"/>
      <c r="I38" s="444"/>
      <c r="J38" s="444"/>
      <c r="K38" s="444"/>
      <c r="L38" s="444"/>
      <c r="M38" s="444"/>
      <c r="N38" s="444"/>
      <c r="O38" s="444"/>
      <c r="P38" s="444"/>
      <c r="Q38" s="444"/>
      <c r="R38" s="444"/>
      <c r="S38" s="444"/>
      <c r="T38" s="445"/>
      <c r="U38" s="444"/>
      <c r="V38" s="445"/>
      <c r="W38" s="445"/>
      <c r="X38" s="445"/>
      <c r="Y38" s="445"/>
      <c r="Z38" s="445"/>
      <c r="AA38" s="445"/>
      <c r="AB38" s="445"/>
      <c r="AC38" s="258">
        <v>0</v>
      </c>
      <c r="AD38" s="258">
        <v>0</v>
      </c>
      <c r="AE38" s="258">
        <v>0</v>
      </c>
      <c r="AF38" s="258">
        <v>0</v>
      </c>
      <c r="AG38" s="258">
        <v>0</v>
      </c>
      <c r="AH38" s="258">
        <v>0</v>
      </c>
      <c r="AI38" s="258">
        <v>0</v>
      </c>
      <c r="AJ38" s="258">
        <v>0</v>
      </c>
      <c r="AK38" s="258">
        <v>0</v>
      </c>
      <c r="AL38" s="258">
        <v>0</v>
      </c>
      <c r="AM38" s="258">
        <v>0</v>
      </c>
    </row>
    <row r="39" spans="1:39" ht="18" customHeight="1">
      <c r="A39" s="252" t="s">
        <v>83</v>
      </c>
      <c r="B39" s="104" t="s">
        <v>81</v>
      </c>
      <c r="C39" s="103" t="s">
        <v>82</v>
      </c>
      <c r="D39" s="279">
        <f t="shared" si="13"/>
        <v>38.159999999999997</v>
      </c>
      <c r="E39" s="443">
        <f t="shared" si="10"/>
        <v>17.590117083064442</v>
      </c>
      <c r="F39" s="444"/>
      <c r="G39" s="444">
        <v>2.17</v>
      </c>
      <c r="H39" s="444"/>
      <c r="I39" s="444"/>
      <c r="J39" s="444">
        <v>6.5</v>
      </c>
      <c r="K39" s="444">
        <v>2.4900000000000002</v>
      </c>
      <c r="L39" s="444"/>
      <c r="M39" s="444"/>
      <c r="N39" s="444"/>
      <c r="O39" s="444"/>
      <c r="P39" s="444">
        <v>21</v>
      </c>
      <c r="Q39" s="444"/>
      <c r="R39" s="444">
        <v>1.5</v>
      </c>
      <c r="S39" s="444">
        <v>4.5</v>
      </c>
      <c r="T39" s="444"/>
      <c r="U39" s="444"/>
      <c r="V39" s="444"/>
      <c r="W39" s="444"/>
      <c r="X39" s="444"/>
      <c r="Y39" s="444"/>
      <c r="Z39" s="444"/>
      <c r="AA39" s="444"/>
      <c r="AB39" s="444"/>
      <c r="AC39" s="258">
        <v>0</v>
      </c>
      <c r="AD39" s="258">
        <v>0</v>
      </c>
      <c r="AE39" s="258">
        <v>0</v>
      </c>
      <c r="AF39" s="258">
        <v>0</v>
      </c>
      <c r="AG39" s="258">
        <v>0</v>
      </c>
      <c r="AH39" s="258">
        <v>0</v>
      </c>
      <c r="AI39" s="258">
        <v>0</v>
      </c>
      <c r="AJ39" s="258">
        <v>0</v>
      </c>
      <c r="AK39" s="258">
        <v>0</v>
      </c>
      <c r="AL39" s="258">
        <v>0</v>
      </c>
      <c r="AM39" s="258">
        <v>0</v>
      </c>
    </row>
    <row r="40" spans="1:39" ht="18" customHeight="1">
      <c r="A40" s="252" t="s">
        <v>86</v>
      </c>
      <c r="B40" s="271" t="s">
        <v>84</v>
      </c>
      <c r="C40" s="103" t="s">
        <v>85</v>
      </c>
      <c r="D40" s="279"/>
      <c r="E40" s="443">
        <f t="shared" si="10"/>
        <v>0</v>
      </c>
      <c r="F40" s="444"/>
      <c r="G40" s="444"/>
      <c r="H40" s="444"/>
      <c r="I40" s="444"/>
      <c r="J40" s="444"/>
      <c r="K40" s="444"/>
      <c r="L40" s="444"/>
      <c r="M40" s="444"/>
      <c r="N40" s="444"/>
      <c r="O40" s="444"/>
      <c r="P40" s="444"/>
      <c r="Q40" s="444"/>
      <c r="R40" s="444"/>
      <c r="S40" s="444"/>
      <c r="T40" s="445"/>
      <c r="U40" s="444"/>
      <c r="V40" s="445"/>
      <c r="W40" s="445"/>
      <c r="X40" s="445"/>
      <c r="Y40" s="445"/>
      <c r="Z40" s="445"/>
      <c r="AA40" s="445"/>
      <c r="AB40" s="445"/>
      <c r="AC40" s="258">
        <v>0</v>
      </c>
      <c r="AD40" s="258">
        <v>0</v>
      </c>
      <c r="AE40" s="258">
        <v>0</v>
      </c>
      <c r="AF40" s="258">
        <v>0</v>
      </c>
      <c r="AG40" s="258">
        <v>0</v>
      </c>
      <c r="AH40" s="258">
        <v>0</v>
      </c>
      <c r="AI40" s="258">
        <v>0</v>
      </c>
      <c r="AJ40" s="258">
        <v>0</v>
      </c>
      <c r="AK40" s="258">
        <v>0</v>
      </c>
      <c r="AL40" s="258">
        <v>0</v>
      </c>
      <c r="AM40" s="258">
        <v>0</v>
      </c>
    </row>
    <row r="41" spans="1:39" ht="18" customHeight="1">
      <c r="A41" s="252" t="s">
        <v>89</v>
      </c>
      <c r="B41" s="104" t="s">
        <v>87</v>
      </c>
      <c r="C41" s="103" t="s">
        <v>88</v>
      </c>
      <c r="D41" s="279">
        <f t="shared" si="13"/>
        <v>0</v>
      </c>
      <c r="E41" s="443">
        <f t="shared" si="10"/>
        <v>0</v>
      </c>
      <c r="F41" s="444">
        <v>0</v>
      </c>
      <c r="G41" s="444">
        <v>0</v>
      </c>
      <c r="H41" s="444">
        <v>0</v>
      </c>
      <c r="I41" s="444">
        <v>0</v>
      </c>
      <c r="J41" s="444">
        <v>0</v>
      </c>
      <c r="K41" s="444">
        <v>0</v>
      </c>
      <c r="L41" s="444">
        <v>0</v>
      </c>
      <c r="M41" s="444">
        <v>0</v>
      </c>
      <c r="N41" s="444">
        <v>0</v>
      </c>
      <c r="O41" s="444">
        <v>0</v>
      </c>
      <c r="P41" s="444">
        <v>0</v>
      </c>
      <c r="Q41" s="444">
        <v>0</v>
      </c>
      <c r="R41" s="444">
        <v>0</v>
      </c>
      <c r="S41" s="444">
        <v>0</v>
      </c>
      <c r="T41" s="445">
        <v>0</v>
      </c>
      <c r="U41" s="444">
        <v>0</v>
      </c>
      <c r="V41" s="445">
        <v>0</v>
      </c>
      <c r="W41" s="445">
        <v>0</v>
      </c>
      <c r="X41" s="445">
        <v>0</v>
      </c>
      <c r="Y41" s="445">
        <v>0</v>
      </c>
      <c r="Z41" s="445">
        <v>0</v>
      </c>
      <c r="AA41" s="445">
        <v>0</v>
      </c>
      <c r="AB41" s="445">
        <v>0</v>
      </c>
      <c r="AC41" s="258">
        <v>0</v>
      </c>
      <c r="AD41" s="258">
        <v>0</v>
      </c>
      <c r="AE41" s="258">
        <v>0</v>
      </c>
      <c r="AF41" s="258">
        <v>0</v>
      </c>
      <c r="AG41" s="258">
        <v>0</v>
      </c>
      <c r="AH41" s="258">
        <v>0</v>
      </c>
      <c r="AI41" s="258">
        <v>0</v>
      </c>
      <c r="AJ41" s="258">
        <v>0</v>
      </c>
      <c r="AK41" s="258">
        <v>0</v>
      </c>
      <c r="AL41" s="258">
        <v>0</v>
      </c>
      <c r="AM41" s="258">
        <v>0</v>
      </c>
    </row>
    <row r="42" spans="1:39" ht="24" customHeight="1">
      <c r="A42" s="252" t="s">
        <v>92</v>
      </c>
      <c r="B42" s="272" t="s">
        <v>90</v>
      </c>
      <c r="C42" s="103" t="s">
        <v>91</v>
      </c>
      <c r="D42" s="279">
        <f>SUM(F42:AM42)</f>
        <v>0</v>
      </c>
      <c r="E42" s="443">
        <f>D42/D$8*100</f>
        <v>0</v>
      </c>
      <c r="F42" s="444"/>
      <c r="G42" s="444"/>
      <c r="H42" s="444"/>
      <c r="I42" s="444"/>
      <c r="J42" s="444"/>
      <c r="K42" s="444"/>
      <c r="L42" s="444"/>
      <c r="M42" s="444"/>
      <c r="N42" s="444"/>
      <c r="O42" s="444"/>
      <c r="P42" s="444"/>
      <c r="Q42" s="444"/>
      <c r="R42" s="444"/>
      <c r="S42" s="444"/>
      <c r="T42" s="445"/>
      <c r="U42" s="444"/>
      <c r="V42" s="445"/>
      <c r="W42" s="445"/>
      <c r="X42" s="445"/>
      <c r="Y42" s="445"/>
      <c r="Z42" s="445"/>
      <c r="AA42" s="445"/>
      <c r="AB42" s="445"/>
      <c r="AC42" s="273">
        <v>0</v>
      </c>
      <c r="AD42" s="273">
        <v>0</v>
      </c>
      <c r="AE42" s="273">
        <v>0</v>
      </c>
      <c r="AF42" s="273">
        <v>0</v>
      </c>
      <c r="AG42" s="273">
        <v>0</v>
      </c>
      <c r="AH42" s="273">
        <v>0</v>
      </c>
      <c r="AI42" s="273">
        <v>0</v>
      </c>
      <c r="AJ42" s="273">
        <v>0</v>
      </c>
      <c r="AK42" s="273">
        <v>0</v>
      </c>
      <c r="AL42" s="273">
        <v>0</v>
      </c>
      <c r="AM42" s="273">
        <v>0</v>
      </c>
    </row>
    <row r="43" spans="1:39" ht="25.5">
      <c r="A43" s="252" t="s">
        <v>128</v>
      </c>
      <c r="B43" s="271" t="s">
        <v>93</v>
      </c>
      <c r="C43" s="103" t="s">
        <v>94</v>
      </c>
      <c r="D43" s="279">
        <f t="shared" si="13"/>
        <v>109.35000000000001</v>
      </c>
      <c r="E43" s="443">
        <f t="shared" si="10"/>
        <v>50.405642113026651</v>
      </c>
      <c r="F43" s="444">
        <f>SUM(F45:F60)</f>
        <v>0</v>
      </c>
      <c r="G43" s="444">
        <f t="shared" ref="G43:AM43" si="14">SUM(G45:G60)</f>
        <v>19.440000000000001</v>
      </c>
      <c r="H43" s="444">
        <f>SUM(H45:H60)</f>
        <v>0</v>
      </c>
      <c r="I43" s="444">
        <f t="shared" si="14"/>
        <v>0</v>
      </c>
      <c r="J43" s="444">
        <f t="shared" si="14"/>
        <v>10.46</v>
      </c>
      <c r="K43" s="444">
        <f t="shared" si="14"/>
        <v>25.76</v>
      </c>
      <c r="L43" s="444">
        <f t="shared" si="14"/>
        <v>0</v>
      </c>
      <c r="M43" s="444">
        <f t="shared" si="14"/>
        <v>0</v>
      </c>
      <c r="N43" s="444">
        <f t="shared" si="14"/>
        <v>0</v>
      </c>
      <c r="O43" s="444">
        <f t="shared" si="14"/>
        <v>0</v>
      </c>
      <c r="P43" s="444">
        <f t="shared" si="14"/>
        <v>33.6</v>
      </c>
      <c r="Q43" s="444">
        <f t="shared" si="14"/>
        <v>0</v>
      </c>
      <c r="R43" s="444">
        <f t="shared" si="14"/>
        <v>7.34</v>
      </c>
      <c r="S43" s="444">
        <f t="shared" si="14"/>
        <v>12.75</v>
      </c>
      <c r="T43" s="445">
        <f t="shared" si="14"/>
        <v>0</v>
      </c>
      <c r="U43" s="444">
        <f t="shared" si="14"/>
        <v>0</v>
      </c>
      <c r="V43" s="445">
        <f t="shared" si="14"/>
        <v>0</v>
      </c>
      <c r="W43" s="445">
        <f t="shared" si="14"/>
        <v>0</v>
      </c>
      <c r="X43" s="445">
        <f t="shared" si="14"/>
        <v>0</v>
      </c>
      <c r="Y43" s="445">
        <f t="shared" si="14"/>
        <v>0</v>
      </c>
      <c r="Z43" s="445">
        <f t="shared" si="14"/>
        <v>0</v>
      </c>
      <c r="AA43" s="445">
        <f t="shared" si="14"/>
        <v>0</v>
      </c>
      <c r="AB43" s="445">
        <f t="shared" si="14"/>
        <v>0</v>
      </c>
      <c r="AC43" s="258">
        <f t="shared" si="14"/>
        <v>0</v>
      </c>
      <c r="AD43" s="258">
        <f t="shared" si="14"/>
        <v>0</v>
      </c>
      <c r="AE43" s="258">
        <f t="shared" si="14"/>
        <v>0</v>
      </c>
      <c r="AF43" s="258">
        <f t="shared" si="14"/>
        <v>0</v>
      </c>
      <c r="AG43" s="258">
        <f t="shared" si="14"/>
        <v>0</v>
      </c>
      <c r="AH43" s="258">
        <f t="shared" si="14"/>
        <v>0</v>
      </c>
      <c r="AI43" s="258">
        <f t="shared" si="14"/>
        <v>0</v>
      </c>
      <c r="AJ43" s="258">
        <f t="shared" si="14"/>
        <v>0</v>
      </c>
      <c r="AK43" s="258">
        <f t="shared" si="14"/>
        <v>0</v>
      </c>
      <c r="AL43" s="258">
        <f t="shared" si="14"/>
        <v>0</v>
      </c>
      <c r="AM43" s="258">
        <f t="shared" si="14"/>
        <v>0</v>
      </c>
    </row>
    <row r="44" spans="1:39">
      <c r="A44" s="252"/>
      <c r="B44" s="251" t="s">
        <v>65</v>
      </c>
      <c r="C44" s="103"/>
      <c r="D44" s="279"/>
      <c r="E44" s="443"/>
      <c r="F44" s="444"/>
      <c r="G44" s="444"/>
      <c r="H44" s="444"/>
      <c r="I44" s="444"/>
      <c r="J44" s="444"/>
      <c r="K44" s="444"/>
      <c r="L44" s="444"/>
      <c r="M44" s="444"/>
      <c r="N44" s="444"/>
      <c r="O44" s="444"/>
      <c r="P44" s="444"/>
      <c r="Q44" s="444"/>
      <c r="R44" s="444"/>
      <c r="S44" s="444"/>
      <c r="T44" s="445"/>
      <c r="U44" s="444"/>
      <c r="V44" s="445"/>
      <c r="W44" s="445"/>
      <c r="X44" s="445"/>
      <c r="Y44" s="445"/>
      <c r="Z44" s="445"/>
      <c r="AA44" s="445"/>
      <c r="AB44" s="445"/>
      <c r="AC44" s="258"/>
      <c r="AD44" s="258"/>
      <c r="AE44" s="258"/>
      <c r="AF44" s="258"/>
      <c r="AG44" s="258"/>
      <c r="AH44" s="258"/>
      <c r="AI44" s="258"/>
      <c r="AJ44" s="258"/>
      <c r="AK44" s="258"/>
      <c r="AL44" s="258"/>
      <c r="AM44" s="258"/>
    </row>
    <row r="45" spans="1:39" s="266" customFormat="1" ht="18" customHeight="1">
      <c r="A45" s="260" t="s">
        <v>331</v>
      </c>
      <c r="B45" s="251" t="s">
        <v>96</v>
      </c>
      <c r="C45" s="151" t="s">
        <v>97</v>
      </c>
      <c r="D45" s="446">
        <f t="shared" ref="D45:D46" si="15">SUM(F45:AM45)</f>
        <v>95.11</v>
      </c>
      <c r="E45" s="451">
        <f t="shared" si="10"/>
        <v>43.84161519314096</v>
      </c>
      <c r="G45" s="229">
        <v>19.440000000000001</v>
      </c>
      <c r="H45" s="452"/>
      <c r="I45" s="452"/>
      <c r="J45" s="452">
        <v>8.9600000000000009</v>
      </c>
      <c r="K45" s="452">
        <v>25.76</v>
      </c>
      <c r="L45" s="452"/>
      <c r="M45" s="452"/>
      <c r="N45" s="452"/>
      <c r="O45" s="452"/>
      <c r="P45" s="452">
        <v>25.2</v>
      </c>
      <c r="Q45" s="452"/>
      <c r="R45" s="452">
        <v>5</v>
      </c>
      <c r="S45" s="452">
        <v>10.75</v>
      </c>
      <c r="T45" s="452"/>
      <c r="U45" s="452"/>
      <c r="V45" s="452"/>
      <c r="W45" s="452"/>
      <c r="X45" s="452"/>
      <c r="Y45" s="452"/>
      <c r="Z45" s="452"/>
      <c r="AA45" s="452"/>
      <c r="AB45" s="452"/>
      <c r="AC45" s="276">
        <v>0</v>
      </c>
      <c r="AD45" s="276">
        <v>0</v>
      </c>
      <c r="AE45" s="276">
        <v>0</v>
      </c>
      <c r="AF45" s="276">
        <v>0</v>
      </c>
      <c r="AG45" s="276">
        <v>0</v>
      </c>
      <c r="AH45" s="276">
        <v>0</v>
      </c>
      <c r="AI45" s="276">
        <v>0</v>
      </c>
      <c r="AJ45" s="276">
        <v>0</v>
      </c>
      <c r="AK45" s="276">
        <v>0</v>
      </c>
      <c r="AL45" s="276">
        <v>0</v>
      </c>
      <c r="AM45" s="276">
        <v>0</v>
      </c>
    </row>
    <row r="46" spans="1:39" s="266" customFormat="1" ht="16.5" customHeight="1">
      <c r="A46" s="260" t="s">
        <v>331</v>
      </c>
      <c r="B46" s="251" t="s">
        <v>98</v>
      </c>
      <c r="C46" s="151" t="s">
        <v>99</v>
      </c>
      <c r="D46" s="446">
        <f t="shared" si="15"/>
        <v>10.039999999999999</v>
      </c>
      <c r="E46" s="451">
        <f t="shared" si="10"/>
        <v>4.6280077440767027</v>
      </c>
      <c r="F46" s="452"/>
      <c r="G46" s="452"/>
      <c r="H46" s="452"/>
      <c r="I46" s="452"/>
      <c r="J46" s="452">
        <v>1.5</v>
      </c>
      <c r="K46" s="452"/>
      <c r="L46" s="452"/>
      <c r="M46" s="452"/>
      <c r="N46" s="452"/>
      <c r="O46" s="452"/>
      <c r="P46" s="452">
        <v>4.2</v>
      </c>
      <c r="Q46" s="452"/>
      <c r="R46" s="452">
        <v>2.34</v>
      </c>
      <c r="S46" s="452">
        <v>2</v>
      </c>
      <c r="T46" s="452"/>
      <c r="U46" s="452"/>
      <c r="V46" s="452"/>
      <c r="W46" s="452"/>
      <c r="X46" s="452"/>
      <c r="Y46" s="452"/>
      <c r="Z46" s="452"/>
      <c r="AA46" s="452"/>
      <c r="AB46" s="452"/>
      <c r="AC46" s="276">
        <v>0</v>
      </c>
      <c r="AD46" s="276">
        <v>0</v>
      </c>
      <c r="AE46" s="276">
        <v>0</v>
      </c>
      <c r="AF46" s="276">
        <v>0</v>
      </c>
      <c r="AG46" s="276">
        <v>0</v>
      </c>
      <c r="AH46" s="276">
        <v>0</v>
      </c>
      <c r="AI46" s="276">
        <v>0</v>
      </c>
      <c r="AJ46" s="276">
        <v>0</v>
      </c>
      <c r="AK46" s="276">
        <v>0</v>
      </c>
      <c r="AL46" s="276">
        <v>0</v>
      </c>
      <c r="AM46" s="276">
        <v>0</v>
      </c>
    </row>
    <row r="47" spans="1:39" s="266" customFormat="1" ht="18" customHeight="1">
      <c r="A47" s="260" t="s">
        <v>331</v>
      </c>
      <c r="B47" s="251" t="s">
        <v>100</v>
      </c>
      <c r="C47" s="151" t="s">
        <v>101</v>
      </c>
      <c r="D47" s="446">
        <f>SUM(F47:AM47)</f>
        <v>0</v>
      </c>
      <c r="E47" s="451">
        <f>D47/D$8*100</f>
        <v>0</v>
      </c>
      <c r="F47" s="452"/>
      <c r="G47" s="452"/>
      <c r="H47" s="452"/>
      <c r="I47" s="452"/>
      <c r="J47" s="452"/>
      <c r="K47" s="452"/>
      <c r="L47" s="452"/>
      <c r="M47" s="452"/>
      <c r="N47" s="452"/>
      <c r="O47" s="452"/>
      <c r="P47" s="452"/>
      <c r="Q47" s="452"/>
      <c r="R47" s="452"/>
      <c r="S47" s="452"/>
      <c r="T47" s="453"/>
      <c r="U47" s="452"/>
      <c r="V47" s="453"/>
      <c r="W47" s="453"/>
      <c r="X47" s="453"/>
      <c r="Y47" s="453"/>
      <c r="Z47" s="453"/>
      <c r="AA47" s="453"/>
      <c r="AB47" s="453"/>
      <c r="AC47" s="276">
        <v>0</v>
      </c>
      <c r="AD47" s="276">
        <v>0</v>
      </c>
      <c r="AE47" s="276">
        <v>0</v>
      </c>
      <c r="AF47" s="276">
        <v>0</v>
      </c>
      <c r="AG47" s="276">
        <v>0</v>
      </c>
      <c r="AH47" s="276">
        <v>0</v>
      </c>
      <c r="AI47" s="276">
        <v>0</v>
      </c>
      <c r="AJ47" s="276">
        <v>0</v>
      </c>
      <c r="AK47" s="276">
        <v>0</v>
      </c>
      <c r="AL47" s="276">
        <v>0</v>
      </c>
      <c r="AM47" s="276">
        <v>0</v>
      </c>
    </row>
    <row r="48" spans="1:39" s="266" customFormat="1" ht="18" customHeight="1">
      <c r="A48" s="260" t="s">
        <v>331</v>
      </c>
      <c r="B48" s="251" t="s">
        <v>102</v>
      </c>
      <c r="C48" s="151" t="s">
        <v>103</v>
      </c>
      <c r="D48" s="446">
        <f>SUM(F48:AM48)</f>
        <v>0</v>
      </c>
      <c r="E48" s="451">
        <f>D48/D$8*100</f>
        <v>0</v>
      </c>
      <c r="F48" s="452"/>
      <c r="G48" s="452"/>
      <c r="H48" s="452"/>
      <c r="I48" s="452"/>
      <c r="J48" s="452"/>
      <c r="K48" s="452"/>
      <c r="L48" s="452"/>
      <c r="M48" s="452"/>
      <c r="N48" s="452"/>
      <c r="O48" s="452"/>
      <c r="P48" s="452"/>
      <c r="Q48" s="452"/>
      <c r="R48" s="452"/>
      <c r="S48" s="452"/>
      <c r="T48" s="453"/>
      <c r="U48" s="452"/>
      <c r="V48" s="453"/>
      <c r="W48" s="453"/>
      <c r="X48" s="453"/>
      <c r="Y48" s="453"/>
      <c r="Z48" s="453"/>
      <c r="AA48" s="453"/>
      <c r="AB48" s="453"/>
      <c r="AC48" s="276">
        <v>0</v>
      </c>
      <c r="AD48" s="276">
        <v>0</v>
      </c>
      <c r="AE48" s="276">
        <v>0</v>
      </c>
      <c r="AF48" s="276">
        <v>0</v>
      </c>
      <c r="AG48" s="276">
        <v>0</v>
      </c>
      <c r="AH48" s="276">
        <v>0</v>
      </c>
      <c r="AI48" s="276">
        <v>0</v>
      </c>
      <c r="AJ48" s="276">
        <v>0</v>
      </c>
      <c r="AK48" s="276">
        <v>0</v>
      </c>
      <c r="AL48" s="276">
        <v>0</v>
      </c>
      <c r="AM48" s="276">
        <v>0</v>
      </c>
    </row>
    <row r="49" spans="1:39" s="266" customFormat="1" ht="28.5" customHeight="1">
      <c r="A49" s="260" t="s">
        <v>331</v>
      </c>
      <c r="B49" s="251" t="s">
        <v>332</v>
      </c>
      <c r="C49" s="151" t="s">
        <v>105</v>
      </c>
      <c r="D49" s="446">
        <f>SUM(F49:AM49)</f>
        <v>4.2</v>
      </c>
      <c r="E49" s="451">
        <f>D49/D$8*100</f>
        <v>1.9360191758089795</v>
      </c>
      <c r="F49" s="452"/>
      <c r="G49" s="452"/>
      <c r="H49" s="452"/>
      <c r="I49" s="452"/>
      <c r="J49" s="452"/>
      <c r="K49" s="452"/>
      <c r="L49" s="452"/>
      <c r="M49" s="452"/>
      <c r="N49" s="452"/>
      <c r="O49" s="452"/>
      <c r="P49" s="452">
        <v>4.2</v>
      </c>
      <c r="Q49" s="452"/>
      <c r="R49" s="452"/>
      <c r="S49" s="452"/>
      <c r="T49" s="452"/>
      <c r="U49" s="452"/>
      <c r="V49" s="452"/>
      <c r="W49" s="452"/>
      <c r="X49" s="452"/>
      <c r="Y49" s="452"/>
      <c r="Z49" s="452"/>
      <c r="AA49" s="452"/>
      <c r="AB49" s="452"/>
      <c r="AC49" s="276">
        <v>0</v>
      </c>
      <c r="AD49" s="276">
        <v>0</v>
      </c>
      <c r="AE49" s="276">
        <v>0</v>
      </c>
      <c r="AF49" s="276">
        <v>0</v>
      </c>
      <c r="AG49" s="276">
        <v>0</v>
      </c>
      <c r="AH49" s="276">
        <v>0</v>
      </c>
      <c r="AI49" s="276">
        <v>0</v>
      </c>
      <c r="AJ49" s="276">
        <v>0</v>
      </c>
      <c r="AK49" s="276">
        <v>0</v>
      </c>
      <c r="AL49" s="276">
        <v>0</v>
      </c>
      <c r="AM49" s="276">
        <v>0</v>
      </c>
    </row>
    <row r="50" spans="1:39" s="266" customFormat="1" ht="18" customHeight="1">
      <c r="A50" s="260" t="s">
        <v>331</v>
      </c>
      <c r="B50" s="251" t="s">
        <v>333</v>
      </c>
      <c r="C50" s="151" t="s">
        <v>107</v>
      </c>
      <c r="D50" s="446">
        <f>SUM(F50:AM50)</f>
        <v>0</v>
      </c>
      <c r="E50" s="451">
        <f>D50/D$8*100</f>
        <v>0</v>
      </c>
      <c r="F50" s="452"/>
      <c r="G50" s="452"/>
      <c r="H50" s="452"/>
      <c r="I50" s="452"/>
      <c r="J50" s="452"/>
      <c r="K50" s="452"/>
      <c r="L50" s="452"/>
      <c r="M50" s="452"/>
      <c r="N50" s="452"/>
      <c r="O50" s="452"/>
      <c r="P50" s="452"/>
      <c r="Q50" s="452"/>
      <c r="R50" s="452"/>
      <c r="S50" s="452"/>
      <c r="T50" s="453"/>
      <c r="U50" s="452"/>
      <c r="V50" s="453"/>
      <c r="W50" s="453"/>
      <c r="X50" s="453"/>
      <c r="Y50" s="453"/>
      <c r="Z50" s="453"/>
      <c r="AA50" s="453"/>
      <c r="AB50" s="453"/>
      <c r="AC50" s="276">
        <v>0</v>
      </c>
      <c r="AD50" s="276">
        <v>0</v>
      </c>
      <c r="AE50" s="276">
        <v>0</v>
      </c>
      <c r="AF50" s="276">
        <v>0</v>
      </c>
      <c r="AG50" s="276">
        <v>0</v>
      </c>
      <c r="AH50" s="276">
        <v>0</v>
      </c>
      <c r="AI50" s="276">
        <v>0</v>
      </c>
      <c r="AJ50" s="276">
        <v>0</v>
      </c>
      <c r="AK50" s="276">
        <v>0</v>
      </c>
      <c r="AL50" s="276">
        <v>0</v>
      </c>
      <c r="AM50" s="276">
        <v>0</v>
      </c>
    </row>
    <row r="51" spans="1:39" s="266" customFormat="1" ht="18" customHeight="1">
      <c r="A51" s="260" t="s">
        <v>331</v>
      </c>
      <c r="B51" s="251" t="s">
        <v>108</v>
      </c>
      <c r="C51" s="151" t="s">
        <v>109</v>
      </c>
      <c r="D51" s="446">
        <f t="shared" si="13"/>
        <v>0</v>
      </c>
      <c r="E51" s="451">
        <f t="shared" si="10"/>
        <v>0</v>
      </c>
      <c r="F51" s="452"/>
      <c r="G51" s="452"/>
      <c r="H51" s="452"/>
      <c r="I51" s="452"/>
      <c r="J51" s="452"/>
      <c r="K51" s="452"/>
      <c r="L51" s="452"/>
      <c r="M51" s="452"/>
      <c r="N51" s="452"/>
      <c r="O51" s="452"/>
      <c r="P51" s="452"/>
      <c r="Q51" s="452"/>
      <c r="R51" s="452"/>
      <c r="S51" s="452"/>
      <c r="T51" s="453"/>
      <c r="U51" s="452"/>
      <c r="V51" s="453"/>
      <c r="W51" s="453"/>
      <c r="X51" s="453"/>
      <c r="Y51" s="453"/>
      <c r="Z51" s="453"/>
      <c r="AA51" s="453"/>
      <c r="AB51" s="453"/>
      <c r="AC51" s="276">
        <v>0</v>
      </c>
      <c r="AD51" s="276">
        <v>0</v>
      </c>
      <c r="AE51" s="276">
        <v>0</v>
      </c>
      <c r="AF51" s="276">
        <v>0</v>
      </c>
      <c r="AG51" s="276">
        <v>0</v>
      </c>
      <c r="AH51" s="276">
        <v>0</v>
      </c>
      <c r="AI51" s="276">
        <v>0</v>
      </c>
      <c r="AJ51" s="276">
        <v>0</v>
      </c>
      <c r="AK51" s="276">
        <v>0</v>
      </c>
      <c r="AL51" s="276">
        <v>0</v>
      </c>
      <c r="AM51" s="276">
        <v>0</v>
      </c>
    </row>
    <row r="52" spans="1:39" s="266" customFormat="1" ht="18" customHeight="1">
      <c r="A52" s="260" t="s">
        <v>331</v>
      </c>
      <c r="B52" s="251" t="s">
        <v>110</v>
      </c>
      <c r="C52" s="151" t="s">
        <v>111</v>
      </c>
      <c r="D52" s="446">
        <f t="shared" si="13"/>
        <v>0</v>
      </c>
      <c r="E52" s="451">
        <f t="shared" si="10"/>
        <v>0</v>
      </c>
      <c r="F52" s="452"/>
      <c r="G52" s="452"/>
      <c r="H52" s="452"/>
      <c r="I52" s="452"/>
      <c r="J52" s="452"/>
      <c r="K52" s="452"/>
      <c r="L52" s="452"/>
      <c r="M52" s="452"/>
      <c r="N52" s="452"/>
      <c r="O52" s="452"/>
      <c r="P52" s="452"/>
      <c r="Q52" s="452"/>
      <c r="R52" s="452"/>
      <c r="S52" s="452"/>
      <c r="T52" s="453"/>
      <c r="U52" s="452"/>
      <c r="V52" s="453"/>
      <c r="W52" s="453"/>
      <c r="X52" s="453"/>
      <c r="Y52" s="453"/>
      <c r="Z52" s="453"/>
      <c r="AA52" s="453"/>
      <c r="AB52" s="453"/>
      <c r="AC52" s="276">
        <v>0</v>
      </c>
      <c r="AD52" s="276">
        <v>0</v>
      </c>
      <c r="AE52" s="276">
        <v>0</v>
      </c>
      <c r="AF52" s="276">
        <v>0</v>
      </c>
      <c r="AG52" s="276">
        <v>0</v>
      </c>
      <c r="AH52" s="276">
        <v>0</v>
      </c>
      <c r="AI52" s="276">
        <v>0</v>
      </c>
      <c r="AJ52" s="276">
        <v>0</v>
      </c>
      <c r="AK52" s="276">
        <v>0</v>
      </c>
      <c r="AL52" s="276">
        <v>0</v>
      </c>
      <c r="AM52" s="276">
        <v>0</v>
      </c>
    </row>
    <row r="53" spans="1:39" s="266" customFormat="1" ht="18" customHeight="1">
      <c r="A53" s="260" t="s">
        <v>331</v>
      </c>
      <c r="B53" s="251" t="s">
        <v>112</v>
      </c>
      <c r="C53" s="151" t="s">
        <v>113</v>
      </c>
      <c r="D53" s="446"/>
      <c r="E53" s="451"/>
      <c r="F53" s="452"/>
      <c r="G53" s="452"/>
      <c r="H53" s="452"/>
      <c r="I53" s="452"/>
      <c r="J53" s="452"/>
      <c r="K53" s="452"/>
      <c r="L53" s="452"/>
      <c r="M53" s="452"/>
      <c r="N53" s="452"/>
      <c r="O53" s="452"/>
      <c r="P53" s="452"/>
      <c r="Q53" s="452"/>
      <c r="R53" s="452"/>
      <c r="S53" s="452"/>
      <c r="T53" s="453"/>
      <c r="U53" s="452"/>
      <c r="V53" s="453"/>
      <c r="W53" s="453"/>
      <c r="X53" s="453"/>
      <c r="Y53" s="453"/>
      <c r="Z53" s="453"/>
      <c r="AA53" s="453"/>
      <c r="AB53" s="453"/>
      <c r="AC53" s="276"/>
      <c r="AD53" s="276"/>
      <c r="AE53" s="276"/>
      <c r="AF53" s="276"/>
      <c r="AG53" s="276"/>
      <c r="AH53" s="276"/>
      <c r="AI53" s="276"/>
      <c r="AJ53" s="276"/>
      <c r="AK53" s="276"/>
      <c r="AL53" s="276"/>
      <c r="AM53" s="276"/>
    </row>
    <row r="54" spans="1:39" s="266" customFormat="1" ht="18" customHeight="1">
      <c r="A54" s="260" t="s">
        <v>331</v>
      </c>
      <c r="B54" s="167" t="s">
        <v>114</v>
      </c>
      <c r="C54" s="151" t="s">
        <v>115</v>
      </c>
      <c r="D54" s="446">
        <f>SUM(F54:AM54)</f>
        <v>0</v>
      </c>
      <c r="E54" s="451">
        <f>D54/D$8*100</f>
        <v>0</v>
      </c>
      <c r="F54" s="452"/>
      <c r="G54" s="452"/>
      <c r="H54" s="452"/>
      <c r="I54" s="452"/>
      <c r="J54" s="452"/>
      <c r="K54" s="452"/>
      <c r="L54" s="452"/>
      <c r="M54" s="452"/>
      <c r="N54" s="452"/>
      <c r="O54" s="452"/>
      <c r="P54" s="452"/>
      <c r="Q54" s="452"/>
      <c r="R54" s="452"/>
      <c r="S54" s="452"/>
      <c r="T54" s="453"/>
      <c r="U54" s="452"/>
      <c r="V54" s="453"/>
      <c r="W54" s="453"/>
      <c r="X54" s="453"/>
      <c r="Y54" s="453"/>
      <c r="Z54" s="453"/>
      <c r="AA54" s="453"/>
      <c r="AB54" s="453"/>
      <c r="AC54" s="276">
        <v>0</v>
      </c>
      <c r="AD54" s="276">
        <v>0</v>
      </c>
      <c r="AE54" s="276">
        <v>0</v>
      </c>
      <c r="AF54" s="276">
        <v>0</v>
      </c>
      <c r="AG54" s="276">
        <v>0</v>
      </c>
      <c r="AH54" s="276">
        <v>0</v>
      </c>
      <c r="AI54" s="276">
        <v>0</v>
      </c>
      <c r="AJ54" s="276">
        <v>0</v>
      </c>
      <c r="AK54" s="276">
        <v>0</v>
      </c>
      <c r="AL54" s="276">
        <v>0</v>
      </c>
      <c r="AM54" s="276">
        <v>0</v>
      </c>
    </row>
    <row r="55" spans="1:39" s="266" customFormat="1" ht="18" customHeight="1">
      <c r="A55" s="260" t="s">
        <v>331</v>
      </c>
      <c r="B55" s="261" t="s">
        <v>116</v>
      </c>
      <c r="C55" s="151" t="s">
        <v>117</v>
      </c>
      <c r="D55" s="446">
        <f>SUM(F55:AM55)</f>
        <v>0</v>
      </c>
      <c r="E55" s="451">
        <f>D55/D$8*100</f>
        <v>0</v>
      </c>
      <c r="F55" s="452"/>
      <c r="G55" s="452"/>
      <c r="H55" s="452"/>
      <c r="I55" s="452"/>
      <c r="J55" s="452"/>
      <c r="K55" s="452"/>
      <c r="L55" s="452"/>
      <c r="M55" s="452"/>
      <c r="N55" s="452"/>
      <c r="O55" s="452"/>
      <c r="P55" s="452"/>
      <c r="Q55" s="452"/>
      <c r="R55" s="452"/>
      <c r="S55" s="452"/>
      <c r="T55" s="453"/>
      <c r="U55" s="452"/>
      <c r="V55" s="453"/>
      <c r="W55" s="453"/>
      <c r="X55" s="453"/>
      <c r="Y55" s="453"/>
      <c r="Z55" s="453"/>
      <c r="AA55" s="453"/>
      <c r="AB55" s="453"/>
      <c r="AC55" s="276">
        <v>0</v>
      </c>
      <c r="AD55" s="276">
        <v>0</v>
      </c>
      <c r="AE55" s="276">
        <v>0</v>
      </c>
      <c r="AF55" s="276">
        <v>0</v>
      </c>
      <c r="AG55" s="276">
        <v>0</v>
      </c>
      <c r="AH55" s="276">
        <v>0</v>
      </c>
      <c r="AI55" s="276">
        <v>0</v>
      </c>
      <c r="AJ55" s="276">
        <v>0</v>
      </c>
      <c r="AK55" s="276">
        <v>0</v>
      </c>
      <c r="AL55" s="276">
        <v>0</v>
      </c>
      <c r="AM55" s="276">
        <v>0</v>
      </c>
    </row>
    <row r="56" spans="1:39" s="266" customFormat="1" ht="18" customHeight="1">
      <c r="A56" s="260" t="s">
        <v>331</v>
      </c>
      <c r="B56" s="277" t="s">
        <v>118</v>
      </c>
      <c r="C56" s="151" t="s">
        <v>119</v>
      </c>
      <c r="D56" s="446">
        <f>SUM(F56:AM56)</f>
        <v>0</v>
      </c>
      <c r="E56" s="451">
        <f>D56/D$8*100</f>
        <v>0</v>
      </c>
      <c r="F56" s="452"/>
      <c r="G56" s="452"/>
      <c r="H56" s="452"/>
      <c r="I56" s="452"/>
      <c r="J56" s="452"/>
      <c r="K56" s="452"/>
      <c r="L56" s="452"/>
      <c r="M56" s="452"/>
      <c r="N56" s="452"/>
      <c r="O56" s="452"/>
      <c r="P56" s="452"/>
      <c r="Q56" s="452"/>
      <c r="R56" s="452"/>
      <c r="S56" s="452"/>
      <c r="T56" s="453"/>
      <c r="U56" s="452"/>
      <c r="V56" s="453"/>
      <c r="W56" s="453"/>
      <c r="X56" s="453"/>
      <c r="Y56" s="453"/>
      <c r="Z56" s="453"/>
      <c r="AA56" s="453"/>
      <c r="AB56" s="453"/>
      <c r="AC56" s="276">
        <v>0</v>
      </c>
      <c r="AD56" s="276">
        <v>0</v>
      </c>
      <c r="AE56" s="276">
        <v>0</v>
      </c>
      <c r="AF56" s="276">
        <v>0</v>
      </c>
      <c r="AG56" s="276">
        <v>0</v>
      </c>
      <c r="AH56" s="276">
        <v>0</v>
      </c>
      <c r="AI56" s="276">
        <v>0</v>
      </c>
      <c r="AJ56" s="276">
        <v>0</v>
      </c>
      <c r="AK56" s="276">
        <v>0</v>
      </c>
      <c r="AL56" s="276">
        <v>0</v>
      </c>
      <c r="AM56" s="276">
        <v>0</v>
      </c>
    </row>
    <row r="57" spans="1:39" s="266" customFormat="1" ht="22.5" customHeight="1">
      <c r="A57" s="260" t="s">
        <v>331</v>
      </c>
      <c r="B57" s="277" t="s">
        <v>120</v>
      </c>
      <c r="C57" s="151" t="s">
        <v>121</v>
      </c>
      <c r="D57" s="446">
        <f>SUM(F57:AM57)</f>
        <v>0</v>
      </c>
      <c r="E57" s="451">
        <f>D57/D$8*100</f>
        <v>0</v>
      </c>
      <c r="F57" s="452"/>
      <c r="G57" s="452"/>
      <c r="H57" s="452"/>
      <c r="I57" s="452"/>
      <c r="J57" s="452"/>
      <c r="K57" s="452"/>
      <c r="L57" s="452"/>
      <c r="M57" s="452"/>
      <c r="N57" s="452"/>
      <c r="O57" s="452"/>
      <c r="P57" s="452"/>
      <c r="Q57" s="452"/>
      <c r="R57" s="452"/>
      <c r="S57" s="452"/>
      <c r="T57" s="453"/>
      <c r="U57" s="452"/>
      <c r="V57" s="453"/>
      <c r="W57" s="453"/>
      <c r="X57" s="453"/>
      <c r="Y57" s="453"/>
      <c r="Z57" s="453"/>
      <c r="AA57" s="453"/>
      <c r="AB57" s="453"/>
      <c r="AC57" s="276">
        <v>0</v>
      </c>
      <c r="AD57" s="276">
        <v>0</v>
      </c>
      <c r="AE57" s="276">
        <v>0</v>
      </c>
      <c r="AF57" s="276">
        <v>0</v>
      </c>
      <c r="AG57" s="276">
        <v>0</v>
      </c>
      <c r="AH57" s="276">
        <v>0</v>
      </c>
      <c r="AI57" s="276">
        <v>0</v>
      </c>
      <c r="AJ57" s="276">
        <v>0</v>
      </c>
      <c r="AK57" s="276">
        <v>0</v>
      </c>
      <c r="AL57" s="276">
        <v>0</v>
      </c>
      <c r="AM57" s="276">
        <v>0</v>
      </c>
    </row>
    <row r="58" spans="1:39" s="266" customFormat="1" ht="25.5">
      <c r="A58" s="260" t="s">
        <v>331</v>
      </c>
      <c r="B58" s="251" t="s">
        <v>284</v>
      </c>
      <c r="C58" s="151" t="s">
        <v>123</v>
      </c>
      <c r="D58" s="446">
        <f>SUM(F58:AM58)</f>
        <v>0</v>
      </c>
      <c r="E58" s="451">
        <f>D58/D$8*100</f>
        <v>0</v>
      </c>
      <c r="F58" s="452"/>
      <c r="G58" s="452"/>
      <c r="H58" s="452"/>
      <c r="I58" s="452"/>
      <c r="J58" s="452"/>
      <c r="K58" s="452"/>
      <c r="L58" s="452"/>
      <c r="M58" s="452"/>
      <c r="N58" s="452"/>
      <c r="O58" s="452"/>
      <c r="P58" s="452"/>
      <c r="Q58" s="452"/>
      <c r="R58" s="452"/>
      <c r="S58" s="452"/>
      <c r="T58" s="453"/>
      <c r="U58" s="452"/>
      <c r="V58" s="453"/>
      <c r="W58" s="453"/>
      <c r="X58" s="453"/>
      <c r="Y58" s="453"/>
      <c r="Z58" s="453"/>
      <c r="AA58" s="453"/>
      <c r="AB58" s="453"/>
      <c r="AC58" s="276">
        <v>0</v>
      </c>
      <c r="AD58" s="276">
        <v>0</v>
      </c>
      <c r="AE58" s="276">
        <v>0</v>
      </c>
      <c r="AF58" s="276">
        <v>0</v>
      </c>
      <c r="AG58" s="276">
        <v>0</v>
      </c>
      <c r="AH58" s="276">
        <v>0</v>
      </c>
      <c r="AI58" s="276">
        <v>0</v>
      </c>
      <c r="AJ58" s="276">
        <v>0</v>
      </c>
      <c r="AK58" s="276">
        <v>0</v>
      </c>
      <c r="AL58" s="276">
        <v>0</v>
      </c>
      <c r="AM58" s="276">
        <v>0</v>
      </c>
    </row>
    <row r="59" spans="1:39" s="266" customFormat="1" ht="18" customHeight="1">
      <c r="A59" s="260" t="s">
        <v>331</v>
      </c>
      <c r="B59" s="251" t="s">
        <v>124</v>
      </c>
      <c r="C59" s="151" t="s">
        <v>125</v>
      </c>
      <c r="D59" s="446">
        <f t="shared" si="13"/>
        <v>0</v>
      </c>
      <c r="E59" s="451">
        <f t="shared" si="10"/>
        <v>0</v>
      </c>
      <c r="F59" s="452"/>
      <c r="G59" s="452"/>
      <c r="H59" s="452"/>
      <c r="I59" s="452"/>
      <c r="J59" s="452"/>
      <c r="K59" s="452"/>
      <c r="L59" s="452"/>
      <c r="M59" s="452"/>
      <c r="N59" s="452"/>
      <c r="O59" s="452"/>
      <c r="P59" s="452"/>
      <c r="Q59" s="452"/>
      <c r="R59" s="452"/>
      <c r="S59" s="452"/>
      <c r="T59" s="453"/>
      <c r="U59" s="452"/>
      <c r="V59" s="453"/>
      <c r="W59" s="453"/>
      <c r="X59" s="453"/>
      <c r="Y59" s="453"/>
      <c r="Z59" s="453"/>
      <c r="AA59" s="453"/>
      <c r="AB59" s="453"/>
      <c r="AC59" s="276">
        <v>0</v>
      </c>
      <c r="AD59" s="276">
        <v>0</v>
      </c>
      <c r="AE59" s="276">
        <v>0</v>
      </c>
      <c r="AF59" s="276">
        <v>0</v>
      </c>
      <c r="AG59" s="276">
        <v>0</v>
      </c>
      <c r="AH59" s="276">
        <v>0</v>
      </c>
      <c r="AI59" s="276">
        <v>0</v>
      </c>
      <c r="AJ59" s="276">
        <v>0</v>
      </c>
      <c r="AK59" s="276">
        <v>0</v>
      </c>
      <c r="AL59" s="276">
        <v>0</v>
      </c>
      <c r="AM59" s="276">
        <v>0</v>
      </c>
    </row>
    <row r="60" spans="1:39" s="266" customFormat="1" ht="13.5" customHeight="1">
      <c r="A60" s="260" t="s">
        <v>331</v>
      </c>
      <c r="B60" s="251" t="s">
        <v>126</v>
      </c>
      <c r="C60" s="151" t="s">
        <v>127</v>
      </c>
      <c r="D60" s="446">
        <f>SUM(F60:AM60)</f>
        <v>0</v>
      </c>
      <c r="E60" s="451">
        <f t="shared" si="10"/>
        <v>0</v>
      </c>
      <c r="F60" s="452"/>
      <c r="G60" s="452"/>
      <c r="H60" s="452"/>
      <c r="I60" s="452"/>
      <c r="J60" s="452"/>
      <c r="K60" s="452"/>
      <c r="L60" s="452"/>
      <c r="M60" s="452"/>
      <c r="N60" s="452"/>
      <c r="O60" s="452"/>
      <c r="P60" s="452"/>
      <c r="Q60" s="452"/>
      <c r="R60" s="452"/>
      <c r="S60" s="452"/>
      <c r="T60" s="453"/>
      <c r="U60" s="452"/>
      <c r="V60" s="453"/>
      <c r="W60" s="453"/>
      <c r="X60" s="453"/>
      <c r="Y60" s="453"/>
      <c r="Z60" s="453"/>
      <c r="AA60" s="453"/>
      <c r="AB60" s="453"/>
      <c r="AC60" s="276">
        <v>0</v>
      </c>
      <c r="AD60" s="276">
        <v>0</v>
      </c>
      <c r="AE60" s="276">
        <v>0</v>
      </c>
      <c r="AF60" s="276">
        <v>0</v>
      </c>
      <c r="AG60" s="276">
        <v>0</v>
      </c>
      <c r="AH60" s="276">
        <v>0</v>
      </c>
      <c r="AI60" s="276">
        <v>0</v>
      </c>
      <c r="AJ60" s="276">
        <v>0</v>
      </c>
      <c r="AK60" s="276">
        <v>0</v>
      </c>
      <c r="AL60" s="276">
        <v>0</v>
      </c>
      <c r="AM60" s="276">
        <v>0</v>
      </c>
    </row>
    <row r="61" spans="1:39" ht="18" customHeight="1">
      <c r="A61" s="252" t="s">
        <v>131</v>
      </c>
      <c r="B61" s="104" t="s">
        <v>129</v>
      </c>
      <c r="C61" s="103" t="s">
        <v>130</v>
      </c>
      <c r="D61" s="279">
        <f t="shared" si="13"/>
        <v>0</v>
      </c>
      <c r="E61" s="443">
        <f t="shared" si="10"/>
        <v>0</v>
      </c>
      <c r="F61" s="452">
        <v>0</v>
      </c>
      <c r="G61" s="452">
        <v>0</v>
      </c>
      <c r="H61" s="452">
        <v>0</v>
      </c>
      <c r="I61" s="452">
        <v>0</v>
      </c>
      <c r="J61" s="452">
        <v>0</v>
      </c>
      <c r="K61" s="452">
        <v>0</v>
      </c>
      <c r="L61" s="452">
        <v>0</v>
      </c>
      <c r="M61" s="452">
        <v>0</v>
      </c>
      <c r="N61" s="452">
        <v>0</v>
      </c>
      <c r="O61" s="452">
        <v>0</v>
      </c>
      <c r="P61" s="452">
        <v>0</v>
      </c>
      <c r="Q61" s="452">
        <v>0</v>
      </c>
      <c r="R61" s="452">
        <v>0</v>
      </c>
      <c r="S61" s="452">
        <v>0</v>
      </c>
      <c r="T61" s="453">
        <v>0</v>
      </c>
      <c r="U61" s="452">
        <v>0</v>
      </c>
      <c r="V61" s="453">
        <v>0</v>
      </c>
      <c r="W61" s="453">
        <v>0</v>
      </c>
      <c r="X61" s="453">
        <v>0</v>
      </c>
      <c r="Y61" s="453">
        <v>0</v>
      </c>
      <c r="Z61" s="453">
        <v>0</v>
      </c>
      <c r="AA61" s="453">
        <v>0</v>
      </c>
      <c r="AB61" s="453">
        <v>0</v>
      </c>
      <c r="AC61" s="273">
        <v>0</v>
      </c>
      <c r="AD61" s="273">
        <v>0</v>
      </c>
      <c r="AE61" s="273">
        <v>0</v>
      </c>
      <c r="AF61" s="273">
        <v>0</v>
      </c>
      <c r="AG61" s="273">
        <v>0</v>
      </c>
      <c r="AH61" s="273">
        <v>0</v>
      </c>
      <c r="AI61" s="273">
        <v>0</v>
      </c>
      <c r="AJ61" s="273">
        <v>0</v>
      </c>
      <c r="AK61" s="273">
        <v>0</v>
      </c>
      <c r="AL61" s="273">
        <v>0</v>
      </c>
      <c r="AM61" s="273">
        <v>0</v>
      </c>
    </row>
    <row r="62" spans="1:39" ht="18" customHeight="1">
      <c r="A62" s="252" t="s">
        <v>134</v>
      </c>
      <c r="B62" s="272" t="s">
        <v>132</v>
      </c>
      <c r="C62" s="103" t="s">
        <v>133</v>
      </c>
      <c r="D62" s="279">
        <f>SUM(F62:AM62)</f>
        <v>0</v>
      </c>
      <c r="E62" s="443">
        <f>D62/D$8*100</f>
        <v>0</v>
      </c>
      <c r="F62" s="452">
        <v>0</v>
      </c>
      <c r="G62" s="452">
        <v>0</v>
      </c>
      <c r="H62" s="452">
        <v>0</v>
      </c>
      <c r="I62" s="452">
        <v>0</v>
      </c>
      <c r="J62" s="452">
        <v>0</v>
      </c>
      <c r="K62" s="452">
        <v>0</v>
      </c>
      <c r="L62" s="452">
        <v>0</v>
      </c>
      <c r="M62" s="452">
        <v>0</v>
      </c>
      <c r="N62" s="452">
        <v>0</v>
      </c>
      <c r="O62" s="452">
        <v>0</v>
      </c>
      <c r="P62" s="452">
        <v>0</v>
      </c>
      <c r="Q62" s="452">
        <v>0</v>
      </c>
      <c r="R62" s="452">
        <v>0</v>
      </c>
      <c r="S62" s="452">
        <v>0</v>
      </c>
      <c r="T62" s="453">
        <v>0</v>
      </c>
      <c r="U62" s="452">
        <v>0</v>
      </c>
      <c r="V62" s="453">
        <v>0</v>
      </c>
      <c r="W62" s="453">
        <v>0</v>
      </c>
      <c r="X62" s="453">
        <v>0</v>
      </c>
      <c r="Y62" s="453">
        <v>0</v>
      </c>
      <c r="Z62" s="453">
        <v>0</v>
      </c>
      <c r="AA62" s="453">
        <v>0</v>
      </c>
      <c r="AB62" s="453">
        <v>0</v>
      </c>
      <c r="AC62" s="273">
        <v>0</v>
      </c>
      <c r="AD62" s="273">
        <v>0</v>
      </c>
      <c r="AE62" s="273">
        <v>0</v>
      </c>
      <c r="AF62" s="273">
        <v>0</v>
      </c>
      <c r="AG62" s="273">
        <v>0</v>
      </c>
      <c r="AH62" s="273">
        <v>0</v>
      </c>
      <c r="AI62" s="273">
        <v>0</v>
      </c>
      <c r="AJ62" s="273">
        <v>0</v>
      </c>
      <c r="AK62" s="273">
        <v>0</v>
      </c>
      <c r="AL62" s="273">
        <v>0</v>
      </c>
      <c r="AM62" s="273">
        <v>0</v>
      </c>
    </row>
    <row r="63" spans="1:39" ht="18" customHeight="1">
      <c r="A63" s="252" t="s">
        <v>137</v>
      </c>
      <c r="B63" s="272" t="s">
        <v>135</v>
      </c>
      <c r="C63" s="103" t="s">
        <v>136</v>
      </c>
      <c r="D63" s="279">
        <f>SUM(F63:AM63)</f>
        <v>12.6</v>
      </c>
      <c r="E63" s="443">
        <f>D63/D$8*100</f>
        <v>5.8080575274269384</v>
      </c>
      <c r="F63" s="452"/>
      <c r="G63" s="452"/>
      <c r="H63" s="452"/>
      <c r="I63" s="452"/>
      <c r="J63" s="452"/>
      <c r="K63" s="452"/>
      <c r="L63" s="452"/>
      <c r="M63" s="452"/>
      <c r="N63" s="452"/>
      <c r="O63" s="452"/>
      <c r="P63" s="452">
        <v>12.6</v>
      </c>
      <c r="Q63" s="452"/>
      <c r="R63" s="452"/>
      <c r="S63" s="452"/>
      <c r="T63" s="453"/>
      <c r="U63" s="452"/>
      <c r="V63" s="453"/>
      <c r="W63" s="453"/>
      <c r="X63" s="453"/>
      <c r="Y63" s="453"/>
      <c r="Z63" s="453"/>
      <c r="AA63" s="453"/>
      <c r="AB63" s="453"/>
      <c r="AC63" s="273">
        <v>0</v>
      </c>
      <c r="AD63" s="273">
        <v>0</v>
      </c>
      <c r="AE63" s="273">
        <v>0</v>
      </c>
      <c r="AF63" s="273">
        <v>0</v>
      </c>
      <c r="AG63" s="273">
        <v>0</v>
      </c>
      <c r="AH63" s="273">
        <v>0</v>
      </c>
      <c r="AI63" s="273">
        <v>0</v>
      </c>
      <c r="AJ63" s="273">
        <v>0</v>
      </c>
      <c r="AK63" s="273">
        <v>0</v>
      </c>
      <c r="AL63" s="273">
        <v>0</v>
      </c>
      <c r="AM63" s="273">
        <v>0</v>
      </c>
    </row>
    <row r="64" spans="1:39" ht="18" customHeight="1">
      <c r="A64" s="252" t="s">
        <v>140</v>
      </c>
      <c r="B64" s="278" t="s">
        <v>138</v>
      </c>
      <c r="C64" s="103" t="s">
        <v>139</v>
      </c>
      <c r="D64" s="279">
        <f t="shared" si="13"/>
        <v>0</v>
      </c>
      <c r="E64" s="443">
        <f t="shared" si="10"/>
        <v>0</v>
      </c>
      <c r="F64" s="452"/>
      <c r="G64" s="452"/>
      <c r="H64" s="452"/>
      <c r="I64" s="452"/>
      <c r="J64" s="452"/>
      <c r="K64" s="452"/>
      <c r="L64" s="452"/>
      <c r="M64" s="452"/>
      <c r="N64" s="452"/>
      <c r="O64" s="452"/>
      <c r="P64" s="452"/>
      <c r="Q64" s="452"/>
      <c r="R64" s="452"/>
      <c r="S64" s="452"/>
      <c r="T64" s="453"/>
      <c r="U64" s="452"/>
      <c r="V64" s="453"/>
      <c r="W64" s="453"/>
      <c r="X64" s="453"/>
      <c r="Y64" s="453"/>
      <c r="Z64" s="453"/>
      <c r="AA64" s="453"/>
      <c r="AB64" s="453"/>
      <c r="AC64" s="273">
        <v>0</v>
      </c>
      <c r="AD64" s="273">
        <v>0</v>
      </c>
      <c r="AE64" s="273">
        <v>0</v>
      </c>
      <c r="AF64" s="273">
        <v>0</v>
      </c>
      <c r="AG64" s="273">
        <v>0</v>
      </c>
      <c r="AH64" s="273">
        <v>0</v>
      </c>
      <c r="AI64" s="273">
        <v>0</v>
      </c>
      <c r="AJ64" s="273">
        <v>0</v>
      </c>
      <c r="AK64" s="273">
        <v>0</v>
      </c>
      <c r="AL64" s="273">
        <v>0</v>
      </c>
      <c r="AM64" s="273">
        <v>0</v>
      </c>
    </row>
    <row r="65" spans="1:39" ht="18" customHeight="1">
      <c r="A65" s="252" t="s">
        <v>143</v>
      </c>
      <c r="B65" s="272" t="s">
        <v>141</v>
      </c>
      <c r="C65" s="103" t="s">
        <v>142</v>
      </c>
      <c r="D65" s="279">
        <f t="shared" si="13"/>
        <v>56.83</v>
      </c>
      <c r="E65" s="443">
        <f t="shared" si="10"/>
        <v>26.196183276481978</v>
      </c>
      <c r="F65" s="452"/>
      <c r="G65" s="452">
        <v>14.9</v>
      </c>
      <c r="H65" s="452"/>
      <c r="I65" s="452"/>
      <c r="J65" s="452">
        <v>2.2999999999999998</v>
      </c>
      <c r="K65" s="452">
        <v>11.18</v>
      </c>
      <c r="L65" s="452"/>
      <c r="M65" s="452">
        <v>2.9</v>
      </c>
      <c r="N65" s="452"/>
      <c r="O65" s="452"/>
      <c r="P65" s="452">
        <v>16.8</v>
      </c>
      <c r="Q65" s="452"/>
      <c r="R65" s="452">
        <v>1</v>
      </c>
      <c r="S65" s="452">
        <v>7.75</v>
      </c>
      <c r="T65" s="453"/>
      <c r="U65" s="452"/>
      <c r="V65" s="453">
        <v>0</v>
      </c>
      <c r="W65" s="453">
        <v>0</v>
      </c>
      <c r="X65" s="453">
        <v>0</v>
      </c>
      <c r="Y65" s="453">
        <v>0</v>
      </c>
      <c r="Z65" s="453">
        <v>0</v>
      </c>
      <c r="AA65" s="453">
        <v>0</v>
      </c>
      <c r="AB65" s="453">
        <v>0</v>
      </c>
      <c r="AC65" s="273">
        <v>0</v>
      </c>
      <c r="AD65" s="273">
        <v>0</v>
      </c>
      <c r="AE65" s="273">
        <v>0</v>
      </c>
      <c r="AF65" s="273">
        <v>0</v>
      </c>
      <c r="AG65" s="273">
        <v>0</v>
      </c>
      <c r="AH65" s="273">
        <v>0</v>
      </c>
      <c r="AI65" s="273">
        <v>0</v>
      </c>
      <c r="AJ65" s="273">
        <v>0</v>
      </c>
      <c r="AK65" s="273">
        <v>0</v>
      </c>
      <c r="AL65" s="273">
        <v>0</v>
      </c>
      <c r="AM65" s="273">
        <v>0</v>
      </c>
    </row>
    <row r="66" spans="1:39" ht="18" customHeight="1">
      <c r="A66" s="252" t="s">
        <v>146</v>
      </c>
      <c r="B66" s="272" t="s">
        <v>144</v>
      </c>
      <c r="C66" s="103" t="s">
        <v>145</v>
      </c>
      <c r="D66" s="279">
        <f t="shared" si="13"/>
        <v>0</v>
      </c>
      <c r="E66" s="443">
        <f t="shared" si="10"/>
        <v>0</v>
      </c>
      <c r="F66" s="452"/>
      <c r="G66" s="452"/>
      <c r="H66" s="452"/>
      <c r="I66" s="452"/>
      <c r="J66" s="452"/>
      <c r="K66" s="452"/>
      <c r="L66" s="452"/>
      <c r="M66" s="452"/>
      <c r="N66" s="452"/>
      <c r="O66" s="452"/>
      <c r="P66" s="452"/>
      <c r="Q66" s="452"/>
      <c r="R66" s="452"/>
      <c r="S66" s="452"/>
      <c r="T66" s="453"/>
      <c r="U66" s="452"/>
      <c r="V66" s="453"/>
      <c r="W66" s="453"/>
      <c r="X66" s="453"/>
      <c r="Y66" s="453"/>
      <c r="Z66" s="453"/>
      <c r="AA66" s="453"/>
      <c r="AB66" s="453"/>
      <c r="AC66" s="273">
        <v>0</v>
      </c>
      <c r="AD66" s="273">
        <v>0</v>
      </c>
      <c r="AE66" s="273">
        <v>0</v>
      </c>
      <c r="AF66" s="273">
        <v>0</v>
      </c>
      <c r="AG66" s="273">
        <v>0</v>
      </c>
      <c r="AH66" s="273">
        <v>0</v>
      </c>
      <c r="AI66" s="273">
        <v>0</v>
      </c>
      <c r="AJ66" s="273">
        <v>0</v>
      </c>
      <c r="AK66" s="273">
        <v>0</v>
      </c>
      <c r="AL66" s="273">
        <v>0</v>
      </c>
      <c r="AM66" s="273">
        <v>0</v>
      </c>
    </row>
    <row r="67" spans="1:39" ht="22.5" customHeight="1">
      <c r="A67" s="252" t="s">
        <v>149</v>
      </c>
      <c r="B67" s="272" t="s">
        <v>147</v>
      </c>
      <c r="C67" s="103" t="s">
        <v>148</v>
      </c>
      <c r="D67" s="279">
        <f t="shared" si="13"/>
        <v>0</v>
      </c>
      <c r="E67" s="443">
        <f t="shared" si="10"/>
        <v>0</v>
      </c>
      <c r="F67" s="452"/>
      <c r="G67" s="452"/>
      <c r="H67" s="452"/>
      <c r="I67" s="452"/>
      <c r="J67" s="452"/>
      <c r="K67" s="452"/>
      <c r="L67" s="452"/>
      <c r="M67" s="452"/>
      <c r="N67" s="452"/>
      <c r="O67" s="452"/>
      <c r="P67" s="452"/>
      <c r="Q67" s="452"/>
      <c r="R67" s="452"/>
      <c r="S67" s="452"/>
      <c r="T67" s="453"/>
      <c r="U67" s="452"/>
      <c r="V67" s="453"/>
      <c r="W67" s="453"/>
      <c r="X67" s="453"/>
      <c r="Y67" s="453"/>
      <c r="Z67" s="453"/>
      <c r="AA67" s="453"/>
      <c r="AB67" s="453"/>
      <c r="AC67" s="279">
        <v>0</v>
      </c>
      <c r="AD67" s="279">
        <v>0</v>
      </c>
      <c r="AE67" s="279">
        <v>0</v>
      </c>
      <c r="AF67" s="279">
        <v>0</v>
      </c>
      <c r="AG67" s="279">
        <v>0</v>
      </c>
      <c r="AH67" s="279">
        <v>0</v>
      </c>
      <c r="AI67" s="279">
        <v>0</v>
      </c>
      <c r="AJ67" s="279">
        <v>0</v>
      </c>
      <c r="AK67" s="279">
        <v>0</v>
      </c>
      <c r="AL67" s="279">
        <v>0</v>
      </c>
      <c r="AM67" s="279">
        <v>0</v>
      </c>
    </row>
    <row r="68" spans="1:39" ht="18" customHeight="1">
      <c r="A68" s="252" t="s">
        <v>151</v>
      </c>
      <c r="B68" s="272" t="s">
        <v>150</v>
      </c>
      <c r="C68" s="103" t="s">
        <v>171</v>
      </c>
      <c r="D68" s="279">
        <f t="shared" si="13"/>
        <v>0</v>
      </c>
      <c r="E68" s="443">
        <f t="shared" si="10"/>
        <v>0</v>
      </c>
      <c r="F68" s="452"/>
      <c r="G68" s="452"/>
      <c r="H68" s="452"/>
      <c r="I68" s="452"/>
      <c r="J68" s="452"/>
      <c r="K68" s="452"/>
      <c r="L68" s="452"/>
      <c r="M68" s="452"/>
      <c r="N68" s="452"/>
      <c r="O68" s="452"/>
      <c r="P68" s="452"/>
      <c r="Q68" s="452"/>
      <c r="R68" s="452"/>
      <c r="S68" s="452"/>
      <c r="T68" s="453"/>
      <c r="U68" s="452"/>
      <c r="V68" s="453"/>
      <c r="W68" s="453"/>
      <c r="X68" s="453"/>
      <c r="Y68" s="453"/>
      <c r="Z68" s="453"/>
      <c r="AA68" s="453"/>
      <c r="AB68" s="453"/>
      <c r="AC68" s="273">
        <v>0</v>
      </c>
      <c r="AD68" s="273">
        <v>0</v>
      </c>
      <c r="AE68" s="273">
        <v>0</v>
      </c>
      <c r="AF68" s="273">
        <v>0</v>
      </c>
      <c r="AG68" s="273">
        <v>0</v>
      </c>
      <c r="AH68" s="273">
        <v>0</v>
      </c>
      <c r="AI68" s="273">
        <v>0</v>
      </c>
      <c r="AJ68" s="273">
        <v>0</v>
      </c>
      <c r="AK68" s="273">
        <v>0</v>
      </c>
      <c r="AL68" s="273">
        <v>0</v>
      </c>
      <c r="AM68" s="273">
        <v>0</v>
      </c>
    </row>
    <row r="69" spans="1:39" ht="18" customHeight="1">
      <c r="A69" s="252" t="s">
        <v>154</v>
      </c>
      <c r="B69" s="272" t="s">
        <v>291</v>
      </c>
      <c r="C69" s="103" t="s">
        <v>153</v>
      </c>
      <c r="D69" s="279">
        <f t="shared" si="13"/>
        <v>0</v>
      </c>
      <c r="E69" s="443">
        <f t="shared" si="10"/>
        <v>0</v>
      </c>
      <c r="F69" s="452"/>
      <c r="G69" s="452"/>
      <c r="H69" s="452"/>
      <c r="I69" s="452"/>
      <c r="J69" s="452"/>
      <c r="K69" s="452"/>
      <c r="L69" s="452"/>
      <c r="M69" s="452"/>
      <c r="N69" s="452"/>
      <c r="O69" s="452"/>
      <c r="P69" s="452"/>
      <c r="Q69" s="452"/>
      <c r="R69" s="452"/>
      <c r="S69" s="452"/>
      <c r="T69" s="453"/>
      <c r="U69" s="452"/>
      <c r="V69" s="453"/>
      <c r="W69" s="453"/>
      <c r="X69" s="453"/>
      <c r="Y69" s="453"/>
      <c r="Z69" s="453"/>
      <c r="AA69" s="453"/>
      <c r="AB69" s="453"/>
      <c r="AC69" s="273">
        <v>0</v>
      </c>
      <c r="AD69" s="273">
        <v>0</v>
      </c>
      <c r="AE69" s="273">
        <v>0</v>
      </c>
      <c r="AF69" s="273">
        <v>0</v>
      </c>
      <c r="AG69" s="273">
        <v>0</v>
      </c>
      <c r="AH69" s="273">
        <v>0</v>
      </c>
      <c r="AI69" s="273">
        <v>0</v>
      </c>
      <c r="AJ69" s="273">
        <v>0</v>
      </c>
      <c r="AK69" s="273">
        <v>0</v>
      </c>
      <c r="AL69" s="273">
        <v>0</v>
      </c>
      <c r="AM69" s="273">
        <v>0</v>
      </c>
    </row>
    <row r="70" spans="1:39" ht="18" customHeight="1">
      <c r="A70" s="252" t="s">
        <v>157</v>
      </c>
      <c r="B70" s="272" t="s">
        <v>155</v>
      </c>
      <c r="C70" s="103" t="s">
        <v>156</v>
      </c>
      <c r="D70" s="279"/>
      <c r="E70" s="443">
        <f t="shared" si="10"/>
        <v>0</v>
      </c>
      <c r="F70" s="452"/>
      <c r="G70" s="452"/>
      <c r="H70" s="452"/>
      <c r="I70" s="452"/>
      <c r="J70" s="452"/>
      <c r="K70" s="452"/>
      <c r="L70" s="452"/>
      <c r="M70" s="452"/>
      <c r="N70" s="452"/>
      <c r="O70" s="452"/>
      <c r="P70" s="452"/>
      <c r="Q70" s="452"/>
      <c r="R70" s="452"/>
      <c r="S70" s="452"/>
      <c r="T70" s="453"/>
      <c r="U70" s="452"/>
      <c r="V70" s="453"/>
      <c r="W70" s="453"/>
      <c r="X70" s="453"/>
      <c r="Y70" s="453"/>
      <c r="Z70" s="453"/>
      <c r="AA70" s="453"/>
      <c r="AB70" s="453"/>
      <c r="AC70" s="273">
        <v>0</v>
      </c>
      <c r="AD70" s="273">
        <v>0</v>
      </c>
      <c r="AE70" s="273">
        <v>0</v>
      </c>
      <c r="AF70" s="273">
        <v>0</v>
      </c>
      <c r="AG70" s="273">
        <v>0</v>
      </c>
      <c r="AH70" s="273">
        <v>0</v>
      </c>
      <c r="AI70" s="273">
        <v>0</v>
      </c>
      <c r="AJ70" s="273">
        <v>0</v>
      </c>
      <c r="AK70" s="273">
        <v>0</v>
      </c>
      <c r="AL70" s="273">
        <v>0</v>
      </c>
      <c r="AM70" s="273">
        <v>0</v>
      </c>
    </row>
    <row r="71" spans="1:39" ht="18" customHeight="1">
      <c r="A71" s="252" t="s">
        <v>160</v>
      </c>
      <c r="B71" s="272" t="s">
        <v>158</v>
      </c>
      <c r="C71" s="103" t="s">
        <v>159</v>
      </c>
      <c r="D71" s="279">
        <f t="shared" si="13"/>
        <v>0</v>
      </c>
      <c r="E71" s="443">
        <f t="shared" si="10"/>
        <v>0</v>
      </c>
      <c r="F71" s="452"/>
      <c r="G71" s="452"/>
      <c r="H71" s="452"/>
      <c r="I71" s="452"/>
      <c r="J71" s="452"/>
      <c r="K71" s="452"/>
      <c r="L71" s="452"/>
      <c r="M71" s="452"/>
      <c r="N71" s="452"/>
      <c r="O71" s="452"/>
      <c r="P71" s="452"/>
      <c r="Q71" s="452"/>
      <c r="R71" s="452"/>
      <c r="S71" s="452"/>
      <c r="T71" s="453"/>
      <c r="U71" s="452"/>
      <c r="V71" s="453"/>
      <c r="W71" s="453"/>
      <c r="X71" s="453"/>
      <c r="Y71" s="453"/>
      <c r="Z71" s="453"/>
      <c r="AA71" s="453"/>
      <c r="AB71" s="453"/>
      <c r="AC71" s="273">
        <v>0</v>
      </c>
      <c r="AD71" s="273">
        <v>0</v>
      </c>
      <c r="AE71" s="273">
        <v>0</v>
      </c>
      <c r="AF71" s="273">
        <v>0</v>
      </c>
      <c r="AG71" s="273">
        <v>0</v>
      </c>
      <c r="AH71" s="273">
        <v>0</v>
      </c>
      <c r="AI71" s="273">
        <v>0</v>
      </c>
      <c r="AJ71" s="273">
        <v>0</v>
      </c>
      <c r="AK71" s="273">
        <v>0</v>
      </c>
      <c r="AL71" s="273">
        <v>0</v>
      </c>
      <c r="AM71" s="273">
        <v>0</v>
      </c>
    </row>
    <row r="72" spans="1:39" ht="18" customHeight="1">
      <c r="A72" s="252" t="s">
        <v>163</v>
      </c>
      <c r="B72" s="272" t="s">
        <v>161</v>
      </c>
      <c r="C72" s="103" t="s">
        <v>162</v>
      </c>
      <c r="D72" s="279">
        <f t="shared" si="13"/>
        <v>0</v>
      </c>
      <c r="E72" s="443">
        <f t="shared" si="10"/>
        <v>0</v>
      </c>
      <c r="F72" s="452"/>
      <c r="G72" s="452"/>
      <c r="H72" s="452"/>
      <c r="I72" s="452"/>
      <c r="J72" s="452"/>
      <c r="K72" s="452"/>
      <c r="L72" s="452"/>
      <c r="M72" s="452"/>
      <c r="N72" s="452"/>
      <c r="O72" s="452"/>
      <c r="P72" s="452"/>
      <c r="Q72" s="452"/>
      <c r="R72" s="452"/>
      <c r="S72" s="452"/>
      <c r="T72" s="453"/>
      <c r="U72" s="452"/>
      <c r="V72" s="453"/>
      <c r="W72" s="453"/>
      <c r="X72" s="453"/>
      <c r="Y72" s="453"/>
      <c r="Z72" s="453"/>
      <c r="AA72" s="453"/>
      <c r="AB72" s="453"/>
      <c r="AC72" s="273">
        <v>0</v>
      </c>
      <c r="AD72" s="273">
        <v>0</v>
      </c>
      <c r="AE72" s="273">
        <v>0</v>
      </c>
      <c r="AF72" s="273">
        <v>0</v>
      </c>
      <c r="AG72" s="273">
        <v>0</v>
      </c>
      <c r="AH72" s="273">
        <v>0</v>
      </c>
      <c r="AI72" s="273">
        <v>0</v>
      </c>
      <c r="AJ72" s="273">
        <v>0</v>
      </c>
      <c r="AK72" s="273">
        <v>0</v>
      </c>
      <c r="AL72" s="273">
        <v>0</v>
      </c>
      <c r="AM72" s="273">
        <v>0</v>
      </c>
    </row>
    <row r="73" spans="1:39" ht="24" customHeight="1">
      <c r="A73" s="252" t="s">
        <v>166</v>
      </c>
      <c r="B73" s="272" t="s">
        <v>164</v>
      </c>
      <c r="C73" s="103" t="s">
        <v>165</v>
      </c>
      <c r="D73" s="279">
        <f t="shared" si="13"/>
        <v>0</v>
      </c>
      <c r="E73" s="443">
        <f t="shared" si="10"/>
        <v>0</v>
      </c>
      <c r="F73" s="452"/>
      <c r="G73" s="452"/>
      <c r="H73" s="452"/>
      <c r="I73" s="452"/>
      <c r="J73" s="452"/>
      <c r="K73" s="452"/>
      <c r="L73" s="452"/>
      <c r="M73" s="452"/>
      <c r="N73" s="452"/>
      <c r="O73" s="452"/>
      <c r="P73" s="452"/>
      <c r="Q73" s="452"/>
      <c r="R73" s="452"/>
      <c r="S73" s="452"/>
      <c r="T73" s="453"/>
      <c r="U73" s="452"/>
      <c r="V73" s="453"/>
      <c r="W73" s="453"/>
      <c r="X73" s="453"/>
      <c r="Y73" s="453"/>
      <c r="Z73" s="453"/>
      <c r="AA73" s="453"/>
      <c r="AB73" s="453"/>
      <c r="AC73" s="273">
        <v>0</v>
      </c>
      <c r="AD73" s="273">
        <v>0</v>
      </c>
      <c r="AE73" s="273">
        <v>0</v>
      </c>
      <c r="AF73" s="273">
        <v>0</v>
      </c>
      <c r="AG73" s="273">
        <v>0</v>
      </c>
      <c r="AH73" s="273">
        <v>0</v>
      </c>
      <c r="AI73" s="273">
        <v>0</v>
      </c>
      <c r="AJ73" s="273">
        <v>0</v>
      </c>
      <c r="AK73" s="273">
        <v>0</v>
      </c>
      <c r="AL73" s="273">
        <v>0</v>
      </c>
      <c r="AM73" s="273">
        <v>0</v>
      </c>
    </row>
    <row r="74" spans="1:39" ht="18" customHeight="1">
      <c r="A74" s="252" t="s">
        <v>285</v>
      </c>
      <c r="B74" s="272" t="s">
        <v>167</v>
      </c>
      <c r="C74" s="103" t="s">
        <v>168</v>
      </c>
      <c r="D74" s="279">
        <f t="shared" si="13"/>
        <v>0</v>
      </c>
      <c r="E74" s="443">
        <f t="shared" si="10"/>
        <v>0</v>
      </c>
      <c r="F74" s="452"/>
      <c r="G74" s="452"/>
      <c r="H74" s="452"/>
      <c r="I74" s="452"/>
      <c r="J74" s="452"/>
      <c r="K74" s="452"/>
      <c r="L74" s="452"/>
      <c r="M74" s="452"/>
      <c r="N74" s="452"/>
      <c r="O74" s="452"/>
      <c r="P74" s="452"/>
      <c r="Q74" s="452"/>
      <c r="R74" s="452"/>
      <c r="S74" s="452"/>
      <c r="T74" s="453"/>
      <c r="U74" s="452"/>
      <c r="V74" s="453"/>
      <c r="W74" s="453"/>
      <c r="X74" s="453"/>
      <c r="Y74" s="453"/>
      <c r="Z74" s="453"/>
      <c r="AA74" s="453"/>
      <c r="AB74" s="453"/>
      <c r="AC74" s="273">
        <v>0</v>
      </c>
      <c r="AD74" s="273">
        <v>0</v>
      </c>
      <c r="AE74" s="273">
        <v>0</v>
      </c>
      <c r="AF74" s="273">
        <v>0</v>
      </c>
      <c r="AG74" s="273">
        <v>0</v>
      </c>
      <c r="AH74" s="273">
        <v>0</v>
      </c>
      <c r="AI74" s="273">
        <v>0</v>
      </c>
      <c r="AJ74" s="273">
        <v>0</v>
      </c>
      <c r="AK74" s="273">
        <v>0</v>
      </c>
      <c r="AL74" s="273">
        <v>0</v>
      </c>
      <c r="AM74" s="273">
        <v>0</v>
      </c>
    </row>
    <row r="75" spans="1:39" s="227" customFormat="1" ht="18" customHeight="1">
      <c r="A75" s="280">
        <v>3</v>
      </c>
      <c r="B75" s="281" t="s">
        <v>169</v>
      </c>
      <c r="C75" s="230" t="s">
        <v>170</v>
      </c>
      <c r="D75" s="269">
        <f t="shared" si="13"/>
        <v>0</v>
      </c>
      <c r="E75" s="440">
        <f t="shared" si="10"/>
        <v>0</v>
      </c>
      <c r="F75" s="454"/>
      <c r="G75" s="454"/>
      <c r="H75" s="454"/>
      <c r="I75" s="454"/>
      <c r="J75" s="454"/>
      <c r="K75" s="454"/>
      <c r="L75" s="454"/>
      <c r="M75" s="454"/>
      <c r="N75" s="454"/>
      <c r="O75" s="454"/>
      <c r="P75" s="454"/>
      <c r="Q75" s="454"/>
      <c r="R75" s="454"/>
      <c r="S75" s="454"/>
      <c r="T75" s="455"/>
      <c r="U75" s="454"/>
      <c r="V75" s="455"/>
      <c r="W75" s="455"/>
      <c r="X75" s="455"/>
      <c r="Y75" s="455"/>
      <c r="Z75" s="455"/>
      <c r="AA75" s="455"/>
      <c r="AB75" s="455"/>
      <c r="AC75" s="284">
        <v>0</v>
      </c>
      <c r="AD75" s="284">
        <v>0</v>
      </c>
      <c r="AE75" s="284">
        <v>0</v>
      </c>
      <c r="AF75" s="284">
        <v>0</v>
      </c>
      <c r="AG75" s="284">
        <v>0</v>
      </c>
      <c r="AH75" s="284">
        <v>0</v>
      </c>
      <c r="AI75" s="284">
        <v>0</v>
      </c>
      <c r="AJ75" s="284">
        <v>0</v>
      </c>
      <c r="AK75" s="284">
        <v>0</v>
      </c>
      <c r="AL75" s="284">
        <v>0</v>
      </c>
      <c r="AM75" s="284">
        <v>0</v>
      </c>
    </row>
    <row r="76" spans="1:39" ht="13.5">
      <c r="D76" s="269">
        <f t="shared" ref="D76" si="16">SUM(F76:AM76)</f>
        <v>0</v>
      </c>
      <c r="E76" s="440">
        <f t="shared" si="10"/>
        <v>0</v>
      </c>
      <c r="F76" s="454"/>
      <c r="G76" s="454"/>
      <c r="H76" s="454"/>
      <c r="I76" s="454"/>
      <c r="J76" s="454"/>
      <c r="K76" s="454"/>
      <c r="L76" s="454"/>
      <c r="M76" s="454"/>
      <c r="N76" s="454"/>
      <c r="O76" s="454"/>
      <c r="P76" s="454"/>
      <c r="Q76" s="454"/>
      <c r="R76" s="454"/>
      <c r="S76" s="454"/>
      <c r="T76" s="455"/>
      <c r="U76" s="454"/>
      <c r="V76" s="455"/>
      <c r="W76" s="455"/>
      <c r="X76" s="455"/>
      <c r="Y76" s="455"/>
      <c r="Z76" s="455"/>
      <c r="AA76" s="455"/>
      <c r="AB76" s="455"/>
    </row>
  </sheetData>
  <mergeCells count="9">
    <mergeCell ref="A1:B1"/>
    <mergeCell ref="A2:AM2"/>
    <mergeCell ref="F3:AM3"/>
    <mergeCell ref="A4:A5"/>
    <mergeCell ref="B4:B5"/>
    <mergeCell ref="C4:C5"/>
    <mergeCell ref="D4:D5"/>
    <mergeCell ref="E4:E5"/>
    <mergeCell ref="F4:AM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95"/>
  <sheetViews>
    <sheetView showZeros="0" topLeftCell="J58" workbookViewId="0">
      <selection activeCell="AB40" sqref="AB40"/>
    </sheetView>
  </sheetViews>
  <sheetFormatPr defaultColWidth="6.85546875" defaultRowHeight="12.75"/>
  <cols>
    <col min="1" max="1" width="4.85546875" style="303" customWidth="1"/>
    <col min="2" max="2" width="29.5703125" style="259" customWidth="1"/>
    <col min="3" max="3" width="6" style="259" customWidth="1"/>
    <col min="4" max="4" width="9.85546875" style="259" customWidth="1"/>
    <col min="5" max="5" width="8.85546875" style="259" customWidth="1"/>
    <col min="6" max="6" width="9.7109375" style="259" customWidth="1"/>
    <col min="7" max="7" width="6.140625" style="305" customWidth="1"/>
    <col min="8" max="11" width="7.85546875" style="259" customWidth="1"/>
    <col min="12" max="12" width="7.85546875" style="306" customWidth="1"/>
    <col min="13" max="16" width="7.85546875" style="259" customWidth="1"/>
    <col min="17" max="17" width="8" style="259" customWidth="1"/>
    <col min="18" max="21" width="7.85546875" style="259" customWidth="1"/>
    <col min="22" max="22" width="8.42578125" style="306" customWidth="1"/>
    <col min="23" max="23" width="7.85546875" style="259" customWidth="1"/>
    <col min="24" max="30" width="7.85546875" style="306" customWidth="1"/>
    <col min="31" max="41" width="7.28515625" style="259" hidden="1" customWidth="1"/>
    <col min="42" max="42" width="10.140625" style="259" customWidth="1"/>
    <col min="43" max="43" width="8.42578125" style="259" bestFit="1" customWidth="1"/>
    <col min="44" max="44" width="9.28515625" style="259" customWidth="1"/>
    <col min="45" max="252" width="6.85546875" style="259"/>
    <col min="253" max="253" width="4.85546875" style="259" customWidth="1"/>
    <col min="254" max="254" width="37.5703125" style="259" bestFit="1" customWidth="1"/>
    <col min="255" max="255" width="5.28515625" style="259" customWidth="1"/>
    <col min="256" max="256" width="9.85546875" style="259" customWidth="1"/>
    <col min="257" max="257" width="12.42578125" style="259" customWidth="1"/>
    <col min="258" max="258" width="7.7109375" style="259" customWidth="1"/>
    <col min="259" max="259" width="6.42578125" style="259" customWidth="1"/>
    <col min="260" max="260" width="8.42578125" style="259" customWidth="1"/>
    <col min="261" max="271" width="7.28515625" style="259" customWidth="1"/>
    <col min="272" max="272" width="8.7109375" style="259" customWidth="1"/>
    <col min="273" max="293" width="7.28515625" style="259" customWidth="1"/>
    <col min="294" max="294" width="6.85546875" style="259"/>
    <col min="295" max="295" width="9" style="259" bestFit="1" customWidth="1"/>
    <col min="296" max="296" width="7.85546875" style="259" bestFit="1" customWidth="1"/>
    <col min="297" max="508" width="6.85546875" style="259"/>
    <col min="509" max="509" width="4.85546875" style="259" customWidth="1"/>
    <col min="510" max="510" width="37.5703125" style="259" bestFit="1" customWidth="1"/>
    <col min="511" max="511" width="5.28515625" style="259" customWidth="1"/>
    <col min="512" max="512" width="9.85546875" style="259" customWidth="1"/>
    <col min="513" max="513" width="12.42578125" style="259" customWidth="1"/>
    <col min="514" max="514" width="7.7109375" style="259" customWidth="1"/>
    <col min="515" max="515" width="6.42578125" style="259" customWidth="1"/>
    <col min="516" max="516" width="8.42578125" style="259" customWidth="1"/>
    <col min="517" max="527" width="7.28515625" style="259" customWidth="1"/>
    <col min="528" max="528" width="8.7109375" style="259" customWidth="1"/>
    <col min="529" max="549" width="7.28515625" style="259" customWidth="1"/>
    <col min="550" max="550" width="6.85546875" style="259"/>
    <col min="551" max="551" width="9" style="259" bestFit="1" customWidth="1"/>
    <col min="552" max="552" width="7.85546875" style="259" bestFit="1" customWidth="1"/>
    <col min="553" max="764" width="6.85546875" style="259"/>
    <col min="765" max="765" width="4.85546875" style="259" customWidth="1"/>
    <col min="766" max="766" width="37.5703125" style="259" bestFit="1" customWidth="1"/>
    <col min="767" max="767" width="5.28515625" style="259" customWidth="1"/>
    <col min="768" max="768" width="9.85546875" style="259" customWidth="1"/>
    <col min="769" max="769" width="12.42578125" style="259" customWidth="1"/>
    <col min="770" max="770" width="7.7109375" style="259" customWidth="1"/>
    <col min="771" max="771" width="6.42578125" style="259" customWidth="1"/>
    <col min="772" max="772" width="8.42578125" style="259" customWidth="1"/>
    <col min="773" max="783" width="7.28515625" style="259" customWidth="1"/>
    <col min="784" max="784" width="8.7109375" style="259" customWidth="1"/>
    <col min="785" max="805" width="7.28515625" style="259" customWidth="1"/>
    <col min="806" max="806" width="6.85546875" style="259"/>
    <col min="807" max="807" width="9" style="259" bestFit="1" customWidth="1"/>
    <col min="808" max="808" width="7.85546875" style="259" bestFit="1" customWidth="1"/>
    <col min="809" max="1020" width="6.85546875" style="259"/>
    <col min="1021" max="1021" width="4.85546875" style="259" customWidth="1"/>
    <col min="1022" max="1022" width="37.5703125" style="259" bestFit="1" customWidth="1"/>
    <col min="1023" max="1023" width="5.28515625" style="259" customWidth="1"/>
    <col min="1024" max="1024" width="9.85546875" style="259" customWidth="1"/>
    <col min="1025" max="1025" width="12.42578125" style="259" customWidth="1"/>
    <col min="1026" max="1026" width="7.7109375" style="259" customWidth="1"/>
    <col min="1027" max="1027" width="6.42578125" style="259" customWidth="1"/>
    <col min="1028" max="1028" width="8.42578125" style="259" customWidth="1"/>
    <col min="1029" max="1039" width="7.28515625" style="259" customWidth="1"/>
    <col min="1040" max="1040" width="8.7109375" style="259" customWidth="1"/>
    <col min="1041" max="1061" width="7.28515625" style="259" customWidth="1"/>
    <col min="1062" max="1062" width="6.85546875" style="259"/>
    <col min="1063" max="1063" width="9" style="259" bestFit="1" customWidth="1"/>
    <col min="1064" max="1064" width="7.85546875" style="259" bestFit="1" customWidth="1"/>
    <col min="1065" max="1276" width="6.85546875" style="259"/>
    <col min="1277" max="1277" width="4.85546875" style="259" customWidth="1"/>
    <col min="1278" max="1278" width="37.5703125" style="259" bestFit="1" customWidth="1"/>
    <col min="1279" max="1279" width="5.28515625" style="259" customWidth="1"/>
    <col min="1280" max="1280" width="9.85546875" style="259" customWidth="1"/>
    <col min="1281" max="1281" width="12.42578125" style="259" customWidth="1"/>
    <col min="1282" max="1282" width="7.7109375" style="259" customWidth="1"/>
    <col min="1283" max="1283" width="6.42578125" style="259" customWidth="1"/>
    <col min="1284" max="1284" width="8.42578125" style="259" customWidth="1"/>
    <col min="1285" max="1295" width="7.28515625" style="259" customWidth="1"/>
    <col min="1296" max="1296" width="8.7109375" style="259" customWidth="1"/>
    <col min="1297" max="1317" width="7.28515625" style="259" customWidth="1"/>
    <col min="1318" max="1318" width="6.85546875" style="259"/>
    <col min="1319" max="1319" width="9" style="259" bestFit="1" customWidth="1"/>
    <col min="1320" max="1320" width="7.85546875" style="259" bestFit="1" customWidth="1"/>
    <col min="1321" max="1532" width="6.85546875" style="259"/>
    <col min="1533" max="1533" width="4.85546875" style="259" customWidth="1"/>
    <col min="1534" max="1534" width="37.5703125" style="259" bestFit="1" customWidth="1"/>
    <col min="1535" max="1535" width="5.28515625" style="259" customWidth="1"/>
    <col min="1536" max="1536" width="9.85546875" style="259" customWidth="1"/>
    <col min="1537" max="1537" width="12.42578125" style="259" customWidth="1"/>
    <col min="1538" max="1538" width="7.7109375" style="259" customWidth="1"/>
    <col min="1539" max="1539" width="6.42578125" style="259" customWidth="1"/>
    <col min="1540" max="1540" width="8.42578125" style="259" customWidth="1"/>
    <col min="1541" max="1551" width="7.28515625" style="259" customWidth="1"/>
    <col min="1552" max="1552" width="8.7109375" style="259" customWidth="1"/>
    <col min="1553" max="1573" width="7.28515625" style="259" customWidth="1"/>
    <col min="1574" max="1574" width="6.85546875" style="259"/>
    <col min="1575" max="1575" width="9" style="259" bestFit="1" customWidth="1"/>
    <col min="1576" max="1576" width="7.85546875" style="259" bestFit="1" customWidth="1"/>
    <col min="1577" max="1788" width="6.85546875" style="259"/>
    <col min="1789" max="1789" width="4.85546875" style="259" customWidth="1"/>
    <col min="1790" max="1790" width="37.5703125" style="259" bestFit="1" customWidth="1"/>
    <col min="1791" max="1791" width="5.28515625" style="259" customWidth="1"/>
    <col min="1792" max="1792" width="9.85546875" style="259" customWidth="1"/>
    <col min="1793" max="1793" width="12.42578125" style="259" customWidth="1"/>
    <col min="1794" max="1794" width="7.7109375" style="259" customWidth="1"/>
    <col min="1795" max="1795" width="6.42578125" style="259" customWidth="1"/>
    <col min="1796" max="1796" width="8.42578125" style="259" customWidth="1"/>
    <col min="1797" max="1807" width="7.28515625" style="259" customWidth="1"/>
    <col min="1808" max="1808" width="8.7109375" style="259" customWidth="1"/>
    <col min="1809" max="1829" width="7.28515625" style="259" customWidth="1"/>
    <col min="1830" max="1830" width="6.85546875" style="259"/>
    <col min="1831" max="1831" width="9" style="259" bestFit="1" customWidth="1"/>
    <col min="1832" max="1832" width="7.85546875" style="259" bestFit="1" customWidth="1"/>
    <col min="1833" max="2044" width="6.85546875" style="259"/>
    <col min="2045" max="2045" width="4.85546875" style="259" customWidth="1"/>
    <col min="2046" max="2046" width="37.5703125" style="259" bestFit="1" customWidth="1"/>
    <col min="2047" max="2047" width="5.28515625" style="259" customWidth="1"/>
    <col min="2048" max="2048" width="9.85546875" style="259" customWidth="1"/>
    <col min="2049" max="2049" width="12.42578125" style="259" customWidth="1"/>
    <col min="2050" max="2050" width="7.7109375" style="259" customWidth="1"/>
    <col min="2051" max="2051" width="6.42578125" style="259" customWidth="1"/>
    <col min="2052" max="2052" width="8.42578125" style="259" customWidth="1"/>
    <col min="2053" max="2063" width="7.28515625" style="259" customWidth="1"/>
    <col min="2064" max="2064" width="8.7109375" style="259" customWidth="1"/>
    <col min="2065" max="2085" width="7.28515625" style="259" customWidth="1"/>
    <col min="2086" max="2086" width="6.85546875" style="259"/>
    <col min="2087" max="2087" width="9" style="259" bestFit="1" customWidth="1"/>
    <col min="2088" max="2088" width="7.85546875" style="259" bestFit="1" customWidth="1"/>
    <col min="2089" max="2300" width="6.85546875" style="259"/>
    <col min="2301" max="2301" width="4.85546875" style="259" customWidth="1"/>
    <col min="2302" max="2302" width="37.5703125" style="259" bestFit="1" customWidth="1"/>
    <col min="2303" max="2303" width="5.28515625" style="259" customWidth="1"/>
    <col min="2304" max="2304" width="9.85546875" style="259" customWidth="1"/>
    <col min="2305" max="2305" width="12.42578125" style="259" customWidth="1"/>
    <col min="2306" max="2306" width="7.7109375" style="259" customWidth="1"/>
    <col min="2307" max="2307" width="6.42578125" style="259" customWidth="1"/>
    <col min="2308" max="2308" width="8.42578125" style="259" customWidth="1"/>
    <col min="2309" max="2319" width="7.28515625" style="259" customWidth="1"/>
    <col min="2320" max="2320" width="8.7109375" style="259" customWidth="1"/>
    <col min="2321" max="2341" width="7.28515625" style="259" customWidth="1"/>
    <col min="2342" max="2342" width="6.85546875" style="259"/>
    <col min="2343" max="2343" width="9" style="259" bestFit="1" customWidth="1"/>
    <col min="2344" max="2344" width="7.85546875" style="259" bestFit="1" customWidth="1"/>
    <col min="2345" max="2556" width="6.85546875" style="259"/>
    <col min="2557" max="2557" width="4.85546875" style="259" customWidth="1"/>
    <col min="2558" max="2558" width="37.5703125" style="259" bestFit="1" customWidth="1"/>
    <col min="2559" max="2559" width="5.28515625" style="259" customWidth="1"/>
    <col min="2560" max="2560" width="9.85546875" style="259" customWidth="1"/>
    <col min="2561" max="2561" width="12.42578125" style="259" customWidth="1"/>
    <col min="2562" max="2562" width="7.7109375" style="259" customWidth="1"/>
    <col min="2563" max="2563" width="6.42578125" style="259" customWidth="1"/>
    <col min="2564" max="2564" width="8.42578125" style="259" customWidth="1"/>
    <col min="2565" max="2575" width="7.28515625" style="259" customWidth="1"/>
    <col min="2576" max="2576" width="8.7109375" style="259" customWidth="1"/>
    <col min="2577" max="2597" width="7.28515625" style="259" customWidth="1"/>
    <col min="2598" max="2598" width="6.85546875" style="259"/>
    <col min="2599" max="2599" width="9" style="259" bestFit="1" customWidth="1"/>
    <col min="2600" max="2600" width="7.85546875" style="259" bestFit="1" customWidth="1"/>
    <col min="2601" max="2812" width="6.85546875" style="259"/>
    <col min="2813" max="2813" width="4.85546875" style="259" customWidth="1"/>
    <col min="2814" max="2814" width="37.5703125" style="259" bestFit="1" customWidth="1"/>
    <col min="2815" max="2815" width="5.28515625" style="259" customWidth="1"/>
    <col min="2816" max="2816" width="9.85546875" style="259" customWidth="1"/>
    <col min="2817" max="2817" width="12.42578125" style="259" customWidth="1"/>
    <col min="2818" max="2818" width="7.7109375" style="259" customWidth="1"/>
    <col min="2819" max="2819" width="6.42578125" style="259" customWidth="1"/>
    <col min="2820" max="2820" width="8.42578125" style="259" customWidth="1"/>
    <col min="2821" max="2831" width="7.28515625" style="259" customWidth="1"/>
    <col min="2832" max="2832" width="8.7109375" style="259" customWidth="1"/>
    <col min="2833" max="2853" width="7.28515625" style="259" customWidth="1"/>
    <col min="2854" max="2854" width="6.85546875" style="259"/>
    <col min="2855" max="2855" width="9" style="259" bestFit="1" customWidth="1"/>
    <col min="2856" max="2856" width="7.85546875" style="259" bestFit="1" customWidth="1"/>
    <col min="2857" max="3068" width="6.85546875" style="259"/>
    <col min="3069" max="3069" width="4.85546875" style="259" customWidth="1"/>
    <col min="3070" max="3070" width="37.5703125" style="259" bestFit="1" customWidth="1"/>
    <col min="3071" max="3071" width="5.28515625" style="259" customWidth="1"/>
    <col min="3072" max="3072" width="9.85546875" style="259" customWidth="1"/>
    <col min="3073" max="3073" width="12.42578125" style="259" customWidth="1"/>
    <col min="3074" max="3074" width="7.7109375" style="259" customWidth="1"/>
    <col min="3075" max="3075" width="6.42578125" style="259" customWidth="1"/>
    <col min="3076" max="3076" width="8.42578125" style="259" customWidth="1"/>
    <col min="3077" max="3087" width="7.28515625" style="259" customWidth="1"/>
    <col min="3088" max="3088" width="8.7109375" style="259" customWidth="1"/>
    <col min="3089" max="3109" width="7.28515625" style="259" customWidth="1"/>
    <col min="3110" max="3110" width="6.85546875" style="259"/>
    <col min="3111" max="3111" width="9" style="259" bestFit="1" customWidth="1"/>
    <col min="3112" max="3112" width="7.85546875" style="259" bestFit="1" customWidth="1"/>
    <col min="3113" max="3324" width="6.85546875" style="259"/>
    <col min="3325" max="3325" width="4.85546875" style="259" customWidth="1"/>
    <col min="3326" max="3326" width="37.5703125" style="259" bestFit="1" customWidth="1"/>
    <col min="3327" max="3327" width="5.28515625" style="259" customWidth="1"/>
    <col min="3328" max="3328" width="9.85546875" style="259" customWidth="1"/>
    <col min="3329" max="3329" width="12.42578125" style="259" customWidth="1"/>
    <col min="3330" max="3330" width="7.7109375" style="259" customWidth="1"/>
    <col min="3331" max="3331" width="6.42578125" style="259" customWidth="1"/>
    <col min="3332" max="3332" width="8.42578125" style="259" customWidth="1"/>
    <col min="3333" max="3343" width="7.28515625" style="259" customWidth="1"/>
    <col min="3344" max="3344" width="8.7109375" style="259" customWidth="1"/>
    <col min="3345" max="3365" width="7.28515625" style="259" customWidth="1"/>
    <col min="3366" max="3366" width="6.85546875" style="259"/>
    <col min="3367" max="3367" width="9" style="259" bestFit="1" customWidth="1"/>
    <col min="3368" max="3368" width="7.85546875" style="259" bestFit="1" customWidth="1"/>
    <col min="3369" max="3580" width="6.85546875" style="259"/>
    <col min="3581" max="3581" width="4.85546875" style="259" customWidth="1"/>
    <col min="3582" max="3582" width="37.5703125" style="259" bestFit="1" customWidth="1"/>
    <col min="3583" max="3583" width="5.28515625" style="259" customWidth="1"/>
    <col min="3584" max="3584" width="9.85546875" style="259" customWidth="1"/>
    <col min="3585" max="3585" width="12.42578125" style="259" customWidth="1"/>
    <col min="3586" max="3586" width="7.7109375" style="259" customWidth="1"/>
    <col min="3587" max="3587" width="6.42578125" style="259" customWidth="1"/>
    <col min="3588" max="3588" width="8.42578125" style="259" customWidth="1"/>
    <col min="3589" max="3599" width="7.28515625" style="259" customWidth="1"/>
    <col min="3600" max="3600" width="8.7109375" style="259" customWidth="1"/>
    <col min="3601" max="3621" width="7.28515625" style="259" customWidth="1"/>
    <col min="3622" max="3622" width="6.85546875" style="259"/>
    <col min="3623" max="3623" width="9" style="259" bestFit="1" customWidth="1"/>
    <col min="3624" max="3624" width="7.85546875" style="259" bestFit="1" customWidth="1"/>
    <col min="3625" max="3836" width="6.85546875" style="259"/>
    <col min="3837" max="3837" width="4.85546875" style="259" customWidth="1"/>
    <col min="3838" max="3838" width="37.5703125" style="259" bestFit="1" customWidth="1"/>
    <col min="3839" max="3839" width="5.28515625" style="259" customWidth="1"/>
    <col min="3840" max="3840" width="9.85546875" style="259" customWidth="1"/>
    <col min="3841" max="3841" width="12.42578125" style="259" customWidth="1"/>
    <col min="3842" max="3842" width="7.7109375" style="259" customWidth="1"/>
    <col min="3843" max="3843" width="6.42578125" style="259" customWidth="1"/>
    <col min="3844" max="3844" width="8.42578125" style="259" customWidth="1"/>
    <col min="3845" max="3855" width="7.28515625" style="259" customWidth="1"/>
    <col min="3856" max="3856" width="8.7109375" style="259" customWidth="1"/>
    <col min="3857" max="3877" width="7.28515625" style="259" customWidth="1"/>
    <col min="3878" max="3878" width="6.85546875" style="259"/>
    <col min="3879" max="3879" width="9" style="259" bestFit="1" customWidth="1"/>
    <col min="3880" max="3880" width="7.85546875" style="259" bestFit="1" customWidth="1"/>
    <col min="3881" max="4092" width="6.85546875" style="259"/>
    <col min="4093" max="4093" width="4.85546875" style="259" customWidth="1"/>
    <col min="4094" max="4094" width="37.5703125" style="259" bestFit="1" customWidth="1"/>
    <col min="4095" max="4095" width="5.28515625" style="259" customWidth="1"/>
    <col min="4096" max="4096" width="9.85546875" style="259" customWidth="1"/>
    <col min="4097" max="4097" width="12.42578125" style="259" customWidth="1"/>
    <col min="4098" max="4098" width="7.7109375" style="259" customWidth="1"/>
    <col min="4099" max="4099" width="6.42578125" style="259" customWidth="1"/>
    <col min="4100" max="4100" width="8.42578125" style="259" customWidth="1"/>
    <col min="4101" max="4111" width="7.28515625" style="259" customWidth="1"/>
    <col min="4112" max="4112" width="8.7109375" style="259" customWidth="1"/>
    <col min="4113" max="4133" width="7.28515625" style="259" customWidth="1"/>
    <col min="4134" max="4134" width="6.85546875" style="259"/>
    <col min="4135" max="4135" width="9" style="259" bestFit="1" customWidth="1"/>
    <col min="4136" max="4136" width="7.85546875" style="259" bestFit="1" customWidth="1"/>
    <col min="4137" max="4348" width="6.85546875" style="259"/>
    <col min="4349" max="4349" width="4.85546875" style="259" customWidth="1"/>
    <col min="4350" max="4350" width="37.5703125" style="259" bestFit="1" customWidth="1"/>
    <col min="4351" max="4351" width="5.28515625" style="259" customWidth="1"/>
    <col min="4352" max="4352" width="9.85546875" style="259" customWidth="1"/>
    <col min="4353" max="4353" width="12.42578125" style="259" customWidth="1"/>
    <col min="4354" max="4354" width="7.7109375" style="259" customWidth="1"/>
    <col min="4355" max="4355" width="6.42578125" style="259" customWidth="1"/>
    <col min="4356" max="4356" width="8.42578125" style="259" customWidth="1"/>
    <col min="4357" max="4367" width="7.28515625" style="259" customWidth="1"/>
    <col min="4368" max="4368" width="8.7109375" style="259" customWidth="1"/>
    <col min="4369" max="4389" width="7.28515625" style="259" customWidth="1"/>
    <col min="4390" max="4390" width="6.85546875" style="259"/>
    <col min="4391" max="4391" width="9" style="259" bestFit="1" customWidth="1"/>
    <col min="4392" max="4392" width="7.85546875" style="259" bestFit="1" customWidth="1"/>
    <col min="4393" max="4604" width="6.85546875" style="259"/>
    <col min="4605" max="4605" width="4.85546875" style="259" customWidth="1"/>
    <col min="4606" max="4606" width="37.5703125" style="259" bestFit="1" customWidth="1"/>
    <col min="4607" max="4607" width="5.28515625" style="259" customWidth="1"/>
    <col min="4608" max="4608" width="9.85546875" style="259" customWidth="1"/>
    <col min="4609" max="4609" width="12.42578125" style="259" customWidth="1"/>
    <col min="4610" max="4610" width="7.7109375" style="259" customWidth="1"/>
    <col min="4611" max="4611" width="6.42578125" style="259" customWidth="1"/>
    <col min="4612" max="4612" width="8.42578125" style="259" customWidth="1"/>
    <col min="4613" max="4623" width="7.28515625" style="259" customWidth="1"/>
    <col min="4624" max="4624" width="8.7109375" style="259" customWidth="1"/>
    <col min="4625" max="4645" width="7.28515625" style="259" customWidth="1"/>
    <col min="4646" max="4646" width="6.85546875" style="259"/>
    <col min="4647" max="4647" width="9" style="259" bestFit="1" customWidth="1"/>
    <col min="4648" max="4648" width="7.85546875" style="259" bestFit="1" customWidth="1"/>
    <col min="4649" max="4860" width="6.85546875" style="259"/>
    <col min="4861" max="4861" width="4.85546875" style="259" customWidth="1"/>
    <col min="4862" max="4862" width="37.5703125" style="259" bestFit="1" customWidth="1"/>
    <col min="4863" max="4863" width="5.28515625" style="259" customWidth="1"/>
    <col min="4864" max="4864" width="9.85546875" style="259" customWidth="1"/>
    <col min="4865" max="4865" width="12.42578125" style="259" customWidth="1"/>
    <col min="4866" max="4866" width="7.7109375" style="259" customWidth="1"/>
    <col min="4867" max="4867" width="6.42578125" style="259" customWidth="1"/>
    <col min="4868" max="4868" width="8.42578125" style="259" customWidth="1"/>
    <col min="4869" max="4879" width="7.28515625" style="259" customWidth="1"/>
    <col min="4880" max="4880" width="8.7109375" style="259" customWidth="1"/>
    <col min="4881" max="4901" width="7.28515625" style="259" customWidth="1"/>
    <col min="4902" max="4902" width="6.85546875" style="259"/>
    <col min="4903" max="4903" width="9" style="259" bestFit="1" customWidth="1"/>
    <col min="4904" max="4904" width="7.85546875" style="259" bestFit="1" customWidth="1"/>
    <col min="4905" max="5116" width="6.85546875" style="259"/>
    <col min="5117" max="5117" width="4.85546875" style="259" customWidth="1"/>
    <col min="5118" max="5118" width="37.5703125" style="259" bestFit="1" customWidth="1"/>
    <col min="5119" max="5119" width="5.28515625" style="259" customWidth="1"/>
    <col min="5120" max="5120" width="9.85546875" style="259" customWidth="1"/>
    <col min="5121" max="5121" width="12.42578125" style="259" customWidth="1"/>
    <col min="5122" max="5122" width="7.7109375" style="259" customWidth="1"/>
    <col min="5123" max="5123" width="6.42578125" style="259" customWidth="1"/>
    <col min="5124" max="5124" width="8.42578125" style="259" customWidth="1"/>
    <col min="5125" max="5135" width="7.28515625" style="259" customWidth="1"/>
    <col min="5136" max="5136" width="8.7109375" style="259" customWidth="1"/>
    <col min="5137" max="5157" width="7.28515625" style="259" customWidth="1"/>
    <col min="5158" max="5158" width="6.85546875" style="259"/>
    <col min="5159" max="5159" width="9" style="259" bestFit="1" customWidth="1"/>
    <col min="5160" max="5160" width="7.85546875" style="259" bestFit="1" customWidth="1"/>
    <col min="5161" max="5372" width="6.85546875" style="259"/>
    <col min="5373" max="5373" width="4.85546875" style="259" customWidth="1"/>
    <col min="5374" max="5374" width="37.5703125" style="259" bestFit="1" customWidth="1"/>
    <col min="5375" max="5375" width="5.28515625" style="259" customWidth="1"/>
    <col min="5376" max="5376" width="9.85546875" style="259" customWidth="1"/>
    <col min="5377" max="5377" width="12.42578125" style="259" customWidth="1"/>
    <col min="5378" max="5378" width="7.7109375" style="259" customWidth="1"/>
    <col min="5379" max="5379" width="6.42578125" style="259" customWidth="1"/>
    <col min="5380" max="5380" width="8.42578125" style="259" customWidth="1"/>
    <col min="5381" max="5391" width="7.28515625" style="259" customWidth="1"/>
    <col min="5392" max="5392" width="8.7109375" style="259" customWidth="1"/>
    <col min="5393" max="5413" width="7.28515625" style="259" customWidth="1"/>
    <col min="5414" max="5414" width="6.85546875" style="259"/>
    <col min="5415" max="5415" width="9" style="259" bestFit="1" customWidth="1"/>
    <col min="5416" max="5416" width="7.85546875" style="259" bestFit="1" customWidth="1"/>
    <col min="5417" max="5628" width="6.85546875" style="259"/>
    <col min="5629" max="5629" width="4.85546875" style="259" customWidth="1"/>
    <col min="5630" max="5630" width="37.5703125" style="259" bestFit="1" customWidth="1"/>
    <col min="5631" max="5631" width="5.28515625" style="259" customWidth="1"/>
    <col min="5632" max="5632" width="9.85546875" style="259" customWidth="1"/>
    <col min="5633" max="5633" width="12.42578125" style="259" customWidth="1"/>
    <col min="5634" max="5634" width="7.7109375" style="259" customWidth="1"/>
    <col min="5635" max="5635" width="6.42578125" style="259" customWidth="1"/>
    <col min="5636" max="5636" width="8.42578125" style="259" customWidth="1"/>
    <col min="5637" max="5647" width="7.28515625" style="259" customWidth="1"/>
    <col min="5648" max="5648" width="8.7109375" style="259" customWidth="1"/>
    <col min="5649" max="5669" width="7.28515625" style="259" customWidth="1"/>
    <col min="5670" max="5670" width="6.85546875" style="259"/>
    <col min="5671" max="5671" width="9" style="259" bestFit="1" customWidth="1"/>
    <col min="5672" max="5672" width="7.85546875" style="259" bestFit="1" customWidth="1"/>
    <col min="5673" max="5884" width="6.85546875" style="259"/>
    <col min="5885" max="5885" width="4.85546875" style="259" customWidth="1"/>
    <col min="5886" max="5886" width="37.5703125" style="259" bestFit="1" customWidth="1"/>
    <col min="5887" max="5887" width="5.28515625" style="259" customWidth="1"/>
    <col min="5888" max="5888" width="9.85546875" style="259" customWidth="1"/>
    <col min="5889" max="5889" width="12.42578125" style="259" customWidth="1"/>
    <col min="5890" max="5890" width="7.7109375" style="259" customWidth="1"/>
    <col min="5891" max="5891" width="6.42578125" style="259" customWidth="1"/>
    <col min="5892" max="5892" width="8.42578125" style="259" customWidth="1"/>
    <col min="5893" max="5903" width="7.28515625" style="259" customWidth="1"/>
    <col min="5904" max="5904" width="8.7109375" style="259" customWidth="1"/>
    <col min="5905" max="5925" width="7.28515625" style="259" customWidth="1"/>
    <col min="5926" max="5926" width="6.85546875" style="259"/>
    <col min="5927" max="5927" width="9" style="259" bestFit="1" customWidth="1"/>
    <col min="5928" max="5928" width="7.85546875" style="259" bestFit="1" customWidth="1"/>
    <col min="5929" max="6140" width="6.85546875" style="259"/>
    <col min="6141" max="6141" width="4.85546875" style="259" customWidth="1"/>
    <col min="6142" max="6142" width="37.5703125" style="259" bestFit="1" customWidth="1"/>
    <col min="6143" max="6143" width="5.28515625" style="259" customWidth="1"/>
    <col min="6144" max="6144" width="9.85546875" style="259" customWidth="1"/>
    <col min="6145" max="6145" width="12.42578125" style="259" customWidth="1"/>
    <col min="6146" max="6146" width="7.7109375" style="259" customWidth="1"/>
    <col min="6147" max="6147" width="6.42578125" style="259" customWidth="1"/>
    <col min="6148" max="6148" width="8.42578125" style="259" customWidth="1"/>
    <col min="6149" max="6159" width="7.28515625" style="259" customWidth="1"/>
    <col min="6160" max="6160" width="8.7109375" style="259" customWidth="1"/>
    <col min="6161" max="6181" width="7.28515625" style="259" customWidth="1"/>
    <col min="6182" max="6182" width="6.85546875" style="259"/>
    <col min="6183" max="6183" width="9" style="259" bestFit="1" customWidth="1"/>
    <col min="6184" max="6184" width="7.85546875" style="259" bestFit="1" customWidth="1"/>
    <col min="6185" max="6396" width="6.85546875" style="259"/>
    <col min="6397" max="6397" width="4.85546875" style="259" customWidth="1"/>
    <col min="6398" max="6398" width="37.5703125" style="259" bestFit="1" customWidth="1"/>
    <col min="6399" max="6399" width="5.28515625" style="259" customWidth="1"/>
    <col min="6400" max="6400" width="9.85546875" style="259" customWidth="1"/>
    <col min="6401" max="6401" width="12.42578125" style="259" customWidth="1"/>
    <col min="6402" max="6402" width="7.7109375" style="259" customWidth="1"/>
    <col min="6403" max="6403" width="6.42578125" style="259" customWidth="1"/>
    <col min="6404" max="6404" width="8.42578125" style="259" customWidth="1"/>
    <col min="6405" max="6415" width="7.28515625" style="259" customWidth="1"/>
    <col min="6416" max="6416" width="8.7109375" style="259" customWidth="1"/>
    <col min="6417" max="6437" width="7.28515625" style="259" customWidth="1"/>
    <col min="6438" max="6438" width="6.85546875" style="259"/>
    <col min="6439" max="6439" width="9" style="259" bestFit="1" customWidth="1"/>
    <col min="6440" max="6440" width="7.85546875" style="259" bestFit="1" customWidth="1"/>
    <col min="6441" max="6652" width="6.85546875" style="259"/>
    <col min="6653" max="6653" width="4.85546875" style="259" customWidth="1"/>
    <col min="6654" max="6654" width="37.5703125" style="259" bestFit="1" customWidth="1"/>
    <col min="6655" max="6655" width="5.28515625" style="259" customWidth="1"/>
    <col min="6656" max="6656" width="9.85546875" style="259" customWidth="1"/>
    <col min="6657" max="6657" width="12.42578125" style="259" customWidth="1"/>
    <col min="6658" max="6658" width="7.7109375" style="259" customWidth="1"/>
    <col min="6659" max="6659" width="6.42578125" style="259" customWidth="1"/>
    <col min="6660" max="6660" width="8.42578125" style="259" customWidth="1"/>
    <col min="6661" max="6671" width="7.28515625" style="259" customWidth="1"/>
    <col min="6672" max="6672" width="8.7109375" style="259" customWidth="1"/>
    <col min="6673" max="6693" width="7.28515625" style="259" customWidth="1"/>
    <col min="6694" max="6694" width="6.85546875" style="259"/>
    <col min="6695" max="6695" width="9" style="259" bestFit="1" customWidth="1"/>
    <col min="6696" max="6696" width="7.85546875" style="259" bestFit="1" customWidth="1"/>
    <col min="6697" max="6908" width="6.85546875" style="259"/>
    <col min="6909" max="6909" width="4.85546875" style="259" customWidth="1"/>
    <col min="6910" max="6910" width="37.5703125" style="259" bestFit="1" customWidth="1"/>
    <col min="6911" max="6911" width="5.28515625" style="259" customWidth="1"/>
    <col min="6912" max="6912" width="9.85546875" style="259" customWidth="1"/>
    <col min="6913" max="6913" width="12.42578125" style="259" customWidth="1"/>
    <col min="6914" max="6914" width="7.7109375" style="259" customWidth="1"/>
    <col min="6915" max="6915" width="6.42578125" style="259" customWidth="1"/>
    <col min="6916" max="6916" width="8.42578125" style="259" customWidth="1"/>
    <col min="6917" max="6927" width="7.28515625" style="259" customWidth="1"/>
    <col min="6928" max="6928" width="8.7109375" style="259" customWidth="1"/>
    <col min="6929" max="6949" width="7.28515625" style="259" customWidth="1"/>
    <col min="6950" max="6950" width="6.85546875" style="259"/>
    <col min="6951" max="6951" width="9" style="259" bestFit="1" customWidth="1"/>
    <col min="6952" max="6952" width="7.85546875" style="259" bestFit="1" customWidth="1"/>
    <col min="6953" max="7164" width="6.85546875" style="259"/>
    <col min="7165" max="7165" width="4.85546875" style="259" customWidth="1"/>
    <col min="7166" max="7166" width="37.5703125" style="259" bestFit="1" customWidth="1"/>
    <col min="7167" max="7167" width="5.28515625" style="259" customWidth="1"/>
    <col min="7168" max="7168" width="9.85546875" style="259" customWidth="1"/>
    <col min="7169" max="7169" width="12.42578125" style="259" customWidth="1"/>
    <col min="7170" max="7170" width="7.7109375" style="259" customWidth="1"/>
    <col min="7171" max="7171" width="6.42578125" style="259" customWidth="1"/>
    <col min="7172" max="7172" width="8.42578125" style="259" customWidth="1"/>
    <col min="7173" max="7183" width="7.28515625" style="259" customWidth="1"/>
    <col min="7184" max="7184" width="8.7109375" style="259" customWidth="1"/>
    <col min="7185" max="7205" width="7.28515625" style="259" customWidth="1"/>
    <col min="7206" max="7206" width="6.85546875" style="259"/>
    <col min="7207" max="7207" width="9" style="259" bestFit="1" customWidth="1"/>
    <col min="7208" max="7208" width="7.85546875" style="259" bestFit="1" customWidth="1"/>
    <col min="7209" max="7420" width="6.85546875" style="259"/>
    <col min="7421" max="7421" width="4.85546875" style="259" customWidth="1"/>
    <col min="7422" max="7422" width="37.5703125" style="259" bestFit="1" customWidth="1"/>
    <col min="7423" max="7423" width="5.28515625" style="259" customWidth="1"/>
    <col min="7424" max="7424" width="9.85546875" style="259" customWidth="1"/>
    <col min="7425" max="7425" width="12.42578125" style="259" customWidth="1"/>
    <col min="7426" max="7426" width="7.7109375" style="259" customWidth="1"/>
    <col min="7427" max="7427" width="6.42578125" style="259" customWidth="1"/>
    <col min="7428" max="7428" width="8.42578125" style="259" customWidth="1"/>
    <col min="7429" max="7439" width="7.28515625" style="259" customWidth="1"/>
    <col min="7440" max="7440" width="8.7109375" style="259" customWidth="1"/>
    <col min="7441" max="7461" width="7.28515625" style="259" customWidth="1"/>
    <col min="7462" max="7462" width="6.85546875" style="259"/>
    <col min="7463" max="7463" width="9" style="259" bestFit="1" customWidth="1"/>
    <col min="7464" max="7464" width="7.85546875" style="259" bestFit="1" customWidth="1"/>
    <col min="7465" max="7676" width="6.85546875" style="259"/>
    <col min="7677" max="7677" width="4.85546875" style="259" customWidth="1"/>
    <col min="7678" max="7678" width="37.5703125" style="259" bestFit="1" customWidth="1"/>
    <col min="7679" max="7679" width="5.28515625" style="259" customWidth="1"/>
    <col min="7680" max="7680" width="9.85546875" style="259" customWidth="1"/>
    <col min="7681" max="7681" width="12.42578125" style="259" customWidth="1"/>
    <col min="7682" max="7682" width="7.7109375" style="259" customWidth="1"/>
    <col min="7683" max="7683" width="6.42578125" style="259" customWidth="1"/>
    <col min="7684" max="7684" width="8.42578125" style="259" customWidth="1"/>
    <col min="7685" max="7695" width="7.28515625" style="259" customWidth="1"/>
    <col min="7696" max="7696" width="8.7109375" style="259" customWidth="1"/>
    <col min="7697" max="7717" width="7.28515625" style="259" customWidth="1"/>
    <col min="7718" max="7718" width="6.85546875" style="259"/>
    <col min="7719" max="7719" width="9" style="259" bestFit="1" customWidth="1"/>
    <col min="7720" max="7720" width="7.85546875" style="259" bestFit="1" customWidth="1"/>
    <col min="7721" max="7932" width="6.85546875" style="259"/>
    <col min="7933" max="7933" width="4.85546875" style="259" customWidth="1"/>
    <col min="7934" max="7934" width="37.5703125" style="259" bestFit="1" customWidth="1"/>
    <col min="7935" max="7935" width="5.28515625" style="259" customWidth="1"/>
    <col min="7936" max="7936" width="9.85546875" style="259" customWidth="1"/>
    <col min="7937" max="7937" width="12.42578125" style="259" customWidth="1"/>
    <col min="7938" max="7938" width="7.7109375" style="259" customWidth="1"/>
    <col min="7939" max="7939" width="6.42578125" style="259" customWidth="1"/>
    <col min="7940" max="7940" width="8.42578125" style="259" customWidth="1"/>
    <col min="7941" max="7951" width="7.28515625" style="259" customWidth="1"/>
    <col min="7952" max="7952" width="8.7109375" style="259" customWidth="1"/>
    <col min="7953" max="7973" width="7.28515625" style="259" customWidth="1"/>
    <col min="7974" max="7974" width="6.85546875" style="259"/>
    <col min="7975" max="7975" width="9" style="259" bestFit="1" customWidth="1"/>
    <col min="7976" max="7976" width="7.85546875" style="259" bestFit="1" customWidth="1"/>
    <col min="7977" max="8188" width="6.85546875" style="259"/>
    <col min="8189" max="8189" width="4.85546875" style="259" customWidth="1"/>
    <col min="8190" max="8190" width="37.5703125" style="259" bestFit="1" customWidth="1"/>
    <col min="8191" max="8191" width="5.28515625" style="259" customWidth="1"/>
    <col min="8192" max="8192" width="9.85546875" style="259" customWidth="1"/>
    <col min="8193" max="8193" width="12.42578125" style="259" customWidth="1"/>
    <col min="8194" max="8194" width="7.7109375" style="259" customWidth="1"/>
    <col min="8195" max="8195" width="6.42578125" style="259" customWidth="1"/>
    <col min="8196" max="8196" width="8.42578125" style="259" customWidth="1"/>
    <col min="8197" max="8207" width="7.28515625" style="259" customWidth="1"/>
    <col min="8208" max="8208" width="8.7109375" style="259" customWidth="1"/>
    <col min="8209" max="8229" width="7.28515625" style="259" customWidth="1"/>
    <col min="8230" max="8230" width="6.85546875" style="259"/>
    <col min="8231" max="8231" width="9" style="259" bestFit="1" customWidth="1"/>
    <col min="8232" max="8232" width="7.85546875" style="259" bestFit="1" customWidth="1"/>
    <col min="8233" max="8444" width="6.85546875" style="259"/>
    <col min="8445" max="8445" width="4.85546875" style="259" customWidth="1"/>
    <col min="8446" max="8446" width="37.5703125" style="259" bestFit="1" customWidth="1"/>
    <col min="8447" max="8447" width="5.28515625" style="259" customWidth="1"/>
    <col min="8448" max="8448" width="9.85546875" style="259" customWidth="1"/>
    <col min="8449" max="8449" width="12.42578125" style="259" customWidth="1"/>
    <col min="8450" max="8450" width="7.7109375" style="259" customWidth="1"/>
    <col min="8451" max="8451" width="6.42578125" style="259" customWidth="1"/>
    <col min="8452" max="8452" width="8.42578125" style="259" customWidth="1"/>
    <col min="8453" max="8463" width="7.28515625" style="259" customWidth="1"/>
    <col min="8464" max="8464" width="8.7109375" style="259" customWidth="1"/>
    <col min="8465" max="8485" width="7.28515625" style="259" customWidth="1"/>
    <col min="8486" max="8486" width="6.85546875" style="259"/>
    <col min="8487" max="8487" width="9" style="259" bestFit="1" customWidth="1"/>
    <col min="8488" max="8488" width="7.85546875" style="259" bestFit="1" customWidth="1"/>
    <col min="8489" max="8700" width="6.85546875" style="259"/>
    <col min="8701" max="8701" width="4.85546875" style="259" customWidth="1"/>
    <col min="8702" max="8702" width="37.5703125" style="259" bestFit="1" customWidth="1"/>
    <col min="8703" max="8703" width="5.28515625" style="259" customWidth="1"/>
    <col min="8704" max="8704" width="9.85546875" style="259" customWidth="1"/>
    <col min="8705" max="8705" width="12.42578125" style="259" customWidth="1"/>
    <col min="8706" max="8706" width="7.7109375" style="259" customWidth="1"/>
    <col min="8707" max="8707" width="6.42578125" style="259" customWidth="1"/>
    <col min="8708" max="8708" width="8.42578125" style="259" customWidth="1"/>
    <col min="8709" max="8719" width="7.28515625" style="259" customWidth="1"/>
    <col min="8720" max="8720" width="8.7109375" style="259" customWidth="1"/>
    <col min="8721" max="8741" width="7.28515625" style="259" customWidth="1"/>
    <col min="8742" max="8742" width="6.85546875" style="259"/>
    <col min="8743" max="8743" width="9" style="259" bestFit="1" customWidth="1"/>
    <col min="8744" max="8744" width="7.85546875" style="259" bestFit="1" customWidth="1"/>
    <col min="8745" max="8956" width="6.85546875" style="259"/>
    <col min="8957" max="8957" width="4.85546875" style="259" customWidth="1"/>
    <col min="8958" max="8958" width="37.5703125" style="259" bestFit="1" customWidth="1"/>
    <col min="8959" max="8959" width="5.28515625" style="259" customWidth="1"/>
    <col min="8960" max="8960" width="9.85546875" style="259" customWidth="1"/>
    <col min="8961" max="8961" width="12.42578125" style="259" customWidth="1"/>
    <col min="8962" max="8962" width="7.7109375" style="259" customWidth="1"/>
    <col min="8963" max="8963" width="6.42578125" style="259" customWidth="1"/>
    <col min="8964" max="8964" width="8.42578125" style="259" customWidth="1"/>
    <col min="8965" max="8975" width="7.28515625" style="259" customWidth="1"/>
    <col min="8976" max="8976" width="8.7109375" style="259" customWidth="1"/>
    <col min="8977" max="8997" width="7.28515625" style="259" customWidth="1"/>
    <col min="8998" max="8998" width="6.85546875" style="259"/>
    <col min="8999" max="8999" width="9" style="259" bestFit="1" customWidth="1"/>
    <col min="9000" max="9000" width="7.85546875" style="259" bestFit="1" customWidth="1"/>
    <col min="9001" max="9212" width="6.85546875" style="259"/>
    <col min="9213" max="9213" width="4.85546875" style="259" customWidth="1"/>
    <col min="9214" max="9214" width="37.5703125" style="259" bestFit="1" customWidth="1"/>
    <col min="9215" max="9215" width="5.28515625" style="259" customWidth="1"/>
    <col min="9216" max="9216" width="9.85546875" style="259" customWidth="1"/>
    <col min="9217" max="9217" width="12.42578125" style="259" customWidth="1"/>
    <col min="9218" max="9218" width="7.7109375" style="259" customWidth="1"/>
    <col min="9219" max="9219" width="6.42578125" style="259" customWidth="1"/>
    <col min="9220" max="9220" width="8.42578125" style="259" customWidth="1"/>
    <col min="9221" max="9231" width="7.28515625" style="259" customWidth="1"/>
    <col min="9232" max="9232" width="8.7109375" style="259" customWidth="1"/>
    <col min="9233" max="9253" width="7.28515625" style="259" customWidth="1"/>
    <col min="9254" max="9254" width="6.85546875" style="259"/>
    <col min="9255" max="9255" width="9" style="259" bestFit="1" customWidth="1"/>
    <col min="9256" max="9256" width="7.85546875" style="259" bestFit="1" customWidth="1"/>
    <col min="9257" max="9468" width="6.85546875" style="259"/>
    <col min="9469" max="9469" width="4.85546875" style="259" customWidth="1"/>
    <col min="9470" max="9470" width="37.5703125" style="259" bestFit="1" customWidth="1"/>
    <col min="9471" max="9471" width="5.28515625" style="259" customWidth="1"/>
    <col min="9472" max="9472" width="9.85546875" style="259" customWidth="1"/>
    <col min="9473" max="9473" width="12.42578125" style="259" customWidth="1"/>
    <col min="9474" max="9474" width="7.7109375" style="259" customWidth="1"/>
    <col min="9475" max="9475" width="6.42578125" style="259" customWidth="1"/>
    <col min="9476" max="9476" width="8.42578125" style="259" customWidth="1"/>
    <col min="9477" max="9487" width="7.28515625" style="259" customWidth="1"/>
    <col min="9488" max="9488" width="8.7109375" style="259" customWidth="1"/>
    <col min="9489" max="9509" width="7.28515625" style="259" customWidth="1"/>
    <col min="9510" max="9510" width="6.85546875" style="259"/>
    <col min="9511" max="9511" width="9" style="259" bestFit="1" customWidth="1"/>
    <col min="9512" max="9512" width="7.85546875" style="259" bestFit="1" customWidth="1"/>
    <col min="9513" max="9724" width="6.85546875" style="259"/>
    <col min="9725" max="9725" width="4.85546875" style="259" customWidth="1"/>
    <col min="9726" max="9726" width="37.5703125" style="259" bestFit="1" customWidth="1"/>
    <col min="9727" max="9727" width="5.28515625" style="259" customWidth="1"/>
    <col min="9728" max="9728" width="9.85546875" style="259" customWidth="1"/>
    <col min="9729" max="9729" width="12.42578125" style="259" customWidth="1"/>
    <col min="9730" max="9730" width="7.7109375" style="259" customWidth="1"/>
    <col min="9731" max="9731" width="6.42578125" style="259" customWidth="1"/>
    <col min="9732" max="9732" width="8.42578125" style="259" customWidth="1"/>
    <col min="9733" max="9743" width="7.28515625" style="259" customWidth="1"/>
    <col min="9744" max="9744" width="8.7109375" style="259" customWidth="1"/>
    <col min="9745" max="9765" width="7.28515625" style="259" customWidth="1"/>
    <col min="9766" max="9766" width="6.85546875" style="259"/>
    <col min="9767" max="9767" width="9" style="259" bestFit="1" customWidth="1"/>
    <col min="9768" max="9768" width="7.85546875" style="259" bestFit="1" customWidth="1"/>
    <col min="9769" max="9980" width="6.85546875" style="259"/>
    <col min="9981" max="9981" width="4.85546875" style="259" customWidth="1"/>
    <col min="9982" max="9982" width="37.5703125" style="259" bestFit="1" customWidth="1"/>
    <col min="9983" max="9983" width="5.28515625" style="259" customWidth="1"/>
    <col min="9984" max="9984" width="9.85546875" style="259" customWidth="1"/>
    <col min="9985" max="9985" width="12.42578125" style="259" customWidth="1"/>
    <col min="9986" max="9986" width="7.7109375" style="259" customWidth="1"/>
    <col min="9987" max="9987" width="6.42578125" style="259" customWidth="1"/>
    <col min="9988" max="9988" width="8.42578125" style="259" customWidth="1"/>
    <col min="9989" max="9999" width="7.28515625" style="259" customWidth="1"/>
    <col min="10000" max="10000" width="8.7109375" style="259" customWidth="1"/>
    <col min="10001" max="10021" width="7.28515625" style="259" customWidth="1"/>
    <col min="10022" max="10022" width="6.85546875" style="259"/>
    <col min="10023" max="10023" width="9" style="259" bestFit="1" customWidth="1"/>
    <col min="10024" max="10024" width="7.85546875" style="259" bestFit="1" customWidth="1"/>
    <col min="10025" max="10236" width="6.85546875" style="259"/>
    <col min="10237" max="10237" width="4.85546875" style="259" customWidth="1"/>
    <col min="10238" max="10238" width="37.5703125" style="259" bestFit="1" customWidth="1"/>
    <col min="10239" max="10239" width="5.28515625" style="259" customWidth="1"/>
    <col min="10240" max="10240" width="9.85546875" style="259" customWidth="1"/>
    <col min="10241" max="10241" width="12.42578125" style="259" customWidth="1"/>
    <col min="10242" max="10242" width="7.7109375" style="259" customWidth="1"/>
    <col min="10243" max="10243" width="6.42578125" style="259" customWidth="1"/>
    <col min="10244" max="10244" width="8.42578125" style="259" customWidth="1"/>
    <col min="10245" max="10255" width="7.28515625" style="259" customWidth="1"/>
    <col min="10256" max="10256" width="8.7109375" style="259" customWidth="1"/>
    <col min="10257" max="10277" width="7.28515625" style="259" customWidth="1"/>
    <col min="10278" max="10278" width="6.85546875" style="259"/>
    <col min="10279" max="10279" width="9" style="259" bestFit="1" customWidth="1"/>
    <col min="10280" max="10280" width="7.85546875" style="259" bestFit="1" customWidth="1"/>
    <col min="10281" max="10492" width="6.85546875" style="259"/>
    <col min="10493" max="10493" width="4.85546875" style="259" customWidth="1"/>
    <col min="10494" max="10494" width="37.5703125" style="259" bestFit="1" customWidth="1"/>
    <col min="10495" max="10495" width="5.28515625" style="259" customWidth="1"/>
    <col min="10496" max="10496" width="9.85546875" style="259" customWidth="1"/>
    <col min="10497" max="10497" width="12.42578125" style="259" customWidth="1"/>
    <col min="10498" max="10498" width="7.7109375" style="259" customWidth="1"/>
    <col min="10499" max="10499" width="6.42578125" style="259" customWidth="1"/>
    <col min="10500" max="10500" width="8.42578125" style="259" customWidth="1"/>
    <col min="10501" max="10511" width="7.28515625" style="259" customWidth="1"/>
    <col min="10512" max="10512" width="8.7109375" style="259" customWidth="1"/>
    <col min="10513" max="10533" width="7.28515625" style="259" customWidth="1"/>
    <col min="10534" max="10534" width="6.85546875" style="259"/>
    <col min="10535" max="10535" width="9" style="259" bestFit="1" customWidth="1"/>
    <col min="10536" max="10536" width="7.85546875" style="259" bestFit="1" customWidth="1"/>
    <col min="10537" max="10748" width="6.85546875" style="259"/>
    <col min="10749" max="10749" width="4.85546875" style="259" customWidth="1"/>
    <col min="10750" max="10750" width="37.5703125" style="259" bestFit="1" customWidth="1"/>
    <col min="10751" max="10751" width="5.28515625" style="259" customWidth="1"/>
    <col min="10752" max="10752" width="9.85546875" style="259" customWidth="1"/>
    <col min="10753" max="10753" width="12.42578125" style="259" customWidth="1"/>
    <col min="10754" max="10754" width="7.7109375" style="259" customWidth="1"/>
    <col min="10755" max="10755" width="6.42578125" style="259" customWidth="1"/>
    <col min="10756" max="10756" width="8.42578125" style="259" customWidth="1"/>
    <col min="10757" max="10767" width="7.28515625" style="259" customWidth="1"/>
    <col min="10768" max="10768" width="8.7109375" style="259" customWidth="1"/>
    <col min="10769" max="10789" width="7.28515625" style="259" customWidth="1"/>
    <col min="10790" max="10790" width="6.85546875" style="259"/>
    <col min="10791" max="10791" width="9" style="259" bestFit="1" customWidth="1"/>
    <col min="10792" max="10792" width="7.85546875" style="259" bestFit="1" customWidth="1"/>
    <col min="10793" max="11004" width="6.85546875" style="259"/>
    <col min="11005" max="11005" width="4.85546875" style="259" customWidth="1"/>
    <col min="11006" max="11006" width="37.5703125" style="259" bestFit="1" customWidth="1"/>
    <col min="11007" max="11007" width="5.28515625" style="259" customWidth="1"/>
    <col min="11008" max="11008" width="9.85546875" style="259" customWidth="1"/>
    <col min="11009" max="11009" width="12.42578125" style="259" customWidth="1"/>
    <col min="11010" max="11010" width="7.7109375" style="259" customWidth="1"/>
    <col min="11011" max="11011" width="6.42578125" style="259" customWidth="1"/>
    <col min="11012" max="11012" width="8.42578125" style="259" customWidth="1"/>
    <col min="11013" max="11023" width="7.28515625" style="259" customWidth="1"/>
    <col min="11024" max="11024" width="8.7109375" style="259" customWidth="1"/>
    <col min="11025" max="11045" width="7.28515625" style="259" customWidth="1"/>
    <col min="11046" max="11046" width="6.85546875" style="259"/>
    <col min="11047" max="11047" width="9" style="259" bestFit="1" customWidth="1"/>
    <col min="11048" max="11048" width="7.85546875" style="259" bestFit="1" customWidth="1"/>
    <col min="11049" max="11260" width="6.85546875" style="259"/>
    <col min="11261" max="11261" width="4.85546875" style="259" customWidth="1"/>
    <col min="11262" max="11262" width="37.5703125" style="259" bestFit="1" customWidth="1"/>
    <col min="11263" max="11263" width="5.28515625" style="259" customWidth="1"/>
    <col min="11264" max="11264" width="9.85546875" style="259" customWidth="1"/>
    <col min="11265" max="11265" width="12.42578125" style="259" customWidth="1"/>
    <col min="11266" max="11266" width="7.7109375" style="259" customWidth="1"/>
    <col min="11267" max="11267" width="6.42578125" style="259" customWidth="1"/>
    <col min="11268" max="11268" width="8.42578125" style="259" customWidth="1"/>
    <col min="11269" max="11279" width="7.28515625" style="259" customWidth="1"/>
    <col min="11280" max="11280" width="8.7109375" style="259" customWidth="1"/>
    <col min="11281" max="11301" width="7.28515625" style="259" customWidth="1"/>
    <col min="11302" max="11302" width="6.85546875" style="259"/>
    <col min="11303" max="11303" width="9" style="259" bestFit="1" customWidth="1"/>
    <col min="11304" max="11304" width="7.85546875" style="259" bestFit="1" customWidth="1"/>
    <col min="11305" max="11516" width="6.85546875" style="259"/>
    <col min="11517" max="11517" width="4.85546875" style="259" customWidth="1"/>
    <col min="11518" max="11518" width="37.5703125" style="259" bestFit="1" customWidth="1"/>
    <col min="11519" max="11519" width="5.28515625" style="259" customWidth="1"/>
    <col min="11520" max="11520" width="9.85546875" style="259" customWidth="1"/>
    <col min="11521" max="11521" width="12.42578125" style="259" customWidth="1"/>
    <col min="11522" max="11522" width="7.7109375" style="259" customWidth="1"/>
    <col min="11523" max="11523" width="6.42578125" style="259" customWidth="1"/>
    <col min="11524" max="11524" width="8.42578125" style="259" customWidth="1"/>
    <col min="11525" max="11535" width="7.28515625" style="259" customWidth="1"/>
    <col min="11536" max="11536" width="8.7109375" style="259" customWidth="1"/>
    <col min="11537" max="11557" width="7.28515625" style="259" customWidth="1"/>
    <col min="11558" max="11558" width="6.85546875" style="259"/>
    <col min="11559" max="11559" width="9" style="259" bestFit="1" customWidth="1"/>
    <col min="11560" max="11560" width="7.85546875" style="259" bestFit="1" customWidth="1"/>
    <col min="11561" max="11772" width="6.85546875" style="259"/>
    <col min="11773" max="11773" width="4.85546875" style="259" customWidth="1"/>
    <col min="11774" max="11774" width="37.5703125" style="259" bestFit="1" customWidth="1"/>
    <col min="11775" max="11775" width="5.28515625" style="259" customWidth="1"/>
    <col min="11776" max="11776" width="9.85546875" style="259" customWidth="1"/>
    <col min="11777" max="11777" width="12.42578125" style="259" customWidth="1"/>
    <col min="11778" max="11778" width="7.7109375" style="259" customWidth="1"/>
    <col min="11779" max="11779" width="6.42578125" style="259" customWidth="1"/>
    <col min="11780" max="11780" width="8.42578125" style="259" customWidth="1"/>
    <col min="11781" max="11791" width="7.28515625" style="259" customWidth="1"/>
    <col min="11792" max="11792" width="8.7109375" style="259" customWidth="1"/>
    <col min="11793" max="11813" width="7.28515625" style="259" customWidth="1"/>
    <col min="11814" max="11814" width="6.85546875" style="259"/>
    <col min="11815" max="11815" width="9" style="259" bestFit="1" customWidth="1"/>
    <col min="11816" max="11816" width="7.85546875" style="259" bestFit="1" customWidth="1"/>
    <col min="11817" max="12028" width="6.85546875" style="259"/>
    <col min="12029" max="12029" width="4.85546875" style="259" customWidth="1"/>
    <col min="12030" max="12030" width="37.5703125" style="259" bestFit="1" customWidth="1"/>
    <col min="12031" max="12031" width="5.28515625" style="259" customWidth="1"/>
    <col min="12032" max="12032" width="9.85546875" style="259" customWidth="1"/>
    <col min="12033" max="12033" width="12.42578125" style="259" customWidth="1"/>
    <col min="12034" max="12034" width="7.7109375" style="259" customWidth="1"/>
    <col min="12035" max="12035" width="6.42578125" style="259" customWidth="1"/>
    <col min="12036" max="12036" width="8.42578125" style="259" customWidth="1"/>
    <col min="12037" max="12047" width="7.28515625" style="259" customWidth="1"/>
    <col min="12048" max="12048" width="8.7109375" style="259" customWidth="1"/>
    <col min="12049" max="12069" width="7.28515625" style="259" customWidth="1"/>
    <col min="12070" max="12070" width="6.85546875" style="259"/>
    <col min="12071" max="12071" width="9" style="259" bestFit="1" customWidth="1"/>
    <col min="12072" max="12072" width="7.85546875" style="259" bestFit="1" customWidth="1"/>
    <col min="12073" max="12284" width="6.85546875" style="259"/>
    <col min="12285" max="12285" width="4.85546875" style="259" customWidth="1"/>
    <col min="12286" max="12286" width="37.5703125" style="259" bestFit="1" customWidth="1"/>
    <col min="12287" max="12287" width="5.28515625" style="259" customWidth="1"/>
    <col min="12288" max="12288" width="9.85546875" style="259" customWidth="1"/>
    <col min="12289" max="12289" width="12.42578125" style="259" customWidth="1"/>
    <col min="12290" max="12290" width="7.7109375" style="259" customWidth="1"/>
    <col min="12291" max="12291" width="6.42578125" style="259" customWidth="1"/>
    <col min="12292" max="12292" width="8.42578125" style="259" customWidth="1"/>
    <col min="12293" max="12303" width="7.28515625" style="259" customWidth="1"/>
    <col min="12304" max="12304" width="8.7109375" style="259" customWidth="1"/>
    <col min="12305" max="12325" width="7.28515625" style="259" customWidth="1"/>
    <col min="12326" max="12326" width="6.85546875" style="259"/>
    <col min="12327" max="12327" width="9" style="259" bestFit="1" customWidth="1"/>
    <col min="12328" max="12328" width="7.85546875" style="259" bestFit="1" customWidth="1"/>
    <col min="12329" max="12540" width="6.85546875" style="259"/>
    <col min="12541" max="12541" width="4.85546875" style="259" customWidth="1"/>
    <col min="12542" max="12542" width="37.5703125" style="259" bestFit="1" customWidth="1"/>
    <col min="12543" max="12543" width="5.28515625" style="259" customWidth="1"/>
    <col min="12544" max="12544" width="9.85546875" style="259" customWidth="1"/>
    <col min="12545" max="12545" width="12.42578125" style="259" customWidth="1"/>
    <col min="12546" max="12546" width="7.7109375" style="259" customWidth="1"/>
    <col min="12547" max="12547" width="6.42578125" style="259" customWidth="1"/>
    <col min="12548" max="12548" width="8.42578125" style="259" customWidth="1"/>
    <col min="12549" max="12559" width="7.28515625" style="259" customWidth="1"/>
    <col min="12560" max="12560" width="8.7109375" style="259" customWidth="1"/>
    <col min="12561" max="12581" width="7.28515625" style="259" customWidth="1"/>
    <col min="12582" max="12582" width="6.85546875" style="259"/>
    <col min="12583" max="12583" width="9" style="259" bestFit="1" customWidth="1"/>
    <col min="12584" max="12584" width="7.85546875" style="259" bestFit="1" customWidth="1"/>
    <col min="12585" max="12796" width="6.85546875" style="259"/>
    <col min="12797" max="12797" width="4.85546875" style="259" customWidth="1"/>
    <col min="12798" max="12798" width="37.5703125" style="259" bestFit="1" customWidth="1"/>
    <col min="12799" max="12799" width="5.28515625" style="259" customWidth="1"/>
    <col min="12800" max="12800" width="9.85546875" style="259" customWidth="1"/>
    <col min="12801" max="12801" width="12.42578125" style="259" customWidth="1"/>
    <col min="12802" max="12802" width="7.7109375" style="259" customWidth="1"/>
    <col min="12803" max="12803" width="6.42578125" style="259" customWidth="1"/>
    <col min="12804" max="12804" width="8.42578125" style="259" customWidth="1"/>
    <col min="12805" max="12815" width="7.28515625" style="259" customWidth="1"/>
    <col min="12816" max="12816" width="8.7109375" style="259" customWidth="1"/>
    <col min="12817" max="12837" width="7.28515625" style="259" customWidth="1"/>
    <col min="12838" max="12838" width="6.85546875" style="259"/>
    <col min="12839" max="12839" width="9" style="259" bestFit="1" customWidth="1"/>
    <col min="12840" max="12840" width="7.85546875" style="259" bestFit="1" customWidth="1"/>
    <col min="12841" max="13052" width="6.85546875" style="259"/>
    <col min="13053" max="13053" width="4.85546875" style="259" customWidth="1"/>
    <col min="13054" max="13054" width="37.5703125" style="259" bestFit="1" customWidth="1"/>
    <col min="13055" max="13055" width="5.28515625" style="259" customWidth="1"/>
    <col min="13056" max="13056" width="9.85546875" style="259" customWidth="1"/>
    <col min="13057" max="13057" width="12.42578125" style="259" customWidth="1"/>
    <col min="13058" max="13058" width="7.7109375" style="259" customWidth="1"/>
    <col min="13059" max="13059" width="6.42578125" style="259" customWidth="1"/>
    <col min="13060" max="13060" width="8.42578125" style="259" customWidth="1"/>
    <col min="13061" max="13071" width="7.28515625" style="259" customWidth="1"/>
    <col min="13072" max="13072" width="8.7109375" style="259" customWidth="1"/>
    <col min="13073" max="13093" width="7.28515625" style="259" customWidth="1"/>
    <col min="13094" max="13094" width="6.85546875" style="259"/>
    <col min="13095" max="13095" width="9" style="259" bestFit="1" customWidth="1"/>
    <col min="13096" max="13096" width="7.85546875" style="259" bestFit="1" customWidth="1"/>
    <col min="13097" max="13308" width="6.85546875" style="259"/>
    <col min="13309" max="13309" width="4.85546875" style="259" customWidth="1"/>
    <col min="13310" max="13310" width="37.5703125" style="259" bestFit="1" customWidth="1"/>
    <col min="13311" max="13311" width="5.28515625" style="259" customWidth="1"/>
    <col min="13312" max="13312" width="9.85546875" style="259" customWidth="1"/>
    <col min="13313" max="13313" width="12.42578125" style="259" customWidth="1"/>
    <col min="13314" max="13314" width="7.7109375" style="259" customWidth="1"/>
    <col min="13315" max="13315" width="6.42578125" style="259" customWidth="1"/>
    <col min="13316" max="13316" width="8.42578125" style="259" customWidth="1"/>
    <col min="13317" max="13327" width="7.28515625" style="259" customWidth="1"/>
    <col min="13328" max="13328" width="8.7109375" style="259" customWidth="1"/>
    <col min="13329" max="13349" width="7.28515625" style="259" customWidth="1"/>
    <col min="13350" max="13350" width="6.85546875" style="259"/>
    <col min="13351" max="13351" width="9" style="259" bestFit="1" customWidth="1"/>
    <col min="13352" max="13352" width="7.85546875" style="259" bestFit="1" customWidth="1"/>
    <col min="13353" max="13564" width="6.85546875" style="259"/>
    <col min="13565" max="13565" width="4.85546875" style="259" customWidth="1"/>
    <col min="13566" max="13566" width="37.5703125" style="259" bestFit="1" customWidth="1"/>
    <col min="13567" max="13567" width="5.28515625" style="259" customWidth="1"/>
    <col min="13568" max="13568" width="9.85546875" style="259" customWidth="1"/>
    <col min="13569" max="13569" width="12.42578125" style="259" customWidth="1"/>
    <col min="13570" max="13570" width="7.7109375" style="259" customWidth="1"/>
    <col min="13571" max="13571" width="6.42578125" style="259" customWidth="1"/>
    <col min="13572" max="13572" width="8.42578125" style="259" customWidth="1"/>
    <col min="13573" max="13583" width="7.28515625" style="259" customWidth="1"/>
    <col min="13584" max="13584" width="8.7109375" style="259" customWidth="1"/>
    <col min="13585" max="13605" width="7.28515625" style="259" customWidth="1"/>
    <col min="13606" max="13606" width="6.85546875" style="259"/>
    <col min="13607" max="13607" width="9" style="259" bestFit="1" customWidth="1"/>
    <col min="13608" max="13608" width="7.85546875" style="259" bestFit="1" customWidth="1"/>
    <col min="13609" max="13820" width="6.85546875" style="259"/>
    <col min="13821" max="13821" width="4.85546875" style="259" customWidth="1"/>
    <col min="13822" max="13822" width="37.5703125" style="259" bestFit="1" customWidth="1"/>
    <col min="13823" max="13823" width="5.28515625" style="259" customWidth="1"/>
    <col min="13824" max="13824" width="9.85546875" style="259" customWidth="1"/>
    <col min="13825" max="13825" width="12.42578125" style="259" customWidth="1"/>
    <col min="13826" max="13826" width="7.7109375" style="259" customWidth="1"/>
    <col min="13827" max="13827" width="6.42578125" style="259" customWidth="1"/>
    <col min="13828" max="13828" width="8.42578125" style="259" customWidth="1"/>
    <col min="13829" max="13839" width="7.28515625" style="259" customWidth="1"/>
    <col min="13840" max="13840" width="8.7109375" style="259" customWidth="1"/>
    <col min="13841" max="13861" width="7.28515625" style="259" customWidth="1"/>
    <col min="13862" max="13862" width="6.85546875" style="259"/>
    <col min="13863" max="13863" width="9" style="259" bestFit="1" customWidth="1"/>
    <col min="13864" max="13864" width="7.85546875" style="259" bestFit="1" customWidth="1"/>
    <col min="13865" max="14076" width="6.85546875" style="259"/>
    <col min="14077" max="14077" width="4.85546875" style="259" customWidth="1"/>
    <col min="14078" max="14078" width="37.5703125" style="259" bestFit="1" customWidth="1"/>
    <col min="14079" max="14079" width="5.28515625" style="259" customWidth="1"/>
    <col min="14080" max="14080" width="9.85546875" style="259" customWidth="1"/>
    <col min="14081" max="14081" width="12.42578125" style="259" customWidth="1"/>
    <col min="14082" max="14082" width="7.7109375" style="259" customWidth="1"/>
    <col min="14083" max="14083" width="6.42578125" style="259" customWidth="1"/>
    <col min="14084" max="14084" width="8.42578125" style="259" customWidth="1"/>
    <col min="14085" max="14095" width="7.28515625" style="259" customWidth="1"/>
    <col min="14096" max="14096" width="8.7109375" style="259" customWidth="1"/>
    <col min="14097" max="14117" width="7.28515625" style="259" customWidth="1"/>
    <col min="14118" max="14118" width="6.85546875" style="259"/>
    <col min="14119" max="14119" width="9" style="259" bestFit="1" customWidth="1"/>
    <col min="14120" max="14120" width="7.85546875" style="259" bestFit="1" customWidth="1"/>
    <col min="14121" max="14332" width="6.85546875" style="259"/>
    <col min="14333" max="14333" width="4.85546875" style="259" customWidth="1"/>
    <col min="14334" max="14334" width="37.5703125" style="259" bestFit="1" customWidth="1"/>
    <col min="14335" max="14335" width="5.28515625" style="259" customWidth="1"/>
    <col min="14336" max="14336" width="9.85546875" style="259" customWidth="1"/>
    <col min="14337" max="14337" width="12.42578125" style="259" customWidth="1"/>
    <col min="14338" max="14338" width="7.7109375" style="259" customWidth="1"/>
    <col min="14339" max="14339" width="6.42578125" style="259" customWidth="1"/>
    <col min="14340" max="14340" width="8.42578125" style="259" customWidth="1"/>
    <col min="14341" max="14351" width="7.28515625" style="259" customWidth="1"/>
    <col min="14352" max="14352" width="8.7109375" style="259" customWidth="1"/>
    <col min="14353" max="14373" width="7.28515625" style="259" customWidth="1"/>
    <col min="14374" max="14374" width="6.85546875" style="259"/>
    <col min="14375" max="14375" width="9" style="259" bestFit="1" customWidth="1"/>
    <col min="14376" max="14376" width="7.85546875" style="259" bestFit="1" customWidth="1"/>
    <col min="14377" max="14588" width="6.85546875" style="259"/>
    <col min="14589" max="14589" width="4.85546875" style="259" customWidth="1"/>
    <col min="14590" max="14590" width="37.5703125" style="259" bestFit="1" customWidth="1"/>
    <col min="14591" max="14591" width="5.28515625" style="259" customWidth="1"/>
    <col min="14592" max="14592" width="9.85546875" style="259" customWidth="1"/>
    <col min="14593" max="14593" width="12.42578125" style="259" customWidth="1"/>
    <col min="14594" max="14594" width="7.7109375" style="259" customWidth="1"/>
    <col min="14595" max="14595" width="6.42578125" style="259" customWidth="1"/>
    <col min="14596" max="14596" width="8.42578125" style="259" customWidth="1"/>
    <col min="14597" max="14607" width="7.28515625" style="259" customWidth="1"/>
    <col min="14608" max="14608" width="8.7109375" style="259" customWidth="1"/>
    <col min="14609" max="14629" width="7.28515625" style="259" customWidth="1"/>
    <col min="14630" max="14630" width="6.85546875" style="259"/>
    <col min="14631" max="14631" width="9" style="259" bestFit="1" customWidth="1"/>
    <col min="14632" max="14632" width="7.85546875" style="259" bestFit="1" customWidth="1"/>
    <col min="14633" max="14844" width="6.85546875" style="259"/>
    <col min="14845" max="14845" width="4.85546875" style="259" customWidth="1"/>
    <col min="14846" max="14846" width="37.5703125" style="259" bestFit="1" customWidth="1"/>
    <col min="14847" max="14847" width="5.28515625" style="259" customWidth="1"/>
    <col min="14848" max="14848" width="9.85546875" style="259" customWidth="1"/>
    <col min="14849" max="14849" width="12.42578125" style="259" customWidth="1"/>
    <col min="14850" max="14850" width="7.7109375" style="259" customWidth="1"/>
    <col min="14851" max="14851" width="6.42578125" style="259" customWidth="1"/>
    <col min="14852" max="14852" width="8.42578125" style="259" customWidth="1"/>
    <col min="14853" max="14863" width="7.28515625" style="259" customWidth="1"/>
    <col min="14864" max="14864" width="8.7109375" style="259" customWidth="1"/>
    <col min="14865" max="14885" width="7.28515625" style="259" customWidth="1"/>
    <col min="14886" max="14886" width="6.85546875" style="259"/>
    <col min="14887" max="14887" width="9" style="259" bestFit="1" customWidth="1"/>
    <col min="14888" max="14888" width="7.85546875" style="259" bestFit="1" customWidth="1"/>
    <col min="14889" max="15100" width="6.85546875" style="259"/>
    <col min="15101" max="15101" width="4.85546875" style="259" customWidth="1"/>
    <col min="15102" max="15102" width="37.5703125" style="259" bestFit="1" customWidth="1"/>
    <col min="15103" max="15103" width="5.28515625" style="259" customWidth="1"/>
    <col min="15104" max="15104" width="9.85546875" style="259" customWidth="1"/>
    <col min="15105" max="15105" width="12.42578125" style="259" customWidth="1"/>
    <col min="15106" max="15106" width="7.7109375" style="259" customWidth="1"/>
    <col min="15107" max="15107" width="6.42578125" style="259" customWidth="1"/>
    <col min="15108" max="15108" width="8.42578125" style="259" customWidth="1"/>
    <col min="15109" max="15119" width="7.28515625" style="259" customWidth="1"/>
    <col min="15120" max="15120" width="8.7109375" style="259" customWidth="1"/>
    <col min="15121" max="15141" width="7.28515625" style="259" customWidth="1"/>
    <col min="15142" max="15142" width="6.85546875" style="259"/>
    <col min="15143" max="15143" width="9" style="259" bestFit="1" customWidth="1"/>
    <col min="15144" max="15144" width="7.85546875" style="259" bestFit="1" customWidth="1"/>
    <col min="15145" max="15356" width="6.85546875" style="259"/>
    <col min="15357" max="15357" width="4.85546875" style="259" customWidth="1"/>
    <col min="15358" max="15358" width="37.5703125" style="259" bestFit="1" customWidth="1"/>
    <col min="15359" max="15359" width="5.28515625" style="259" customWidth="1"/>
    <col min="15360" max="15360" width="9.85546875" style="259" customWidth="1"/>
    <col min="15361" max="15361" width="12.42578125" style="259" customWidth="1"/>
    <col min="15362" max="15362" width="7.7109375" style="259" customWidth="1"/>
    <col min="15363" max="15363" width="6.42578125" style="259" customWidth="1"/>
    <col min="15364" max="15364" width="8.42578125" style="259" customWidth="1"/>
    <col min="15365" max="15375" width="7.28515625" style="259" customWidth="1"/>
    <col min="15376" max="15376" width="8.7109375" style="259" customWidth="1"/>
    <col min="15377" max="15397" width="7.28515625" style="259" customWidth="1"/>
    <col min="15398" max="15398" width="6.85546875" style="259"/>
    <col min="15399" max="15399" width="9" style="259" bestFit="1" customWidth="1"/>
    <col min="15400" max="15400" width="7.85546875" style="259" bestFit="1" customWidth="1"/>
    <col min="15401" max="15612" width="6.85546875" style="259"/>
    <col min="15613" max="15613" width="4.85546875" style="259" customWidth="1"/>
    <col min="15614" max="15614" width="37.5703125" style="259" bestFit="1" customWidth="1"/>
    <col min="15615" max="15615" width="5.28515625" style="259" customWidth="1"/>
    <col min="15616" max="15616" width="9.85546875" style="259" customWidth="1"/>
    <col min="15617" max="15617" width="12.42578125" style="259" customWidth="1"/>
    <col min="15618" max="15618" width="7.7109375" style="259" customWidth="1"/>
    <col min="15619" max="15619" width="6.42578125" style="259" customWidth="1"/>
    <col min="15620" max="15620" width="8.42578125" style="259" customWidth="1"/>
    <col min="15621" max="15631" width="7.28515625" style="259" customWidth="1"/>
    <col min="15632" max="15632" width="8.7109375" style="259" customWidth="1"/>
    <col min="15633" max="15653" width="7.28515625" style="259" customWidth="1"/>
    <col min="15654" max="15654" width="6.85546875" style="259"/>
    <col min="15655" max="15655" width="9" style="259" bestFit="1" customWidth="1"/>
    <col min="15656" max="15656" width="7.85546875" style="259" bestFit="1" customWidth="1"/>
    <col min="15657" max="15868" width="6.85546875" style="259"/>
    <col min="15869" max="15869" width="4.85546875" style="259" customWidth="1"/>
    <col min="15870" max="15870" width="37.5703125" style="259" bestFit="1" customWidth="1"/>
    <col min="15871" max="15871" width="5.28515625" style="259" customWidth="1"/>
    <col min="15872" max="15872" width="9.85546875" style="259" customWidth="1"/>
    <col min="15873" max="15873" width="12.42578125" style="259" customWidth="1"/>
    <col min="15874" max="15874" width="7.7109375" style="259" customWidth="1"/>
    <col min="15875" max="15875" width="6.42578125" style="259" customWidth="1"/>
    <col min="15876" max="15876" width="8.42578125" style="259" customWidth="1"/>
    <col min="15877" max="15887" width="7.28515625" style="259" customWidth="1"/>
    <col min="15888" max="15888" width="8.7109375" style="259" customWidth="1"/>
    <col min="15889" max="15909" width="7.28515625" style="259" customWidth="1"/>
    <col min="15910" max="15910" width="6.85546875" style="259"/>
    <col min="15911" max="15911" width="9" style="259" bestFit="1" customWidth="1"/>
    <col min="15912" max="15912" width="7.85546875" style="259" bestFit="1" customWidth="1"/>
    <col min="15913" max="16124" width="6.85546875" style="259"/>
    <col min="16125" max="16125" width="4.85546875" style="259" customWidth="1"/>
    <col min="16126" max="16126" width="37.5703125" style="259" bestFit="1" customWidth="1"/>
    <col min="16127" max="16127" width="5.28515625" style="259" customWidth="1"/>
    <col min="16128" max="16128" width="9.85546875" style="259" customWidth="1"/>
    <col min="16129" max="16129" width="12.42578125" style="259" customWidth="1"/>
    <col min="16130" max="16130" width="7.7109375" style="259" customWidth="1"/>
    <col min="16131" max="16131" width="6.42578125" style="259" customWidth="1"/>
    <col min="16132" max="16132" width="8.42578125" style="259" customWidth="1"/>
    <col min="16133" max="16143" width="7.28515625" style="259" customWidth="1"/>
    <col min="16144" max="16144" width="8.7109375" style="259" customWidth="1"/>
    <col min="16145" max="16165" width="7.28515625" style="259" customWidth="1"/>
    <col min="16166" max="16166" width="6.85546875" style="259"/>
    <col min="16167" max="16167" width="9" style="259" bestFit="1" customWidth="1"/>
    <col min="16168" max="16168" width="7.85546875" style="259" bestFit="1" customWidth="1"/>
    <col min="16169" max="16384" width="6.85546875" style="259"/>
  </cols>
  <sheetData>
    <row r="1" spans="1:43" s="221" customFormat="1" ht="18" customHeight="1">
      <c r="A1" s="1646" t="s">
        <v>294</v>
      </c>
      <c r="B1" s="1646"/>
      <c r="G1" s="222"/>
      <c r="I1" s="221">
        <f>F17+F21+F25</f>
        <v>0</v>
      </c>
      <c r="L1" s="223"/>
      <c r="V1" s="223"/>
      <c r="X1" s="223"/>
      <c r="Y1" s="223"/>
      <c r="Z1" s="223"/>
      <c r="AA1" s="223"/>
      <c r="AB1" s="223"/>
      <c r="AC1" s="223"/>
      <c r="AD1" s="223"/>
    </row>
    <row r="2" spans="1:43" s="221" customFormat="1" ht="15" customHeight="1">
      <c r="A2" s="1639" t="s">
        <v>307</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1:43" s="221" customFormat="1" ht="18" customHeight="1">
      <c r="A3" s="224"/>
      <c r="B3" s="225"/>
      <c r="C3" s="225"/>
      <c r="D3" s="225"/>
      <c r="E3" s="225"/>
      <c r="F3" s="225"/>
      <c r="G3" s="226"/>
      <c r="H3" s="1640" t="s">
        <v>1</v>
      </c>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row>
    <row r="4" spans="1:43" s="227" customFormat="1" ht="18" customHeight="1">
      <c r="A4" s="1647" t="s">
        <v>2</v>
      </c>
      <c r="B4" s="1641" t="s">
        <v>178</v>
      </c>
      <c r="C4" s="1641" t="s">
        <v>3</v>
      </c>
      <c r="D4" s="1637" t="s">
        <v>295</v>
      </c>
      <c r="E4" s="1637" t="s">
        <v>296</v>
      </c>
      <c r="F4" s="1641" t="s">
        <v>4</v>
      </c>
      <c r="G4" s="1642" t="s">
        <v>191</v>
      </c>
      <c r="H4" s="1643" t="s">
        <v>5</v>
      </c>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644"/>
      <c r="AO4" s="1645"/>
    </row>
    <row r="5" spans="1:43" s="227" customFormat="1" ht="38.25">
      <c r="A5" s="1647"/>
      <c r="B5" s="1641"/>
      <c r="C5" s="1641"/>
      <c r="D5" s="1638"/>
      <c r="E5" s="1638"/>
      <c r="F5" s="1641"/>
      <c r="G5" s="1642"/>
      <c r="H5" s="228" t="s">
        <v>308</v>
      </c>
      <c r="I5" s="228" t="s">
        <v>309</v>
      </c>
      <c r="J5" s="228" t="s">
        <v>310</v>
      </c>
      <c r="K5" s="228" t="s">
        <v>311</v>
      </c>
      <c r="L5" s="229" t="s">
        <v>312</v>
      </c>
      <c r="M5" s="228" t="s">
        <v>313</v>
      </c>
      <c r="N5" s="228" t="s">
        <v>314</v>
      </c>
      <c r="O5" s="228" t="s">
        <v>315</v>
      </c>
      <c r="P5" s="228" t="s">
        <v>316</v>
      </c>
      <c r="Q5" s="228" t="s">
        <v>317</v>
      </c>
      <c r="R5" s="228" t="s">
        <v>318</v>
      </c>
      <c r="S5" s="228" t="s">
        <v>319</v>
      </c>
      <c r="T5" s="228" t="s">
        <v>320</v>
      </c>
      <c r="U5" s="228" t="s">
        <v>321</v>
      </c>
      <c r="V5" s="229" t="s">
        <v>322</v>
      </c>
      <c r="W5" s="228" t="s">
        <v>348</v>
      </c>
      <c r="X5" s="229" t="s">
        <v>323</v>
      </c>
      <c r="Y5" s="229" t="s">
        <v>324</v>
      </c>
      <c r="Z5" s="229" t="s">
        <v>325</v>
      </c>
      <c r="AA5" s="229" t="s">
        <v>326</v>
      </c>
      <c r="AB5" s="229" t="s">
        <v>327</v>
      </c>
      <c r="AC5" s="229" t="s">
        <v>328</v>
      </c>
      <c r="AD5" s="229" t="s">
        <v>329</v>
      </c>
      <c r="AE5" s="230" t="s">
        <v>554</v>
      </c>
      <c r="AF5" s="230" t="s">
        <v>555</v>
      </c>
      <c r="AG5" s="230" t="s">
        <v>556</v>
      </c>
      <c r="AH5" s="230" t="s">
        <v>557</v>
      </c>
      <c r="AI5" s="230" t="s">
        <v>558</v>
      </c>
      <c r="AJ5" s="230" t="s">
        <v>559</v>
      </c>
      <c r="AK5" s="230" t="s">
        <v>560</v>
      </c>
      <c r="AL5" s="230" t="s">
        <v>561</v>
      </c>
      <c r="AM5" s="230" t="s">
        <v>562</v>
      </c>
      <c r="AN5" s="230" t="s">
        <v>563</v>
      </c>
      <c r="AO5" s="230" t="s">
        <v>564</v>
      </c>
    </row>
    <row r="6" spans="1:43" s="234" customFormat="1" ht="22.5" customHeight="1">
      <c r="A6" s="231">
        <v>-1</v>
      </c>
      <c r="B6" s="231">
        <v>-2</v>
      </c>
      <c r="C6" s="231">
        <v>-3</v>
      </c>
      <c r="D6" s="103">
        <v>-4</v>
      </c>
      <c r="E6" s="103">
        <v>-5</v>
      </c>
      <c r="F6" s="103" t="s">
        <v>330</v>
      </c>
      <c r="G6" s="232"/>
      <c r="H6" s="103">
        <v>-7</v>
      </c>
      <c r="I6" s="103">
        <v>-8</v>
      </c>
      <c r="J6" s="103">
        <v>-9</v>
      </c>
      <c r="K6" s="103">
        <v>-10</v>
      </c>
      <c r="L6" s="233">
        <v>-11</v>
      </c>
      <c r="M6" s="103">
        <v>-12</v>
      </c>
      <c r="N6" s="103">
        <v>-13</v>
      </c>
      <c r="O6" s="103">
        <v>-14</v>
      </c>
      <c r="P6" s="103">
        <v>-15</v>
      </c>
      <c r="Q6" s="103">
        <v>-16</v>
      </c>
      <c r="R6" s="103">
        <v>-17</v>
      </c>
      <c r="S6" s="103">
        <v>-18</v>
      </c>
      <c r="T6" s="103">
        <v>-19</v>
      </c>
      <c r="U6" s="103">
        <v>-20</v>
      </c>
      <c r="V6" s="233">
        <v>-21</v>
      </c>
      <c r="W6" s="103">
        <v>-22</v>
      </c>
      <c r="X6" s="233">
        <v>-23</v>
      </c>
      <c r="Y6" s="233">
        <v>-24</v>
      </c>
      <c r="Z6" s="233">
        <v>-25</v>
      </c>
      <c r="AA6" s="233">
        <v>-26</v>
      </c>
      <c r="AB6" s="233">
        <v>-27</v>
      </c>
      <c r="AC6" s="233">
        <v>-28</v>
      </c>
      <c r="AD6" s="233">
        <v>-29</v>
      </c>
      <c r="AE6" s="231">
        <v>-30</v>
      </c>
      <c r="AF6" s="231">
        <v>-31</v>
      </c>
      <c r="AG6" s="231">
        <v>-32</v>
      </c>
      <c r="AH6" s="231">
        <v>-33</v>
      </c>
      <c r="AI6" s="231">
        <v>-34</v>
      </c>
      <c r="AJ6" s="231">
        <v>-35</v>
      </c>
      <c r="AK6" s="231">
        <v>-36</v>
      </c>
      <c r="AL6" s="231">
        <v>-37</v>
      </c>
      <c r="AM6" s="231">
        <v>-38</v>
      </c>
      <c r="AN6" s="231">
        <v>-39</v>
      </c>
      <c r="AO6" s="231">
        <v>-40</v>
      </c>
    </row>
    <row r="7" spans="1:43" s="239" customFormat="1" ht="15.75" customHeight="1">
      <c r="A7" s="235" t="s">
        <v>193</v>
      </c>
      <c r="B7" s="236" t="s">
        <v>194</v>
      </c>
      <c r="C7" s="235"/>
      <c r="D7" s="230"/>
      <c r="E7" s="230"/>
      <c r="F7" s="230"/>
      <c r="G7" s="237"/>
      <c r="H7" s="230"/>
      <c r="I7" s="230"/>
      <c r="J7" s="230"/>
      <c r="K7" s="230"/>
      <c r="L7" s="230"/>
      <c r="M7" s="230"/>
      <c r="N7" s="230"/>
      <c r="O7" s="230"/>
      <c r="P7" s="230"/>
      <c r="Q7" s="230"/>
      <c r="R7" s="230"/>
      <c r="S7" s="230"/>
      <c r="T7" s="230"/>
      <c r="U7" s="230"/>
      <c r="V7" s="238"/>
      <c r="W7" s="230"/>
      <c r="X7" s="238"/>
      <c r="Y7" s="238"/>
      <c r="Z7" s="238"/>
      <c r="AA7" s="238"/>
      <c r="AB7" s="238"/>
      <c r="AC7" s="238"/>
      <c r="AD7" s="238"/>
      <c r="AE7" s="235"/>
      <c r="AF7" s="235"/>
      <c r="AG7" s="235"/>
      <c r="AH7" s="235"/>
      <c r="AI7" s="235"/>
      <c r="AJ7" s="235"/>
      <c r="AK7" s="235"/>
      <c r="AL7" s="235"/>
      <c r="AM7" s="235"/>
      <c r="AN7" s="235"/>
      <c r="AO7" s="235"/>
    </row>
    <row r="8" spans="1:43" s="314" customFormat="1" ht="18" customHeight="1">
      <c r="A8" s="246"/>
      <c r="B8" s="310" t="s">
        <v>7</v>
      </c>
      <c r="C8" s="246"/>
      <c r="D8" s="246"/>
      <c r="E8" s="311"/>
      <c r="F8" s="312">
        <f>F9+F32+F75</f>
        <v>45.997999999999998</v>
      </c>
      <c r="G8" s="312">
        <v>100</v>
      </c>
      <c r="H8" s="312">
        <f>H9+H32+H75</f>
        <v>1.43</v>
      </c>
      <c r="I8" s="312">
        <f t="shared" ref="I8:AO8" si="0">I9+I32+I75</f>
        <v>0.1</v>
      </c>
      <c r="J8" s="312">
        <f>J9+J32+J75</f>
        <v>0.1</v>
      </c>
      <c r="K8" s="312">
        <f t="shared" si="0"/>
        <v>0.998</v>
      </c>
      <c r="L8" s="312">
        <f t="shared" si="0"/>
        <v>0</v>
      </c>
      <c r="M8" s="312">
        <f t="shared" si="0"/>
        <v>0</v>
      </c>
      <c r="N8" s="312">
        <f t="shared" si="0"/>
        <v>0.03</v>
      </c>
      <c r="O8" s="312">
        <f t="shared" si="0"/>
        <v>0</v>
      </c>
      <c r="P8" s="312">
        <f t="shared" si="0"/>
        <v>0</v>
      </c>
      <c r="Q8" s="312">
        <f t="shared" si="0"/>
        <v>7.73</v>
      </c>
      <c r="R8" s="312">
        <f t="shared" si="0"/>
        <v>4</v>
      </c>
      <c r="S8" s="312">
        <f t="shared" si="0"/>
        <v>5.9399999999999995</v>
      </c>
      <c r="T8" s="312">
        <f t="shared" si="0"/>
        <v>0.36</v>
      </c>
      <c r="U8" s="312">
        <f t="shared" si="0"/>
        <v>25.129999999999995</v>
      </c>
      <c r="V8" s="312">
        <f t="shared" si="0"/>
        <v>0</v>
      </c>
      <c r="W8" s="312">
        <f t="shared" si="0"/>
        <v>0</v>
      </c>
      <c r="X8" s="312">
        <f t="shared" si="0"/>
        <v>0.18</v>
      </c>
      <c r="Y8" s="312">
        <f t="shared" si="0"/>
        <v>0</v>
      </c>
      <c r="Z8" s="312">
        <f t="shared" si="0"/>
        <v>0</v>
      </c>
      <c r="AA8" s="312">
        <f t="shared" si="0"/>
        <v>0</v>
      </c>
      <c r="AB8" s="312">
        <f t="shared" si="0"/>
        <v>0</v>
      </c>
      <c r="AC8" s="312">
        <f t="shared" si="0"/>
        <v>0</v>
      </c>
      <c r="AD8" s="312">
        <f t="shared" si="0"/>
        <v>0</v>
      </c>
      <c r="AE8" s="313">
        <f t="shared" si="0"/>
        <v>0</v>
      </c>
      <c r="AF8" s="313">
        <f t="shared" si="0"/>
        <v>0</v>
      </c>
      <c r="AG8" s="313">
        <f t="shared" si="0"/>
        <v>0</v>
      </c>
      <c r="AH8" s="313">
        <f t="shared" si="0"/>
        <v>0</v>
      </c>
      <c r="AI8" s="313">
        <f t="shared" si="0"/>
        <v>0</v>
      </c>
      <c r="AJ8" s="313">
        <f t="shared" si="0"/>
        <v>0</v>
      </c>
      <c r="AK8" s="313">
        <f t="shared" si="0"/>
        <v>0</v>
      </c>
      <c r="AL8" s="313">
        <f t="shared" si="0"/>
        <v>0</v>
      </c>
      <c r="AM8" s="313">
        <f t="shared" si="0"/>
        <v>0</v>
      </c>
      <c r="AN8" s="313">
        <f t="shared" si="0"/>
        <v>0</v>
      </c>
      <c r="AO8" s="313">
        <f t="shared" si="0"/>
        <v>0</v>
      </c>
    </row>
    <row r="9" spans="1:43" s="227" customFormat="1" ht="18" customHeight="1">
      <c r="A9" s="244" t="s">
        <v>8</v>
      </c>
      <c r="B9" s="245" t="s">
        <v>9</v>
      </c>
      <c r="C9" s="230" t="s">
        <v>10</v>
      </c>
      <c r="D9" s="244"/>
      <c r="E9" s="244"/>
      <c r="F9" s="247">
        <f>F11+F15+F16+F17+F21+F25+F29+F31</f>
        <v>0</v>
      </c>
      <c r="G9" s="248">
        <f>F9/F$8*100</f>
        <v>0</v>
      </c>
      <c r="H9" s="247">
        <f t="shared" ref="H9:AO9" si="1">H11+H15+H16+H17+H21+H25+H29+H30+H31+H14</f>
        <v>0</v>
      </c>
      <c r="I9" s="247">
        <f>I11+I15+I16+I17+I21+I25+I29+I30+I31+I14</f>
        <v>0</v>
      </c>
      <c r="J9" s="247">
        <f t="shared" ref="J9:AD9" si="2">J11+J15+J16+J17+J21+J25+J29+J30+J31+J14</f>
        <v>0</v>
      </c>
      <c r="K9" s="247">
        <f t="shared" si="2"/>
        <v>0</v>
      </c>
      <c r="L9" s="247">
        <f t="shared" si="2"/>
        <v>0</v>
      </c>
      <c r="M9" s="247">
        <f t="shared" si="2"/>
        <v>0</v>
      </c>
      <c r="N9" s="247">
        <f t="shared" si="2"/>
        <v>0</v>
      </c>
      <c r="O9" s="247">
        <f t="shared" si="2"/>
        <v>0</v>
      </c>
      <c r="P9" s="247">
        <f t="shared" si="2"/>
        <v>0</v>
      </c>
      <c r="Q9" s="247">
        <f t="shared" si="2"/>
        <v>0</v>
      </c>
      <c r="R9" s="247">
        <f t="shared" si="2"/>
        <v>0</v>
      </c>
      <c r="S9" s="247">
        <f t="shared" si="2"/>
        <v>0</v>
      </c>
      <c r="T9" s="247">
        <f t="shared" si="2"/>
        <v>0</v>
      </c>
      <c r="U9" s="247">
        <f t="shared" si="2"/>
        <v>0</v>
      </c>
      <c r="V9" s="249">
        <f t="shared" si="2"/>
        <v>0</v>
      </c>
      <c r="W9" s="247">
        <f t="shared" si="2"/>
        <v>0</v>
      </c>
      <c r="X9" s="249">
        <f t="shared" si="2"/>
        <v>0</v>
      </c>
      <c r="Y9" s="249">
        <f t="shared" si="2"/>
        <v>0</v>
      </c>
      <c r="Z9" s="249">
        <f t="shared" si="2"/>
        <v>0</v>
      </c>
      <c r="AA9" s="249">
        <f t="shared" si="2"/>
        <v>0</v>
      </c>
      <c r="AB9" s="249">
        <f t="shared" si="2"/>
        <v>0</v>
      </c>
      <c r="AC9" s="249">
        <f t="shared" si="2"/>
        <v>0</v>
      </c>
      <c r="AD9" s="249">
        <f t="shared" si="2"/>
        <v>0</v>
      </c>
      <c r="AE9" s="250">
        <f t="shared" si="1"/>
        <v>0</v>
      </c>
      <c r="AF9" s="250">
        <f t="shared" si="1"/>
        <v>0</v>
      </c>
      <c r="AG9" s="250">
        <f t="shared" si="1"/>
        <v>0</v>
      </c>
      <c r="AH9" s="250">
        <f t="shared" si="1"/>
        <v>0</v>
      </c>
      <c r="AI9" s="250">
        <f t="shared" si="1"/>
        <v>0</v>
      </c>
      <c r="AJ9" s="250">
        <f t="shared" si="1"/>
        <v>0</v>
      </c>
      <c r="AK9" s="250">
        <f t="shared" si="1"/>
        <v>0</v>
      </c>
      <c r="AL9" s="250">
        <f t="shared" si="1"/>
        <v>0</v>
      </c>
      <c r="AM9" s="250">
        <f t="shared" si="1"/>
        <v>0</v>
      </c>
      <c r="AN9" s="250">
        <f t="shared" si="1"/>
        <v>0</v>
      </c>
      <c r="AO9" s="250">
        <f t="shared" si="1"/>
        <v>0</v>
      </c>
    </row>
    <row r="10" spans="1:43" s="227" customFormat="1" ht="18" customHeight="1">
      <c r="A10" s="244"/>
      <c r="B10" s="251" t="s">
        <v>65</v>
      </c>
      <c r="C10" s="230"/>
      <c r="D10" s="252"/>
      <c r="E10" s="308"/>
      <c r="F10" s="247"/>
      <c r="G10" s="248"/>
      <c r="H10" s="247"/>
      <c r="I10" s="247"/>
      <c r="J10" s="247"/>
      <c r="K10" s="247"/>
      <c r="L10" s="247"/>
      <c r="M10" s="247"/>
      <c r="N10" s="247"/>
      <c r="O10" s="247"/>
      <c r="P10" s="247"/>
      <c r="Q10" s="247"/>
      <c r="R10" s="247"/>
      <c r="S10" s="247"/>
      <c r="T10" s="247"/>
      <c r="U10" s="247"/>
      <c r="V10" s="249"/>
      <c r="W10" s="247"/>
      <c r="X10" s="249"/>
      <c r="Y10" s="249"/>
      <c r="Z10" s="249"/>
      <c r="AA10" s="249"/>
      <c r="AB10" s="249"/>
      <c r="AC10" s="249"/>
      <c r="AD10" s="249"/>
      <c r="AE10" s="250"/>
      <c r="AF10" s="250"/>
      <c r="AG10" s="250"/>
      <c r="AH10" s="250"/>
      <c r="AI10" s="250"/>
      <c r="AJ10" s="250"/>
      <c r="AK10" s="250"/>
      <c r="AL10" s="250"/>
      <c r="AM10" s="250"/>
      <c r="AN10" s="250"/>
      <c r="AO10" s="250"/>
    </row>
    <row r="11" spans="1:43" ht="18" customHeight="1">
      <c r="A11" s="252" t="s">
        <v>11</v>
      </c>
      <c r="B11" s="253" t="s">
        <v>12</v>
      </c>
      <c r="C11" s="103" t="s">
        <v>13</v>
      </c>
      <c r="D11" s="252"/>
      <c r="E11" s="308"/>
      <c r="F11" s="254"/>
      <c r="G11" s="255"/>
      <c r="H11" s="256"/>
      <c r="I11" s="256"/>
      <c r="J11" s="256"/>
      <c r="K11" s="256"/>
      <c r="L11" s="256"/>
      <c r="M11" s="256"/>
      <c r="N11" s="256"/>
      <c r="O11" s="256"/>
      <c r="P11" s="256"/>
      <c r="Q11" s="256"/>
      <c r="R11" s="256"/>
      <c r="S11" s="256"/>
      <c r="T11" s="256"/>
      <c r="U11" s="256"/>
      <c r="V11" s="257"/>
      <c r="W11" s="256"/>
      <c r="X11" s="257"/>
      <c r="Y11" s="257"/>
      <c r="Z11" s="257"/>
      <c r="AA11" s="257"/>
      <c r="AB11" s="257"/>
      <c r="AC11" s="257"/>
      <c r="AD11" s="257"/>
      <c r="AE11" s="258">
        <f t="shared" ref="AE11:AO11" si="3">AE12+AE13+AE14</f>
        <v>0</v>
      </c>
      <c r="AF11" s="258">
        <f t="shared" si="3"/>
        <v>0</v>
      </c>
      <c r="AG11" s="258">
        <f t="shared" si="3"/>
        <v>0</v>
      </c>
      <c r="AH11" s="258">
        <f t="shared" si="3"/>
        <v>0</v>
      </c>
      <c r="AI11" s="258">
        <f t="shared" si="3"/>
        <v>0</v>
      </c>
      <c r="AJ11" s="258">
        <f t="shared" si="3"/>
        <v>0</v>
      </c>
      <c r="AK11" s="258">
        <f t="shared" si="3"/>
        <v>0</v>
      </c>
      <c r="AL11" s="258">
        <f t="shared" si="3"/>
        <v>0</v>
      </c>
      <c r="AM11" s="258">
        <f t="shared" si="3"/>
        <v>0</v>
      </c>
      <c r="AN11" s="258">
        <f t="shared" si="3"/>
        <v>0</v>
      </c>
      <c r="AO11" s="258">
        <f t="shared" si="3"/>
        <v>0</v>
      </c>
    </row>
    <row r="12" spans="1:43" s="266" customFormat="1" ht="25.5">
      <c r="A12" s="260"/>
      <c r="B12" s="261" t="s">
        <v>14</v>
      </c>
      <c r="C12" s="151" t="s">
        <v>15</v>
      </c>
      <c r="D12" s="252"/>
      <c r="E12" s="308"/>
      <c r="F12" s="262"/>
      <c r="G12" s="255"/>
      <c r="H12" s="263"/>
      <c r="I12" s="263"/>
      <c r="J12" s="263"/>
      <c r="K12" s="263"/>
      <c r="L12" s="263"/>
      <c r="M12" s="263"/>
      <c r="N12" s="263"/>
      <c r="O12" s="263"/>
      <c r="P12" s="263"/>
      <c r="Q12" s="263"/>
      <c r="R12" s="263"/>
      <c r="S12" s="263"/>
      <c r="T12" s="263"/>
      <c r="U12" s="263"/>
      <c r="V12" s="264"/>
      <c r="W12" s="263"/>
      <c r="X12" s="264"/>
      <c r="Y12" s="264"/>
      <c r="Z12" s="264"/>
      <c r="AA12" s="264"/>
      <c r="AB12" s="264"/>
      <c r="AC12" s="264"/>
      <c r="AD12" s="264"/>
      <c r="AE12" s="265">
        <v>0</v>
      </c>
      <c r="AF12" s="265">
        <v>0</v>
      </c>
      <c r="AG12" s="265">
        <v>0</v>
      </c>
      <c r="AH12" s="265">
        <v>0</v>
      </c>
      <c r="AI12" s="265">
        <v>0</v>
      </c>
      <c r="AJ12" s="265">
        <v>0</v>
      </c>
      <c r="AK12" s="265">
        <v>0</v>
      </c>
      <c r="AL12" s="265">
        <v>0</v>
      </c>
      <c r="AM12" s="265">
        <v>0</v>
      </c>
      <c r="AN12" s="265">
        <v>0</v>
      </c>
      <c r="AO12" s="265">
        <v>0</v>
      </c>
      <c r="AQ12" s="266">
        <v>1541.61</v>
      </c>
    </row>
    <row r="13" spans="1:43" s="266" customFormat="1" ht="18" customHeight="1">
      <c r="A13" s="260"/>
      <c r="B13" s="150" t="s">
        <v>16</v>
      </c>
      <c r="C13" s="151" t="s">
        <v>17</v>
      </c>
      <c r="D13" s="252"/>
      <c r="E13" s="308"/>
      <c r="F13" s="262"/>
      <c r="G13" s="255"/>
      <c r="H13" s="263"/>
      <c r="I13" s="263"/>
      <c r="J13" s="263"/>
      <c r="K13" s="263"/>
      <c r="L13" s="263"/>
      <c r="M13" s="263"/>
      <c r="N13" s="263"/>
      <c r="O13" s="263"/>
      <c r="P13" s="263"/>
      <c r="Q13" s="263"/>
      <c r="R13" s="263"/>
      <c r="S13" s="263"/>
      <c r="T13" s="263"/>
      <c r="U13" s="263"/>
      <c r="V13" s="264"/>
      <c r="W13" s="263"/>
      <c r="X13" s="264"/>
      <c r="Y13" s="264"/>
      <c r="Z13" s="264"/>
      <c r="AA13" s="264"/>
      <c r="AB13" s="264"/>
      <c r="AC13" s="264"/>
      <c r="AD13" s="264"/>
      <c r="AE13" s="265">
        <v>0</v>
      </c>
      <c r="AF13" s="265">
        <v>0</v>
      </c>
      <c r="AG13" s="265">
        <v>0</v>
      </c>
      <c r="AH13" s="265">
        <v>0</v>
      </c>
      <c r="AI13" s="265">
        <v>0</v>
      </c>
      <c r="AJ13" s="265">
        <v>0</v>
      </c>
      <c r="AK13" s="265">
        <v>0</v>
      </c>
      <c r="AL13" s="265">
        <v>0</v>
      </c>
      <c r="AM13" s="265">
        <v>0</v>
      </c>
      <c r="AN13" s="265">
        <v>0</v>
      </c>
      <c r="AO13" s="265">
        <v>0</v>
      </c>
    </row>
    <row r="14" spans="1:43" s="266" customFormat="1" ht="18" customHeight="1">
      <c r="A14" s="260"/>
      <c r="B14" s="167" t="s">
        <v>18</v>
      </c>
      <c r="C14" s="151" t="s">
        <v>19</v>
      </c>
      <c r="D14" s="252"/>
      <c r="E14" s="308"/>
      <c r="F14" s="262"/>
      <c r="G14" s="255"/>
      <c r="H14" s="263"/>
      <c r="I14" s="263"/>
      <c r="J14" s="263"/>
      <c r="K14" s="263"/>
      <c r="L14" s="263"/>
      <c r="M14" s="263"/>
      <c r="N14" s="263"/>
      <c r="O14" s="263"/>
      <c r="P14" s="263"/>
      <c r="Q14" s="263"/>
      <c r="R14" s="263"/>
      <c r="S14" s="263"/>
      <c r="T14" s="263"/>
      <c r="U14" s="263"/>
      <c r="V14" s="264"/>
      <c r="W14" s="263"/>
      <c r="X14" s="264"/>
      <c r="Y14" s="264"/>
      <c r="Z14" s="264"/>
      <c r="AA14" s="264"/>
      <c r="AB14" s="264"/>
      <c r="AC14" s="264"/>
      <c r="AD14" s="264"/>
      <c r="AE14" s="265">
        <v>0</v>
      </c>
      <c r="AF14" s="265">
        <v>0</v>
      </c>
      <c r="AG14" s="265">
        <v>0</v>
      </c>
      <c r="AH14" s="265">
        <v>0</v>
      </c>
      <c r="AI14" s="265">
        <v>0</v>
      </c>
      <c r="AJ14" s="265">
        <v>0</v>
      </c>
      <c r="AK14" s="265">
        <v>0</v>
      </c>
      <c r="AL14" s="265">
        <v>0</v>
      </c>
      <c r="AM14" s="265">
        <v>0</v>
      </c>
      <c r="AN14" s="265">
        <v>0</v>
      </c>
      <c r="AO14" s="265">
        <v>0</v>
      </c>
    </row>
    <row r="15" spans="1:43" ht="18" customHeight="1">
      <c r="A15" s="252" t="s">
        <v>20</v>
      </c>
      <c r="B15" s="104" t="s">
        <v>21</v>
      </c>
      <c r="C15" s="103" t="s">
        <v>22</v>
      </c>
      <c r="D15" s="252"/>
      <c r="E15" s="308"/>
      <c r="F15" s="254"/>
      <c r="G15" s="255"/>
      <c r="H15" s="263"/>
      <c r="I15" s="263"/>
      <c r="J15" s="263"/>
      <c r="K15" s="263"/>
      <c r="L15" s="263"/>
      <c r="M15" s="263"/>
      <c r="N15" s="263"/>
      <c r="O15" s="263"/>
      <c r="P15" s="263"/>
      <c r="Q15" s="263"/>
      <c r="R15" s="263"/>
      <c r="S15" s="263"/>
      <c r="T15" s="263"/>
      <c r="U15" s="263"/>
      <c r="V15" s="264"/>
      <c r="W15" s="263"/>
      <c r="X15" s="264"/>
      <c r="Y15" s="264"/>
      <c r="Z15" s="264"/>
      <c r="AA15" s="264"/>
      <c r="AB15" s="264"/>
      <c r="AC15" s="264"/>
      <c r="AD15" s="264"/>
      <c r="AE15" s="258">
        <v>0</v>
      </c>
      <c r="AF15" s="258">
        <v>0</v>
      </c>
      <c r="AG15" s="258">
        <v>0</v>
      </c>
      <c r="AH15" s="258">
        <v>0</v>
      </c>
      <c r="AI15" s="258">
        <v>0</v>
      </c>
      <c r="AJ15" s="258">
        <v>0</v>
      </c>
      <c r="AK15" s="258">
        <v>0</v>
      </c>
      <c r="AL15" s="258">
        <v>0</v>
      </c>
      <c r="AM15" s="258">
        <v>0</v>
      </c>
      <c r="AN15" s="258">
        <v>0</v>
      </c>
      <c r="AO15" s="258">
        <v>0</v>
      </c>
    </row>
    <row r="16" spans="1:43" ht="18" customHeight="1">
      <c r="A16" s="252" t="s">
        <v>23</v>
      </c>
      <c r="B16" s="104" t="s">
        <v>24</v>
      </c>
      <c r="C16" s="103" t="s">
        <v>25</v>
      </c>
      <c r="D16" s="252"/>
      <c r="E16" s="308"/>
      <c r="F16" s="256"/>
      <c r="G16" s="255"/>
      <c r="H16" s="263"/>
      <c r="I16" s="263"/>
      <c r="J16" s="263"/>
      <c r="K16" s="263"/>
      <c r="L16" s="263"/>
      <c r="M16" s="263"/>
      <c r="N16" s="263"/>
      <c r="O16" s="263"/>
      <c r="P16" s="263"/>
      <c r="Q16" s="263"/>
      <c r="R16" s="263"/>
      <c r="S16" s="263"/>
      <c r="T16" s="263"/>
      <c r="U16" s="263"/>
      <c r="V16" s="264"/>
      <c r="W16" s="263"/>
      <c r="X16" s="264"/>
      <c r="Y16" s="264"/>
      <c r="Z16" s="264"/>
      <c r="AA16" s="264"/>
      <c r="AB16" s="264"/>
      <c r="AC16" s="264"/>
      <c r="AD16" s="264"/>
      <c r="AE16" s="258">
        <v>0</v>
      </c>
      <c r="AF16" s="258">
        <v>0</v>
      </c>
      <c r="AG16" s="258">
        <v>0</v>
      </c>
      <c r="AH16" s="258">
        <v>0</v>
      </c>
      <c r="AI16" s="258">
        <v>0</v>
      </c>
      <c r="AJ16" s="258">
        <v>0</v>
      </c>
      <c r="AK16" s="258">
        <v>0</v>
      </c>
      <c r="AL16" s="258">
        <v>0</v>
      </c>
      <c r="AM16" s="258">
        <v>0</v>
      </c>
      <c r="AN16" s="258">
        <v>0</v>
      </c>
      <c r="AO16" s="258">
        <v>0</v>
      </c>
    </row>
    <row r="17" spans="1:43" ht="18" customHeight="1">
      <c r="A17" s="252" t="s">
        <v>26</v>
      </c>
      <c r="B17" s="253" t="s">
        <v>27</v>
      </c>
      <c r="C17" s="103" t="s">
        <v>28</v>
      </c>
      <c r="D17" s="252"/>
      <c r="E17" s="308"/>
      <c r="F17" s="254"/>
      <c r="G17" s="255"/>
      <c r="H17" s="256"/>
      <c r="I17" s="256"/>
      <c r="J17" s="256"/>
      <c r="K17" s="256"/>
      <c r="L17" s="256"/>
      <c r="M17" s="256"/>
      <c r="N17" s="256"/>
      <c r="O17" s="256"/>
      <c r="P17" s="256"/>
      <c r="Q17" s="256"/>
      <c r="R17" s="256"/>
      <c r="S17" s="256"/>
      <c r="T17" s="256"/>
      <c r="U17" s="256"/>
      <c r="V17" s="257"/>
      <c r="W17" s="256"/>
      <c r="X17" s="257"/>
      <c r="Y17" s="257"/>
      <c r="Z17" s="257"/>
      <c r="AA17" s="257"/>
      <c r="AB17" s="257"/>
      <c r="AC17" s="257"/>
      <c r="AD17" s="257"/>
      <c r="AE17" s="258">
        <f t="shared" ref="AE17:AO17" si="4">AE18+AE19+AE20</f>
        <v>0</v>
      </c>
      <c r="AF17" s="258">
        <f t="shared" si="4"/>
        <v>0</v>
      </c>
      <c r="AG17" s="258">
        <f t="shared" si="4"/>
        <v>0</v>
      </c>
      <c r="AH17" s="258">
        <f t="shared" si="4"/>
        <v>0</v>
      </c>
      <c r="AI17" s="258">
        <f t="shared" si="4"/>
        <v>0</v>
      </c>
      <c r="AJ17" s="258">
        <f t="shared" si="4"/>
        <v>0</v>
      </c>
      <c r="AK17" s="258">
        <f t="shared" si="4"/>
        <v>0</v>
      </c>
      <c r="AL17" s="258">
        <f t="shared" si="4"/>
        <v>0</v>
      </c>
      <c r="AM17" s="258">
        <f t="shared" si="4"/>
        <v>0</v>
      </c>
      <c r="AN17" s="258">
        <f t="shared" si="4"/>
        <v>0</v>
      </c>
      <c r="AO17" s="258">
        <f t="shared" si="4"/>
        <v>0</v>
      </c>
    </row>
    <row r="18" spans="1:43" s="266" customFormat="1" ht="18" customHeight="1">
      <c r="A18" s="260"/>
      <c r="B18" s="167" t="s">
        <v>29</v>
      </c>
      <c r="C18" s="151" t="s">
        <v>30</v>
      </c>
      <c r="D18" s="252"/>
      <c r="E18" s="308"/>
      <c r="F18" s="254"/>
      <c r="G18" s="255"/>
      <c r="H18" s="263"/>
      <c r="I18" s="263"/>
      <c r="J18" s="263"/>
      <c r="K18" s="263"/>
      <c r="L18" s="263"/>
      <c r="M18" s="263"/>
      <c r="N18" s="263"/>
      <c r="O18" s="263"/>
      <c r="P18" s="263"/>
      <c r="Q18" s="263"/>
      <c r="R18" s="263"/>
      <c r="S18" s="263"/>
      <c r="T18" s="263"/>
      <c r="U18" s="263"/>
      <c r="V18" s="264"/>
      <c r="W18" s="263"/>
      <c r="X18" s="264"/>
      <c r="Y18" s="264"/>
      <c r="Z18" s="264"/>
      <c r="AA18" s="264"/>
      <c r="AB18" s="264"/>
      <c r="AC18" s="264"/>
      <c r="AD18" s="264"/>
      <c r="AE18" s="265">
        <v>0</v>
      </c>
      <c r="AF18" s="265">
        <v>0</v>
      </c>
      <c r="AG18" s="265">
        <v>0</v>
      </c>
      <c r="AH18" s="265">
        <v>0</v>
      </c>
      <c r="AI18" s="265">
        <v>0</v>
      </c>
      <c r="AJ18" s="265">
        <v>0</v>
      </c>
      <c r="AK18" s="265">
        <v>0</v>
      </c>
      <c r="AL18" s="265">
        <v>0</v>
      </c>
      <c r="AM18" s="265">
        <v>0</v>
      </c>
      <c r="AN18" s="265">
        <v>0</v>
      </c>
      <c r="AO18" s="265">
        <v>0</v>
      </c>
    </row>
    <row r="19" spans="1:43" s="266" customFormat="1" ht="18" customHeight="1">
      <c r="A19" s="260"/>
      <c r="B19" s="167" t="s">
        <v>31</v>
      </c>
      <c r="C19" s="151" t="s">
        <v>32</v>
      </c>
      <c r="D19" s="252"/>
      <c r="E19" s="308"/>
      <c r="F19" s="254"/>
      <c r="G19" s="255"/>
      <c r="H19" s="263"/>
      <c r="I19" s="263"/>
      <c r="J19" s="263"/>
      <c r="K19" s="263"/>
      <c r="L19" s="263"/>
      <c r="M19" s="263"/>
      <c r="N19" s="263"/>
      <c r="O19" s="263"/>
      <c r="P19" s="263"/>
      <c r="Q19" s="263"/>
      <c r="R19" s="263"/>
      <c r="S19" s="263"/>
      <c r="T19" s="263"/>
      <c r="U19" s="263"/>
      <c r="V19" s="264"/>
      <c r="W19" s="263"/>
      <c r="X19" s="264"/>
      <c r="Y19" s="264"/>
      <c r="Z19" s="264"/>
      <c r="AA19" s="264"/>
      <c r="AB19" s="264"/>
      <c r="AC19" s="264"/>
      <c r="AD19" s="264"/>
      <c r="AE19" s="265">
        <v>0</v>
      </c>
      <c r="AF19" s="265">
        <v>0</v>
      </c>
      <c r="AG19" s="265">
        <v>0</v>
      </c>
      <c r="AH19" s="265">
        <v>0</v>
      </c>
      <c r="AI19" s="265">
        <v>0</v>
      </c>
      <c r="AJ19" s="265">
        <v>0</v>
      </c>
      <c r="AK19" s="265">
        <v>0</v>
      </c>
      <c r="AL19" s="265">
        <v>0</v>
      </c>
      <c r="AM19" s="265">
        <v>0</v>
      </c>
      <c r="AN19" s="265">
        <v>0</v>
      </c>
      <c r="AO19" s="265">
        <v>0</v>
      </c>
    </row>
    <row r="20" spans="1:43" s="266" customFormat="1" ht="18" customHeight="1">
      <c r="A20" s="260"/>
      <c r="B20" s="167" t="s">
        <v>33</v>
      </c>
      <c r="C20" s="151" t="s">
        <v>34</v>
      </c>
      <c r="D20" s="252"/>
      <c r="E20" s="308"/>
      <c r="F20" s="254"/>
      <c r="G20" s="255"/>
      <c r="H20" s="263"/>
      <c r="I20" s="263"/>
      <c r="J20" s="263"/>
      <c r="K20" s="263"/>
      <c r="L20" s="263"/>
      <c r="M20" s="263"/>
      <c r="N20" s="263"/>
      <c r="O20" s="263"/>
      <c r="P20" s="263"/>
      <c r="Q20" s="263"/>
      <c r="R20" s="263"/>
      <c r="S20" s="263"/>
      <c r="T20" s="263"/>
      <c r="U20" s="263"/>
      <c r="V20" s="264"/>
      <c r="W20" s="263"/>
      <c r="X20" s="264"/>
      <c r="Y20" s="264"/>
      <c r="Z20" s="264"/>
      <c r="AA20" s="264"/>
      <c r="AB20" s="264"/>
      <c r="AC20" s="264"/>
      <c r="AD20" s="264"/>
      <c r="AE20" s="265">
        <v>0</v>
      </c>
      <c r="AF20" s="265">
        <v>0</v>
      </c>
      <c r="AG20" s="265">
        <v>0</v>
      </c>
      <c r="AH20" s="265">
        <v>0</v>
      </c>
      <c r="AI20" s="265">
        <v>0</v>
      </c>
      <c r="AJ20" s="265">
        <v>0</v>
      </c>
      <c r="AK20" s="265">
        <v>0</v>
      </c>
      <c r="AL20" s="265">
        <v>0</v>
      </c>
      <c r="AM20" s="265">
        <v>0</v>
      </c>
      <c r="AN20" s="265">
        <v>0</v>
      </c>
      <c r="AO20" s="265">
        <v>0</v>
      </c>
    </row>
    <row r="21" spans="1:43" ht="18" customHeight="1">
      <c r="A21" s="252" t="s">
        <v>35</v>
      </c>
      <c r="B21" s="253" t="s">
        <v>36</v>
      </c>
      <c r="C21" s="103" t="s">
        <v>37</v>
      </c>
      <c r="D21" s="252"/>
      <c r="E21" s="308"/>
      <c r="F21" s="254"/>
      <c r="G21" s="255"/>
      <c r="H21" s="256"/>
      <c r="I21" s="256"/>
      <c r="J21" s="256"/>
      <c r="K21" s="256"/>
      <c r="L21" s="256"/>
      <c r="M21" s="256"/>
      <c r="N21" s="256"/>
      <c r="O21" s="256"/>
      <c r="P21" s="256"/>
      <c r="Q21" s="256"/>
      <c r="R21" s="256"/>
      <c r="S21" s="256"/>
      <c r="T21" s="256"/>
      <c r="U21" s="256"/>
      <c r="V21" s="257"/>
      <c r="W21" s="256"/>
      <c r="X21" s="257"/>
      <c r="Y21" s="257"/>
      <c r="Z21" s="257"/>
      <c r="AA21" s="257"/>
      <c r="AB21" s="257"/>
      <c r="AC21" s="257"/>
      <c r="AD21" s="257"/>
      <c r="AE21" s="258">
        <f t="shared" ref="AE21:AO21" si="5">AE22+AE23+AE24</f>
        <v>0</v>
      </c>
      <c r="AF21" s="258">
        <f t="shared" si="5"/>
        <v>0</v>
      </c>
      <c r="AG21" s="258">
        <f t="shared" si="5"/>
        <v>0</v>
      </c>
      <c r="AH21" s="258">
        <f t="shared" si="5"/>
        <v>0</v>
      </c>
      <c r="AI21" s="258">
        <f t="shared" si="5"/>
        <v>0</v>
      </c>
      <c r="AJ21" s="258">
        <f t="shared" si="5"/>
        <v>0</v>
      </c>
      <c r="AK21" s="258">
        <f t="shared" si="5"/>
        <v>0</v>
      </c>
      <c r="AL21" s="258">
        <f t="shared" si="5"/>
        <v>0</v>
      </c>
      <c r="AM21" s="258">
        <f t="shared" si="5"/>
        <v>0</v>
      </c>
      <c r="AN21" s="258">
        <f t="shared" si="5"/>
        <v>0</v>
      </c>
      <c r="AO21" s="258">
        <f t="shared" si="5"/>
        <v>0</v>
      </c>
    </row>
    <row r="22" spans="1:43" s="266" customFormat="1" ht="18" customHeight="1">
      <c r="A22" s="260"/>
      <c r="B22" s="167" t="s">
        <v>38</v>
      </c>
      <c r="C22" s="151" t="s">
        <v>39</v>
      </c>
      <c r="D22" s="252"/>
      <c r="E22" s="308"/>
      <c r="F22" s="254"/>
      <c r="G22" s="255"/>
      <c r="H22" s="263"/>
      <c r="I22" s="263"/>
      <c r="J22" s="263"/>
      <c r="K22" s="263"/>
      <c r="L22" s="263"/>
      <c r="M22" s="263"/>
      <c r="N22" s="263"/>
      <c r="O22" s="263"/>
      <c r="P22" s="263"/>
      <c r="Q22" s="263"/>
      <c r="R22" s="263"/>
      <c r="S22" s="263"/>
      <c r="T22" s="263"/>
      <c r="U22" s="263"/>
      <c r="V22" s="264"/>
      <c r="W22" s="263"/>
      <c r="X22" s="264"/>
      <c r="Y22" s="264"/>
      <c r="Z22" s="264"/>
      <c r="AA22" s="264"/>
      <c r="AB22" s="264"/>
      <c r="AC22" s="264"/>
      <c r="AD22" s="264"/>
      <c r="AE22" s="265">
        <v>0</v>
      </c>
      <c r="AF22" s="265">
        <v>0</v>
      </c>
      <c r="AG22" s="265">
        <v>0</v>
      </c>
      <c r="AH22" s="265">
        <v>0</v>
      </c>
      <c r="AI22" s="265">
        <v>0</v>
      </c>
      <c r="AJ22" s="265">
        <v>0</v>
      </c>
      <c r="AK22" s="265">
        <v>0</v>
      </c>
      <c r="AL22" s="265">
        <v>0</v>
      </c>
      <c r="AM22" s="265">
        <v>0</v>
      </c>
      <c r="AN22" s="265">
        <v>0</v>
      </c>
      <c r="AO22" s="265">
        <v>0</v>
      </c>
      <c r="AQ22" s="266">
        <f>F17+F21+F25</f>
        <v>0</v>
      </c>
    </row>
    <row r="23" spans="1:43" s="266" customFormat="1" ht="18" customHeight="1">
      <c r="A23" s="260"/>
      <c r="B23" s="167" t="s">
        <v>40</v>
      </c>
      <c r="C23" s="151" t="s">
        <v>41</v>
      </c>
      <c r="D23" s="252"/>
      <c r="E23" s="308"/>
      <c r="F23" s="254"/>
      <c r="G23" s="255"/>
      <c r="H23" s="263"/>
      <c r="I23" s="263"/>
      <c r="J23" s="263"/>
      <c r="K23" s="263"/>
      <c r="L23" s="263"/>
      <c r="M23" s="263"/>
      <c r="N23" s="263"/>
      <c r="O23" s="263"/>
      <c r="P23" s="263"/>
      <c r="Q23" s="263"/>
      <c r="R23" s="263"/>
      <c r="S23" s="263"/>
      <c r="T23" s="263"/>
      <c r="U23" s="263"/>
      <c r="V23" s="264"/>
      <c r="W23" s="263"/>
      <c r="X23" s="264"/>
      <c r="Y23" s="264"/>
      <c r="Z23" s="264"/>
      <c r="AA23" s="264"/>
      <c r="AB23" s="264"/>
      <c r="AC23" s="264"/>
      <c r="AD23" s="264"/>
      <c r="AE23" s="265">
        <v>0</v>
      </c>
      <c r="AF23" s="265">
        <v>0</v>
      </c>
      <c r="AG23" s="265">
        <v>0</v>
      </c>
      <c r="AH23" s="265">
        <v>0</v>
      </c>
      <c r="AI23" s="265">
        <v>0</v>
      </c>
      <c r="AJ23" s="265">
        <v>0</v>
      </c>
      <c r="AK23" s="265">
        <v>0</v>
      </c>
      <c r="AL23" s="265">
        <v>0</v>
      </c>
      <c r="AM23" s="265">
        <v>0</v>
      </c>
      <c r="AN23" s="265">
        <v>0</v>
      </c>
      <c r="AO23" s="265">
        <v>0</v>
      </c>
    </row>
    <row r="24" spans="1:43" s="266" customFormat="1" ht="18" customHeight="1">
      <c r="A24" s="260"/>
      <c r="B24" s="167" t="s">
        <v>42</v>
      </c>
      <c r="C24" s="151" t="s">
        <v>43</v>
      </c>
      <c r="D24" s="252"/>
      <c r="E24" s="308"/>
      <c r="F24" s="254"/>
      <c r="G24" s="255"/>
      <c r="H24" s="263"/>
      <c r="I24" s="263"/>
      <c r="J24" s="263"/>
      <c r="K24" s="263"/>
      <c r="L24" s="263"/>
      <c r="M24" s="263"/>
      <c r="N24" s="263"/>
      <c r="O24" s="263"/>
      <c r="P24" s="263"/>
      <c r="Q24" s="263"/>
      <c r="R24" s="263"/>
      <c r="S24" s="263"/>
      <c r="T24" s="263"/>
      <c r="U24" s="263"/>
      <c r="V24" s="264"/>
      <c r="W24" s="263"/>
      <c r="X24" s="264"/>
      <c r="Y24" s="264"/>
      <c r="Z24" s="264"/>
      <c r="AA24" s="264"/>
      <c r="AB24" s="264"/>
      <c r="AC24" s="264"/>
      <c r="AD24" s="264"/>
      <c r="AE24" s="265">
        <v>0</v>
      </c>
      <c r="AF24" s="265">
        <v>0</v>
      </c>
      <c r="AG24" s="265">
        <v>0</v>
      </c>
      <c r="AH24" s="265">
        <v>0</v>
      </c>
      <c r="AI24" s="265">
        <v>0</v>
      </c>
      <c r="AJ24" s="265">
        <v>0</v>
      </c>
      <c r="AK24" s="265">
        <v>0</v>
      </c>
      <c r="AL24" s="265">
        <v>0</v>
      </c>
      <c r="AM24" s="265">
        <v>0</v>
      </c>
      <c r="AN24" s="265">
        <v>0</v>
      </c>
      <c r="AO24" s="265">
        <v>0</v>
      </c>
    </row>
    <row r="25" spans="1:43" ht="18" customHeight="1">
      <c r="A25" s="252" t="s">
        <v>44</v>
      </c>
      <c r="B25" s="253" t="s">
        <v>45</v>
      </c>
      <c r="C25" s="103" t="s">
        <v>46</v>
      </c>
      <c r="D25" s="252"/>
      <c r="E25" s="308"/>
      <c r="F25" s="254"/>
      <c r="G25" s="255"/>
      <c r="H25" s="256"/>
      <c r="I25" s="256"/>
      <c r="J25" s="256"/>
      <c r="K25" s="256"/>
      <c r="L25" s="256"/>
      <c r="M25" s="256"/>
      <c r="N25" s="256"/>
      <c r="O25" s="256"/>
      <c r="P25" s="256"/>
      <c r="Q25" s="256"/>
      <c r="R25" s="256"/>
      <c r="S25" s="256"/>
      <c r="T25" s="256"/>
      <c r="U25" s="256"/>
      <c r="V25" s="257"/>
      <c r="W25" s="256"/>
      <c r="X25" s="257"/>
      <c r="Y25" s="257"/>
      <c r="Z25" s="257"/>
      <c r="AA25" s="257"/>
      <c r="AB25" s="257"/>
      <c r="AC25" s="257"/>
      <c r="AD25" s="257"/>
      <c r="AE25" s="258">
        <f t="shared" ref="AE25:AO25" si="6">AE26+AE27+AE28</f>
        <v>0</v>
      </c>
      <c r="AF25" s="258">
        <f t="shared" si="6"/>
        <v>0</v>
      </c>
      <c r="AG25" s="258">
        <f t="shared" si="6"/>
        <v>0</v>
      </c>
      <c r="AH25" s="258">
        <f t="shared" si="6"/>
        <v>0</v>
      </c>
      <c r="AI25" s="258">
        <f t="shared" si="6"/>
        <v>0</v>
      </c>
      <c r="AJ25" s="258">
        <f t="shared" si="6"/>
        <v>0</v>
      </c>
      <c r="AK25" s="258">
        <f t="shared" si="6"/>
        <v>0</v>
      </c>
      <c r="AL25" s="258">
        <f t="shared" si="6"/>
        <v>0</v>
      </c>
      <c r="AM25" s="258">
        <f t="shared" si="6"/>
        <v>0</v>
      </c>
      <c r="AN25" s="258">
        <f t="shared" si="6"/>
        <v>0</v>
      </c>
      <c r="AO25" s="258">
        <f t="shared" si="6"/>
        <v>0</v>
      </c>
    </row>
    <row r="26" spans="1:43" s="266" customFormat="1" ht="18" customHeight="1">
      <c r="A26" s="260"/>
      <c r="B26" s="167" t="s">
        <v>185</v>
      </c>
      <c r="C26" s="151" t="s">
        <v>48</v>
      </c>
      <c r="D26" s="252"/>
      <c r="E26" s="308"/>
      <c r="F26" s="254"/>
      <c r="G26" s="255"/>
      <c r="H26" s="263"/>
      <c r="I26" s="263"/>
      <c r="J26" s="263"/>
      <c r="K26" s="263"/>
      <c r="L26" s="263"/>
      <c r="M26" s="263"/>
      <c r="N26" s="263"/>
      <c r="O26" s="263"/>
      <c r="P26" s="263"/>
      <c r="Q26" s="263"/>
      <c r="R26" s="263"/>
      <c r="S26" s="263"/>
      <c r="T26" s="263"/>
      <c r="U26" s="263"/>
      <c r="V26" s="264"/>
      <c r="W26" s="263"/>
      <c r="X26" s="264"/>
      <c r="Y26" s="264"/>
      <c r="Z26" s="264"/>
      <c r="AA26" s="264"/>
      <c r="AB26" s="264"/>
      <c r="AC26" s="264"/>
      <c r="AD26" s="264"/>
      <c r="AE26" s="265">
        <v>0</v>
      </c>
      <c r="AF26" s="265">
        <v>0</v>
      </c>
      <c r="AG26" s="265">
        <v>0</v>
      </c>
      <c r="AH26" s="265">
        <v>0</v>
      </c>
      <c r="AI26" s="265">
        <v>0</v>
      </c>
      <c r="AJ26" s="265">
        <v>0</v>
      </c>
      <c r="AK26" s="265">
        <v>0</v>
      </c>
      <c r="AL26" s="265">
        <v>0</v>
      </c>
      <c r="AM26" s="265">
        <v>0</v>
      </c>
      <c r="AN26" s="265">
        <v>0</v>
      </c>
      <c r="AO26" s="265">
        <v>0</v>
      </c>
    </row>
    <row r="27" spans="1:43" s="266" customFormat="1" ht="18" customHeight="1">
      <c r="A27" s="260"/>
      <c r="B27" s="167" t="s">
        <v>49</v>
      </c>
      <c r="C27" s="151" t="s">
        <v>50</v>
      </c>
      <c r="D27" s="252"/>
      <c r="E27" s="308"/>
      <c r="F27" s="254"/>
      <c r="G27" s="255"/>
      <c r="H27" s="263"/>
      <c r="I27" s="263"/>
      <c r="J27" s="263"/>
      <c r="K27" s="263"/>
      <c r="L27" s="263"/>
      <c r="M27" s="263"/>
      <c r="N27" s="263"/>
      <c r="O27" s="263"/>
      <c r="P27" s="263"/>
      <c r="Q27" s="263"/>
      <c r="R27" s="263"/>
      <c r="S27" s="263"/>
      <c r="T27" s="263"/>
      <c r="U27" s="263"/>
      <c r="V27" s="264"/>
      <c r="W27" s="263"/>
      <c r="X27" s="264"/>
      <c r="Y27" s="264"/>
      <c r="Z27" s="264"/>
      <c r="AA27" s="264"/>
      <c r="AB27" s="264"/>
      <c r="AC27" s="264"/>
      <c r="AD27" s="264"/>
      <c r="AE27" s="265">
        <v>0</v>
      </c>
      <c r="AF27" s="265">
        <v>0</v>
      </c>
      <c r="AG27" s="265">
        <v>0</v>
      </c>
      <c r="AH27" s="265">
        <v>0</v>
      </c>
      <c r="AI27" s="265">
        <v>0</v>
      </c>
      <c r="AJ27" s="265">
        <v>0</v>
      </c>
      <c r="AK27" s="265">
        <v>0</v>
      </c>
      <c r="AL27" s="265">
        <v>0</v>
      </c>
      <c r="AM27" s="265">
        <v>0</v>
      </c>
      <c r="AN27" s="265">
        <v>0</v>
      </c>
      <c r="AO27" s="265">
        <v>0</v>
      </c>
    </row>
    <row r="28" spans="1:43" s="266" customFormat="1" ht="18" customHeight="1">
      <c r="A28" s="260"/>
      <c r="B28" s="167" t="s">
        <v>51</v>
      </c>
      <c r="C28" s="151" t="s">
        <v>52</v>
      </c>
      <c r="D28" s="252"/>
      <c r="E28" s="308"/>
      <c r="F28" s="254"/>
      <c r="G28" s="255"/>
      <c r="H28" s="263"/>
      <c r="I28" s="263"/>
      <c r="J28" s="263"/>
      <c r="K28" s="263"/>
      <c r="L28" s="263"/>
      <c r="M28" s="263"/>
      <c r="N28" s="263"/>
      <c r="O28" s="263"/>
      <c r="P28" s="263"/>
      <c r="Q28" s="263"/>
      <c r="R28" s="263"/>
      <c r="S28" s="263"/>
      <c r="T28" s="263"/>
      <c r="U28" s="263"/>
      <c r="V28" s="264"/>
      <c r="W28" s="263"/>
      <c r="X28" s="264"/>
      <c r="Y28" s="264"/>
      <c r="Z28" s="264"/>
      <c r="AA28" s="264"/>
      <c r="AB28" s="264"/>
      <c r="AC28" s="264"/>
      <c r="AD28" s="264"/>
      <c r="AE28" s="265">
        <v>0</v>
      </c>
      <c r="AF28" s="265">
        <v>0</v>
      </c>
      <c r="AG28" s="265">
        <v>0</v>
      </c>
      <c r="AH28" s="265">
        <v>0</v>
      </c>
      <c r="AI28" s="265">
        <v>0</v>
      </c>
      <c r="AJ28" s="265">
        <v>0</v>
      </c>
      <c r="AK28" s="265">
        <v>0</v>
      </c>
      <c r="AL28" s="265">
        <v>0</v>
      </c>
      <c r="AM28" s="265">
        <v>0</v>
      </c>
      <c r="AN28" s="265">
        <v>0</v>
      </c>
      <c r="AO28" s="265">
        <v>0</v>
      </c>
    </row>
    <row r="29" spans="1:43" ht="18" customHeight="1">
      <c r="A29" s="252" t="s">
        <v>53</v>
      </c>
      <c r="B29" s="104" t="s">
        <v>54</v>
      </c>
      <c r="C29" s="103" t="s">
        <v>55</v>
      </c>
      <c r="D29" s="252"/>
      <c r="E29" s="308"/>
      <c r="F29" s="254"/>
      <c r="G29" s="255"/>
      <c r="H29" s="263"/>
      <c r="I29" s="263"/>
      <c r="J29" s="263"/>
      <c r="K29" s="263"/>
      <c r="L29" s="263"/>
      <c r="M29" s="263"/>
      <c r="N29" s="263"/>
      <c r="O29" s="263"/>
      <c r="P29" s="263"/>
      <c r="Q29" s="263"/>
      <c r="R29" s="263"/>
      <c r="S29" s="263"/>
      <c r="T29" s="263"/>
      <c r="U29" s="263"/>
      <c r="V29" s="264"/>
      <c r="W29" s="263"/>
      <c r="X29" s="264"/>
      <c r="Y29" s="264"/>
      <c r="Z29" s="264"/>
      <c r="AA29" s="264"/>
      <c r="AB29" s="264"/>
      <c r="AC29" s="264"/>
      <c r="AD29" s="264"/>
      <c r="AE29" s="258">
        <v>0</v>
      </c>
      <c r="AF29" s="258">
        <v>0</v>
      </c>
      <c r="AG29" s="258">
        <v>0</v>
      </c>
      <c r="AH29" s="258">
        <v>0</v>
      </c>
      <c r="AI29" s="258">
        <v>0</v>
      </c>
      <c r="AJ29" s="258">
        <v>0</v>
      </c>
      <c r="AK29" s="258">
        <v>0</v>
      </c>
      <c r="AL29" s="258">
        <v>0</v>
      </c>
      <c r="AM29" s="258">
        <v>0</v>
      </c>
      <c r="AN29" s="258">
        <v>0</v>
      </c>
      <c r="AO29" s="258">
        <v>0</v>
      </c>
    </row>
    <row r="30" spans="1:43" ht="18" customHeight="1">
      <c r="A30" s="252" t="s">
        <v>56</v>
      </c>
      <c r="B30" s="104" t="s">
        <v>57</v>
      </c>
      <c r="C30" s="103" t="s">
        <v>58</v>
      </c>
      <c r="D30" s="252"/>
      <c r="E30" s="308"/>
      <c r="F30" s="254"/>
      <c r="G30" s="255"/>
      <c r="H30" s="263"/>
      <c r="I30" s="263"/>
      <c r="J30" s="263"/>
      <c r="K30" s="263"/>
      <c r="L30" s="263"/>
      <c r="M30" s="263"/>
      <c r="N30" s="263"/>
      <c r="O30" s="263"/>
      <c r="P30" s="263"/>
      <c r="Q30" s="263"/>
      <c r="R30" s="263"/>
      <c r="S30" s="263"/>
      <c r="T30" s="263"/>
      <c r="U30" s="263"/>
      <c r="V30" s="264"/>
      <c r="W30" s="263"/>
      <c r="X30" s="264"/>
      <c r="Y30" s="264"/>
      <c r="Z30" s="264"/>
      <c r="AA30" s="264"/>
      <c r="AB30" s="264"/>
      <c r="AC30" s="264"/>
      <c r="AD30" s="264"/>
      <c r="AE30" s="258">
        <v>0</v>
      </c>
      <c r="AF30" s="258">
        <v>0</v>
      </c>
      <c r="AG30" s="258">
        <v>0</v>
      </c>
      <c r="AH30" s="258">
        <v>0</v>
      </c>
      <c r="AI30" s="258">
        <v>0</v>
      </c>
      <c r="AJ30" s="258">
        <v>0</v>
      </c>
      <c r="AK30" s="258">
        <v>0</v>
      </c>
      <c r="AL30" s="258">
        <v>0</v>
      </c>
      <c r="AM30" s="258">
        <v>0</v>
      </c>
      <c r="AN30" s="258">
        <v>0</v>
      </c>
      <c r="AO30" s="258">
        <v>0</v>
      </c>
    </row>
    <row r="31" spans="1:43" ht="18" customHeight="1">
      <c r="A31" s="252" t="s">
        <v>59</v>
      </c>
      <c r="B31" s="104" t="s">
        <v>60</v>
      </c>
      <c r="C31" s="103" t="s">
        <v>61</v>
      </c>
      <c r="D31" s="252"/>
      <c r="E31" s="308"/>
      <c r="F31" s="254"/>
      <c r="G31" s="255"/>
      <c r="H31" s="263"/>
      <c r="I31" s="263"/>
      <c r="J31" s="263"/>
      <c r="K31" s="263"/>
      <c r="L31" s="263"/>
      <c r="M31" s="263"/>
      <c r="N31" s="263"/>
      <c r="O31" s="263"/>
      <c r="P31" s="263"/>
      <c r="Q31" s="263"/>
      <c r="R31" s="263"/>
      <c r="S31" s="263"/>
      <c r="T31" s="263"/>
      <c r="U31" s="263"/>
      <c r="V31" s="264"/>
      <c r="W31" s="263"/>
      <c r="X31" s="264"/>
      <c r="Y31" s="264"/>
      <c r="Z31" s="264"/>
      <c r="AA31" s="264"/>
      <c r="AB31" s="264"/>
      <c r="AC31" s="264"/>
      <c r="AD31" s="264"/>
      <c r="AE31" s="258">
        <v>0</v>
      </c>
      <c r="AF31" s="258">
        <v>0</v>
      </c>
      <c r="AG31" s="258">
        <v>0</v>
      </c>
      <c r="AH31" s="258">
        <v>0</v>
      </c>
      <c r="AI31" s="258">
        <v>0</v>
      </c>
      <c r="AJ31" s="258">
        <v>0</v>
      </c>
      <c r="AK31" s="258">
        <v>0</v>
      </c>
      <c r="AL31" s="258">
        <v>0</v>
      </c>
      <c r="AM31" s="258">
        <v>0</v>
      </c>
      <c r="AN31" s="258">
        <v>0</v>
      </c>
      <c r="AO31" s="258">
        <v>0</v>
      </c>
    </row>
    <row r="32" spans="1:43" s="314" customFormat="1" ht="18" customHeight="1">
      <c r="A32" s="246" t="s">
        <v>62</v>
      </c>
      <c r="B32" s="315" t="s">
        <v>63</v>
      </c>
      <c r="C32" s="316" t="s">
        <v>64</v>
      </c>
      <c r="D32" s="311"/>
      <c r="E32" s="311"/>
      <c r="F32" s="317">
        <f>SUM(F34:F43)+SUM(F61:F74)</f>
        <v>45.997999999999998</v>
      </c>
      <c r="G32" s="318">
        <f t="shared" ref="G32:G39" si="7">F32/F$8*100</f>
        <v>100</v>
      </c>
      <c r="H32" s="317">
        <f>SUM(H34:H43)+SUM(H61:H74)</f>
        <v>1.43</v>
      </c>
      <c r="I32" s="317">
        <f t="shared" ref="I32:AD32" si="8">SUM(I34:I43)+SUM(I61:I74)</f>
        <v>0.1</v>
      </c>
      <c r="J32" s="317">
        <f>SUM(J34:J43)+SUM(J61:J74)</f>
        <v>0.1</v>
      </c>
      <c r="K32" s="317">
        <f t="shared" si="8"/>
        <v>0.998</v>
      </c>
      <c r="L32" s="317">
        <f t="shared" si="8"/>
        <v>0</v>
      </c>
      <c r="M32" s="317">
        <f t="shared" si="8"/>
        <v>0</v>
      </c>
      <c r="N32" s="317">
        <f t="shared" si="8"/>
        <v>0.03</v>
      </c>
      <c r="O32" s="317">
        <f t="shared" si="8"/>
        <v>0</v>
      </c>
      <c r="P32" s="317">
        <f t="shared" si="8"/>
        <v>0</v>
      </c>
      <c r="Q32" s="317">
        <f t="shared" si="8"/>
        <v>7.73</v>
      </c>
      <c r="R32" s="317">
        <f t="shared" si="8"/>
        <v>4</v>
      </c>
      <c r="S32" s="317">
        <f t="shared" si="8"/>
        <v>5.9399999999999995</v>
      </c>
      <c r="T32" s="317">
        <f t="shared" si="8"/>
        <v>0.36</v>
      </c>
      <c r="U32" s="317">
        <f t="shared" si="8"/>
        <v>25.129999999999995</v>
      </c>
      <c r="V32" s="317">
        <f t="shared" si="8"/>
        <v>0</v>
      </c>
      <c r="W32" s="317">
        <f t="shared" si="8"/>
        <v>0</v>
      </c>
      <c r="X32" s="317">
        <f t="shared" si="8"/>
        <v>0.18</v>
      </c>
      <c r="Y32" s="317">
        <f t="shared" si="8"/>
        <v>0</v>
      </c>
      <c r="Z32" s="317">
        <f t="shared" si="8"/>
        <v>0</v>
      </c>
      <c r="AA32" s="317">
        <f t="shared" si="8"/>
        <v>0</v>
      </c>
      <c r="AB32" s="317">
        <f t="shared" si="8"/>
        <v>0</v>
      </c>
      <c r="AC32" s="317">
        <f t="shared" si="8"/>
        <v>0</v>
      </c>
      <c r="AD32" s="317">
        <f t="shared" si="8"/>
        <v>0</v>
      </c>
      <c r="AE32" s="319">
        <f t="shared" ref="AE32:AO32" si="9">SUM(AE34:AE43)+AE54+AE61+AE55+AE64+AE65+AE66+AE67+AE68+AE56+AE57+AE42+AE62+AE63+AE69+AE70+AE71+AE72+AE73+AE74</f>
        <v>0</v>
      </c>
      <c r="AF32" s="319">
        <f t="shared" si="9"/>
        <v>0</v>
      </c>
      <c r="AG32" s="319">
        <f t="shared" si="9"/>
        <v>0</v>
      </c>
      <c r="AH32" s="319">
        <f t="shared" si="9"/>
        <v>0</v>
      </c>
      <c r="AI32" s="319">
        <f t="shared" si="9"/>
        <v>0</v>
      </c>
      <c r="AJ32" s="319">
        <f t="shared" si="9"/>
        <v>0</v>
      </c>
      <c r="AK32" s="319">
        <f t="shared" si="9"/>
        <v>0</v>
      </c>
      <c r="AL32" s="319">
        <f t="shared" si="9"/>
        <v>0</v>
      </c>
      <c r="AM32" s="319">
        <f t="shared" si="9"/>
        <v>0</v>
      </c>
      <c r="AN32" s="319">
        <f t="shared" si="9"/>
        <v>0</v>
      </c>
      <c r="AO32" s="319">
        <f t="shared" si="9"/>
        <v>0</v>
      </c>
    </row>
    <row r="33" spans="1:44" s="227" customFormat="1" ht="18" customHeight="1">
      <c r="A33" s="244"/>
      <c r="B33" s="167" t="s">
        <v>65</v>
      </c>
      <c r="C33" s="230"/>
      <c r="D33" s="252"/>
      <c r="E33" s="308"/>
      <c r="F33" s="267"/>
      <c r="G33" s="255"/>
      <c r="H33" s="267"/>
      <c r="I33" s="267"/>
      <c r="J33" s="267"/>
      <c r="K33" s="267"/>
      <c r="L33" s="267"/>
      <c r="M33" s="267"/>
      <c r="N33" s="267"/>
      <c r="O33" s="267"/>
      <c r="P33" s="267"/>
      <c r="Q33" s="267"/>
      <c r="R33" s="267"/>
      <c r="S33" s="267"/>
      <c r="T33" s="267"/>
      <c r="U33" s="267"/>
      <c r="V33" s="268"/>
      <c r="W33" s="267"/>
      <c r="X33" s="268"/>
      <c r="Y33" s="268"/>
      <c r="Z33" s="268"/>
      <c r="AA33" s="268"/>
      <c r="AB33" s="268"/>
      <c r="AC33" s="268"/>
      <c r="AD33" s="268"/>
      <c r="AE33" s="269"/>
      <c r="AF33" s="269"/>
      <c r="AG33" s="269"/>
      <c r="AH33" s="269"/>
      <c r="AI33" s="269"/>
      <c r="AJ33" s="269"/>
      <c r="AK33" s="269"/>
      <c r="AL33" s="269"/>
      <c r="AM33" s="269"/>
      <c r="AN33" s="269"/>
      <c r="AO33" s="269"/>
    </row>
    <row r="34" spans="1:44" ht="18" customHeight="1">
      <c r="A34" s="252" t="s">
        <v>66</v>
      </c>
      <c r="B34" s="104" t="s">
        <v>67</v>
      </c>
      <c r="C34" s="103" t="s">
        <v>68</v>
      </c>
      <c r="D34" s="252"/>
      <c r="E34" s="308"/>
      <c r="F34" s="254"/>
      <c r="G34" s="255"/>
      <c r="H34" s="256"/>
      <c r="I34" s="256"/>
      <c r="J34" s="256"/>
      <c r="K34" s="256"/>
      <c r="L34" s="256"/>
      <c r="M34" s="256"/>
      <c r="N34" s="256"/>
      <c r="O34" s="256"/>
      <c r="P34" s="256"/>
      <c r="Q34" s="256"/>
      <c r="R34" s="256"/>
      <c r="S34" s="256"/>
      <c r="T34" s="256"/>
      <c r="U34" s="256"/>
      <c r="V34" s="257"/>
      <c r="W34" s="256"/>
      <c r="X34" s="257"/>
      <c r="Y34" s="257"/>
      <c r="Z34" s="257"/>
      <c r="AA34" s="257"/>
      <c r="AB34" s="257"/>
      <c r="AC34" s="257"/>
      <c r="AD34" s="257"/>
      <c r="AE34" s="258">
        <v>0</v>
      </c>
      <c r="AF34" s="258">
        <v>0</v>
      </c>
      <c r="AG34" s="258">
        <v>0</v>
      </c>
      <c r="AH34" s="258">
        <v>0</v>
      </c>
      <c r="AI34" s="258">
        <v>0</v>
      </c>
      <c r="AJ34" s="258">
        <v>0</v>
      </c>
      <c r="AK34" s="258">
        <v>0</v>
      </c>
      <c r="AL34" s="258">
        <v>0</v>
      </c>
      <c r="AM34" s="258">
        <v>0</v>
      </c>
      <c r="AN34" s="258">
        <v>0</v>
      </c>
      <c r="AO34" s="258">
        <v>0</v>
      </c>
    </row>
    <row r="35" spans="1:44" ht="18" customHeight="1">
      <c r="A35" s="252" t="s">
        <v>69</v>
      </c>
      <c r="B35" s="104" t="s">
        <v>70</v>
      </c>
      <c r="C35" s="103" t="s">
        <v>71</v>
      </c>
      <c r="D35" s="252"/>
      <c r="E35" s="308"/>
      <c r="F35" s="254"/>
      <c r="G35" s="255"/>
      <c r="H35" s="256"/>
      <c r="I35" s="256"/>
      <c r="J35" s="256"/>
      <c r="K35" s="256"/>
      <c r="L35" s="256"/>
      <c r="M35" s="256"/>
      <c r="N35" s="256"/>
      <c r="O35" s="256"/>
      <c r="P35" s="256"/>
      <c r="Q35" s="256"/>
      <c r="R35" s="256"/>
      <c r="S35" s="256"/>
      <c r="T35" s="256"/>
      <c r="U35" s="256"/>
      <c r="V35" s="257"/>
      <c r="W35" s="256"/>
      <c r="X35" s="257"/>
      <c r="Y35" s="257"/>
      <c r="Z35" s="257"/>
      <c r="AA35" s="257"/>
      <c r="AB35" s="257"/>
      <c r="AC35" s="257"/>
      <c r="AD35" s="257"/>
      <c r="AE35" s="258">
        <v>0</v>
      </c>
      <c r="AF35" s="258">
        <v>0</v>
      </c>
      <c r="AG35" s="258">
        <v>0</v>
      </c>
      <c r="AH35" s="258">
        <v>0</v>
      </c>
      <c r="AI35" s="258">
        <v>0</v>
      </c>
      <c r="AJ35" s="258">
        <v>0</v>
      </c>
      <c r="AK35" s="258">
        <v>0</v>
      </c>
      <c r="AL35" s="258">
        <v>0</v>
      </c>
      <c r="AM35" s="258">
        <v>0</v>
      </c>
      <c r="AN35" s="258">
        <v>0</v>
      </c>
      <c r="AO35" s="258">
        <v>0</v>
      </c>
    </row>
    <row r="36" spans="1:44" ht="18" customHeight="1">
      <c r="A36" s="252" t="s">
        <v>72</v>
      </c>
      <c r="B36" s="104" t="s">
        <v>73</v>
      </c>
      <c r="C36" s="103" t="s">
        <v>74</v>
      </c>
      <c r="D36" s="252"/>
      <c r="E36" s="308"/>
      <c r="F36" s="254"/>
      <c r="G36" s="255"/>
      <c r="H36" s="256"/>
      <c r="I36" s="256"/>
      <c r="J36" s="256"/>
      <c r="K36" s="256"/>
      <c r="L36" s="256"/>
      <c r="M36" s="256"/>
      <c r="N36" s="256"/>
      <c r="O36" s="256"/>
      <c r="P36" s="256"/>
      <c r="Q36" s="256"/>
      <c r="R36" s="256"/>
      <c r="S36" s="256"/>
      <c r="T36" s="256"/>
      <c r="U36" s="256"/>
      <c r="V36" s="257"/>
      <c r="W36" s="256"/>
      <c r="X36" s="257"/>
      <c r="Y36" s="257"/>
      <c r="Z36" s="257"/>
      <c r="AA36" s="257"/>
      <c r="AB36" s="257"/>
      <c r="AC36" s="257"/>
      <c r="AD36" s="257"/>
      <c r="AE36" s="258">
        <v>0</v>
      </c>
      <c r="AF36" s="258">
        <v>0</v>
      </c>
      <c r="AG36" s="258">
        <v>0</v>
      </c>
      <c r="AH36" s="258">
        <v>0</v>
      </c>
      <c r="AI36" s="258">
        <v>0</v>
      </c>
      <c r="AJ36" s="258">
        <v>0</v>
      </c>
      <c r="AK36" s="258">
        <v>0</v>
      </c>
      <c r="AL36" s="258">
        <v>0</v>
      </c>
      <c r="AM36" s="258">
        <v>0</v>
      </c>
      <c r="AN36" s="258">
        <v>0</v>
      </c>
      <c r="AO36" s="258">
        <v>0</v>
      </c>
    </row>
    <row r="37" spans="1:44" ht="18" customHeight="1">
      <c r="A37" s="252" t="s">
        <v>75</v>
      </c>
      <c r="B37" s="270" t="s">
        <v>76</v>
      </c>
      <c r="C37" s="103" t="s">
        <v>77</v>
      </c>
      <c r="D37" s="252"/>
      <c r="E37" s="308"/>
      <c r="F37" s="254"/>
      <c r="G37" s="255"/>
      <c r="H37" s="256"/>
      <c r="I37" s="256"/>
      <c r="J37" s="256"/>
      <c r="K37" s="256"/>
      <c r="L37" s="256"/>
      <c r="M37" s="256"/>
      <c r="N37" s="256"/>
      <c r="O37" s="256"/>
      <c r="P37" s="256"/>
      <c r="Q37" s="256"/>
      <c r="R37" s="256"/>
      <c r="S37" s="256"/>
      <c r="T37" s="256"/>
      <c r="U37" s="256"/>
      <c r="V37" s="257"/>
      <c r="W37" s="256"/>
      <c r="X37" s="257"/>
      <c r="Y37" s="257"/>
      <c r="Z37" s="257"/>
      <c r="AA37" s="257"/>
      <c r="AB37" s="257"/>
      <c r="AC37" s="257"/>
      <c r="AD37" s="257"/>
      <c r="AE37" s="258">
        <v>0</v>
      </c>
      <c r="AF37" s="258">
        <v>0</v>
      </c>
      <c r="AG37" s="258">
        <v>0</v>
      </c>
      <c r="AH37" s="258">
        <v>0</v>
      </c>
      <c r="AI37" s="258">
        <v>0</v>
      </c>
      <c r="AJ37" s="258">
        <v>0</v>
      </c>
      <c r="AK37" s="258">
        <v>0</v>
      </c>
      <c r="AL37" s="258">
        <v>0</v>
      </c>
      <c r="AM37" s="258">
        <v>0</v>
      </c>
      <c r="AN37" s="258">
        <v>0</v>
      </c>
      <c r="AO37" s="258">
        <v>0</v>
      </c>
    </row>
    <row r="38" spans="1:44" ht="18" customHeight="1">
      <c r="A38" s="252" t="s">
        <v>80</v>
      </c>
      <c r="B38" s="104" t="s">
        <v>78</v>
      </c>
      <c r="C38" s="103" t="s">
        <v>79</v>
      </c>
      <c r="D38" s="252"/>
      <c r="E38" s="308"/>
      <c r="F38" s="254"/>
      <c r="G38" s="255"/>
      <c r="H38" s="256"/>
      <c r="I38" s="256"/>
      <c r="J38" s="256"/>
      <c r="K38" s="256"/>
      <c r="L38" s="256"/>
      <c r="M38" s="256"/>
      <c r="N38" s="256"/>
      <c r="O38" s="256"/>
      <c r="P38" s="256"/>
      <c r="Q38" s="256"/>
      <c r="R38" s="256"/>
      <c r="S38" s="256"/>
      <c r="T38" s="256"/>
      <c r="U38" s="256"/>
      <c r="V38" s="257"/>
      <c r="W38" s="256"/>
      <c r="X38" s="257"/>
      <c r="Y38" s="257"/>
      <c r="Z38" s="257"/>
      <c r="AA38" s="257"/>
      <c r="AB38" s="257"/>
      <c r="AC38" s="257"/>
      <c r="AD38" s="257"/>
      <c r="AE38" s="258">
        <v>0</v>
      </c>
      <c r="AF38" s="258">
        <v>0</v>
      </c>
      <c r="AG38" s="258">
        <v>0</v>
      </c>
      <c r="AH38" s="258">
        <v>0</v>
      </c>
      <c r="AI38" s="258">
        <v>0</v>
      </c>
      <c r="AJ38" s="258">
        <v>0</v>
      </c>
      <c r="AK38" s="258">
        <v>0</v>
      </c>
      <c r="AL38" s="258">
        <v>0</v>
      </c>
      <c r="AM38" s="258">
        <v>0</v>
      </c>
      <c r="AN38" s="258">
        <v>0</v>
      </c>
      <c r="AO38" s="258">
        <v>0</v>
      </c>
      <c r="AQ38" s="259">
        <f>F39+F40</f>
        <v>45.997999999999998</v>
      </c>
    </row>
    <row r="39" spans="1:44" ht="18" customHeight="1">
      <c r="A39" s="252" t="s">
        <v>83</v>
      </c>
      <c r="B39" s="104" t="s">
        <v>81</v>
      </c>
      <c r="C39" s="103" t="s">
        <v>82</v>
      </c>
      <c r="D39" s="252"/>
      <c r="E39" s="308"/>
      <c r="F39" s="254">
        <f t="shared" ref="F39" si="10">SUM(H39:AO39)</f>
        <v>45.997999999999998</v>
      </c>
      <c r="G39" s="255">
        <f t="shared" si="7"/>
        <v>100</v>
      </c>
      <c r="H39" s="256">
        <v>1.43</v>
      </c>
      <c r="I39" s="256">
        <v>0.1</v>
      </c>
      <c r="J39" s="256">
        <v>0.1</v>
      </c>
      <c r="K39" s="256">
        <v>0.998</v>
      </c>
      <c r="L39" s="256">
        <v>0</v>
      </c>
      <c r="M39" s="256">
        <v>0</v>
      </c>
      <c r="N39" s="256">
        <v>0.03</v>
      </c>
      <c r="O39" s="256">
        <v>0</v>
      </c>
      <c r="P39" s="256">
        <v>0</v>
      </c>
      <c r="Q39" s="256">
        <v>7.73</v>
      </c>
      <c r="R39" s="256">
        <v>4</v>
      </c>
      <c r="S39" s="256">
        <v>5.9399999999999995</v>
      </c>
      <c r="T39" s="256">
        <v>0.36</v>
      </c>
      <c r="U39" s="256">
        <v>25.129999999999995</v>
      </c>
      <c r="V39" s="257">
        <v>0</v>
      </c>
      <c r="W39" s="256">
        <v>0</v>
      </c>
      <c r="X39" s="257">
        <v>0.18</v>
      </c>
      <c r="Y39" s="257"/>
      <c r="Z39" s="257"/>
      <c r="AA39" s="257"/>
      <c r="AB39" s="257"/>
      <c r="AC39" s="257"/>
      <c r="AD39" s="257"/>
      <c r="AE39" s="258">
        <v>0</v>
      </c>
      <c r="AF39" s="258">
        <v>0</v>
      </c>
      <c r="AG39" s="258">
        <v>0</v>
      </c>
      <c r="AH39" s="258">
        <v>0</v>
      </c>
      <c r="AI39" s="258">
        <v>0</v>
      </c>
      <c r="AJ39" s="258">
        <v>0</v>
      </c>
      <c r="AK39" s="258">
        <v>0</v>
      </c>
      <c r="AL39" s="258">
        <v>0</v>
      </c>
      <c r="AM39" s="258">
        <v>0</v>
      </c>
      <c r="AN39" s="258">
        <v>0</v>
      </c>
      <c r="AO39" s="258">
        <v>0</v>
      </c>
    </row>
    <row r="40" spans="1:44" ht="18" customHeight="1">
      <c r="A40" s="252" t="s">
        <v>86</v>
      </c>
      <c r="B40" s="271" t="s">
        <v>84</v>
      </c>
      <c r="C40" s="103" t="s">
        <v>85</v>
      </c>
      <c r="D40" s="252"/>
      <c r="E40" s="308"/>
      <c r="F40" s="254"/>
      <c r="G40" s="255"/>
      <c r="H40" s="256"/>
      <c r="I40" s="256"/>
      <c r="J40" s="256"/>
      <c r="K40" s="256"/>
      <c r="L40" s="256"/>
      <c r="M40" s="256"/>
      <c r="N40" s="256"/>
      <c r="O40" s="256"/>
      <c r="P40" s="256"/>
      <c r="Q40" s="256"/>
      <c r="R40" s="256"/>
      <c r="S40" s="256"/>
      <c r="T40" s="256"/>
      <c r="U40" s="256"/>
      <c r="V40" s="257"/>
      <c r="W40" s="256"/>
      <c r="X40" s="257"/>
      <c r="Y40" s="257"/>
      <c r="Z40" s="257"/>
      <c r="AA40" s="257"/>
      <c r="AB40" s="257"/>
      <c r="AC40" s="257"/>
      <c r="AD40" s="257"/>
      <c r="AE40" s="258">
        <v>0</v>
      </c>
      <c r="AF40" s="258">
        <v>0</v>
      </c>
      <c r="AG40" s="258">
        <v>0</v>
      </c>
      <c r="AH40" s="258">
        <v>0</v>
      </c>
      <c r="AI40" s="258">
        <v>0</v>
      </c>
      <c r="AJ40" s="258">
        <v>0</v>
      </c>
      <c r="AK40" s="258">
        <v>0</v>
      </c>
      <c r="AL40" s="258">
        <v>0</v>
      </c>
      <c r="AM40" s="258">
        <v>0</v>
      </c>
      <c r="AN40" s="258">
        <v>0</v>
      </c>
      <c r="AO40" s="258">
        <v>0</v>
      </c>
    </row>
    <row r="41" spans="1:44" ht="18" customHeight="1">
      <c r="A41" s="252" t="s">
        <v>89</v>
      </c>
      <c r="B41" s="104" t="s">
        <v>87</v>
      </c>
      <c r="C41" s="103" t="s">
        <v>88</v>
      </c>
      <c r="D41" s="252"/>
      <c r="E41" s="308"/>
      <c r="F41" s="254"/>
      <c r="G41" s="255"/>
      <c r="H41" s="256"/>
      <c r="I41" s="256"/>
      <c r="J41" s="256"/>
      <c r="K41" s="256"/>
      <c r="L41" s="256"/>
      <c r="M41" s="256"/>
      <c r="N41" s="256"/>
      <c r="O41" s="256"/>
      <c r="P41" s="256"/>
      <c r="Q41" s="256"/>
      <c r="R41" s="256"/>
      <c r="S41" s="256"/>
      <c r="T41" s="256"/>
      <c r="U41" s="256"/>
      <c r="V41" s="257"/>
      <c r="W41" s="256"/>
      <c r="X41" s="257"/>
      <c r="Y41" s="257"/>
      <c r="Z41" s="257"/>
      <c r="AA41" s="257"/>
      <c r="AB41" s="257"/>
      <c r="AC41" s="257"/>
      <c r="AD41" s="257"/>
      <c r="AE41" s="258">
        <v>0</v>
      </c>
      <c r="AF41" s="258">
        <v>0</v>
      </c>
      <c r="AG41" s="258">
        <v>0</v>
      </c>
      <c r="AH41" s="258">
        <v>0</v>
      </c>
      <c r="AI41" s="258">
        <v>0</v>
      </c>
      <c r="AJ41" s="258">
        <v>0</v>
      </c>
      <c r="AK41" s="258">
        <v>0</v>
      </c>
      <c r="AL41" s="258">
        <v>0</v>
      </c>
      <c r="AM41" s="258">
        <v>0</v>
      </c>
      <c r="AN41" s="258">
        <v>0</v>
      </c>
      <c r="AO41" s="258">
        <v>0</v>
      </c>
    </row>
    <row r="42" spans="1:44" ht="24" customHeight="1">
      <c r="A42" s="252" t="s">
        <v>92</v>
      </c>
      <c r="B42" s="272" t="s">
        <v>90</v>
      </c>
      <c r="C42" s="103" t="s">
        <v>91</v>
      </c>
      <c r="D42" s="252"/>
      <c r="E42" s="308"/>
      <c r="F42" s="254"/>
      <c r="G42" s="255"/>
      <c r="H42" s="256"/>
      <c r="I42" s="256"/>
      <c r="J42" s="256"/>
      <c r="K42" s="256"/>
      <c r="L42" s="256"/>
      <c r="M42" s="256"/>
      <c r="N42" s="256"/>
      <c r="O42" s="256"/>
      <c r="P42" s="256"/>
      <c r="Q42" s="256"/>
      <c r="R42" s="256"/>
      <c r="S42" s="256"/>
      <c r="T42" s="256"/>
      <c r="U42" s="256"/>
      <c r="V42" s="257"/>
      <c r="W42" s="256"/>
      <c r="X42" s="257"/>
      <c r="Y42" s="257"/>
      <c r="Z42" s="257"/>
      <c r="AA42" s="257"/>
      <c r="AB42" s="257"/>
      <c r="AC42" s="257"/>
      <c r="AD42" s="257"/>
      <c r="AE42" s="273">
        <v>0</v>
      </c>
      <c r="AF42" s="273">
        <v>0</v>
      </c>
      <c r="AG42" s="273">
        <v>0</v>
      </c>
      <c r="AH42" s="273">
        <v>0</v>
      </c>
      <c r="AI42" s="273">
        <v>0</v>
      </c>
      <c r="AJ42" s="273">
        <v>0</v>
      </c>
      <c r="AK42" s="273">
        <v>0</v>
      </c>
      <c r="AL42" s="273">
        <v>0</v>
      </c>
      <c r="AM42" s="273">
        <v>0</v>
      </c>
      <c r="AN42" s="273">
        <v>0</v>
      </c>
      <c r="AO42" s="273">
        <v>0</v>
      </c>
    </row>
    <row r="43" spans="1:44" ht="25.5">
      <c r="A43" s="252" t="s">
        <v>128</v>
      </c>
      <c r="B43" s="271" t="s">
        <v>93</v>
      </c>
      <c r="C43" s="103" t="s">
        <v>94</v>
      </c>
      <c r="D43" s="308"/>
      <c r="E43" s="308"/>
      <c r="F43" s="254"/>
      <c r="G43" s="255"/>
      <c r="H43" s="256"/>
      <c r="I43" s="256"/>
      <c r="J43" s="256"/>
      <c r="K43" s="256"/>
      <c r="L43" s="256"/>
      <c r="M43" s="256"/>
      <c r="N43" s="256"/>
      <c r="O43" s="256"/>
      <c r="P43" s="256"/>
      <c r="Q43" s="256"/>
      <c r="R43" s="256"/>
      <c r="S43" s="256"/>
      <c r="T43" s="256"/>
      <c r="U43" s="256"/>
      <c r="V43" s="257"/>
      <c r="W43" s="256"/>
      <c r="X43" s="257"/>
      <c r="Y43" s="257"/>
      <c r="Z43" s="257"/>
      <c r="AA43" s="257"/>
      <c r="AB43" s="257"/>
      <c r="AC43" s="257"/>
      <c r="AD43" s="257"/>
      <c r="AE43" s="258">
        <f t="shared" ref="AE43:AO43" si="11">SUM(AE45:AE60)</f>
        <v>0</v>
      </c>
      <c r="AF43" s="258">
        <f t="shared" si="11"/>
        <v>0</v>
      </c>
      <c r="AG43" s="258">
        <f t="shared" si="11"/>
        <v>0</v>
      </c>
      <c r="AH43" s="258">
        <f t="shared" si="11"/>
        <v>0</v>
      </c>
      <c r="AI43" s="258">
        <f t="shared" si="11"/>
        <v>0</v>
      </c>
      <c r="AJ43" s="258">
        <f t="shared" si="11"/>
        <v>0</v>
      </c>
      <c r="AK43" s="258">
        <f t="shared" si="11"/>
        <v>0</v>
      </c>
      <c r="AL43" s="258">
        <f t="shared" si="11"/>
        <v>0</v>
      </c>
      <c r="AM43" s="258">
        <f t="shared" si="11"/>
        <v>0</v>
      </c>
      <c r="AN43" s="258">
        <f t="shared" si="11"/>
        <v>0</v>
      </c>
      <c r="AO43" s="258">
        <f t="shared" si="11"/>
        <v>0</v>
      </c>
    </row>
    <row r="44" spans="1:44">
      <c r="A44" s="252"/>
      <c r="B44" s="251" t="s">
        <v>65</v>
      </c>
      <c r="C44" s="103"/>
      <c r="D44" s="252"/>
      <c r="E44" s="308"/>
      <c r="F44" s="254"/>
      <c r="G44" s="255"/>
      <c r="H44" s="256"/>
      <c r="I44" s="256"/>
      <c r="J44" s="256"/>
      <c r="K44" s="256"/>
      <c r="L44" s="256"/>
      <c r="M44" s="256"/>
      <c r="N44" s="256"/>
      <c r="O44" s="256"/>
      <c r="P44" s="256"/>
      <c r="Q44" s="256"/>
      <c r="R44" s="256"/>
      <c r="S44" s="256"/>
      <c r="T44" s="256"/>
      <c r="U44" s="256"/>
      <c r="V44" s="257"/>
      <c r="W44" s="256"/>
      <c r="X44" s="257"/>
      <c r="Y44" s="257"/>
      <c r="Z44" s="257"/>
      <c r="AA44" s="257"/>
      <c r="AB44" s="257"/>
      <c r="AC44" s="257"/>
      <c r="AD44" s="257"/>
      <c r="AE44" s="258"/>
      <c r="AF44" s="258"/>
      <c r="AG44" s="258"/>
      <c r="AH44" s="258"/>
      <c r="AI44" s="258"/>
      <c r="AJ44" s="258"/>
      <c r="AK44" s="258"/>
      <c r="AL44" s="258"/>
      <c r="AM44" s="258"/>
      <c r="AN44" s="258"/>
      <c r="AO44" s="258"/>
    </row>
    <row r="45" spans="1:44" s="266" customFormat="1" ht="18" customHeight="1">
      <c r="A45" s="260" t="s">
        <v>331</v>
      </c>
      <c r="B45" s="251" t="s">
        <v>96</v>
      </c>
      <c r="C45" s="151" t="s">
        <v>97</v>
      </c>
      <c r="D45" s="252"/>
      <c r="E45" s="309"/>
      <c r="F45" s="262"/>
      <c r="G45" s="274"/>
      <c r="H45" s="261"/>
      <c r="I45" s="261"/>
      <c r="J45" s="261"/>
      <c r="K45" s="261"/>
      <c r="L45" s="261"/>
      <c r="M45" s="261"/>
      <c r="N45" s="261"/>
      <c r="O45" s="261"/>
      <c r="P45" s="261"/>
      <c r="Q45" s="261"/>
      <c r="R45" s="261"/>
      <c r="S45" s="261"/>
      <c r="T45" s="261"/>
      <c r="U45" s="261"/>
      <c r="V45" s="275"/>
      <c r="W45" s="261"/>
      <c r="X45" s="275"/>
      <c r="Y45" s="275"/>
      <c r="Z45" s="275"/>
      <c r="AA45" s="275"/>
      <c r="AB45" s="275"/>
      <c r="AC45" s="275"/>
      <c r="AD45" s="275"/>
      <c r="AE45" s="276">
        <v>0</v>
      </c>
      <c r="AF45" s="276">
        <v>0</v>
      </c>
      <c r="AG45" s="276">
        <v>0</v>
      </c>
      <c r="AH45" s="276">
        <v>0</v>
      </c>
      <c r="AI45" s="276">
        <v>0</v>
      </c>
      <c r="AJ45" s="276">
        <v>0</v>
      </c>
      <c r="AK45" s="276">
        <v>0</v>
      </c>
      <c r="AL45" s="276">
        <v>0</v>
      </c>
      <c r="AM45" s="276">
        <v>0</v>
      </c>
      <c r="AN45" s="276">
        <v>0</v>
      </c>
      <c r="AO45" s="276">
        <v>0</v>
      </c>
      <c r="AQ45" s="266">
        <v>1479.1586620000003</v>
      </c>
      <c r="AR45" s="266">
        <f>F45-AQ45</f>
        <v>-1479.1586620000003</v>
      </c>
    </row>
    <row r="46" spans="1:44" s="266" customFormat="1" ht="16.5" customHeight="1">
      <c r="A46" s="260" t="s">
        <v>331</v>
      </c>
      <c r="B46" s="251" t="s">
        <v>98</v>
      </c>
      <c r="C46" s="151" t="s">
        <v>99</v>
      </c>
      <c r="D46" s="252"/>
      <c r="E46" s="309"/>
      <c r="F46" s="262"/>
      <c r="G46" s="274"/>
      <c r="H46" s="261"/>
      <c r="I46" s="261"/>
      <c r="J46" s="261"/>
      <c r="K46" s="261"/>
      <c r="L46" s="261"/>
      <c r="M46" s="261"/>
      <c r="N46" s="261"/>
      <c r="O46" s="261"/>
      <c r="P46" s="261"/>
      <c r="Q46" s="261"/>
      <c r="R46" s="261"/>
      <c r="S46" s="261"/>
      <c r="T46" s="261"/>
      <c r="U46" s="261"/>
      <c r="V46" s="275"/>
      <c r="W46" s="261"/>
      <c r="X46" s="275"/>
      <c r="Y46" s="275"/>
      <c r="Z46" s="275"/>
      <c r="AA46" s="275"/>
      <c r="AB46" s="275"/>
      <c r="AC46" s="275"/>
      <c r="AD46" s="275"/>
      <c r="AE46" s="276">
        <v>0</v>
      </c>
      <c r="AF46" s="276">
        <v>0</v>
      </c>
      <c r="AG46" s="276">
        <v>0</v>
      </c>
      <c r="AH46" s="276">
        <v>0</v>
      </c>
      <c r="AI46" s="276">
        <v>0</v>
      </c>
      <c r="AJ46" s="276">
        <v>0</v>
      </c>
      <c r="AK46" s="276">
        <v>0</v>
      </c>
      <c r="AL46" s="276">
        <v>0</v>
      </c>
      <c r="AM46" s="276">
        <v>0</v>
      </c>
      <c r="AN46" s="276">
        <v>0</v>
      </c>
      <c r="AO46" s="276">
        <v>0</v>
      </c>
      <c r="AQ46" s="266">
        <v>725.28760599999998</v>
      </c>
      <c r="AR46" s="266">
        <f t="shared" ref="AR46:AR52" si="12">F46-AQ46</f>
        <v>-725.28760599999998</v>
      </c>
    </row>
    <row r="47" spans="1:44" s="266" customFormat="1" ht="18" customHeight="1">
      <c r="A47" s="260" t="s">
        <v>331</v>
      </c>
      <c r="B47" s="251" t="s">
        <v>100</v>
      </c>
      <c r="C47" s="151" t="s">
        <v>101</v>
      </c>
      <c r="D47" s="252"/>
      <c r="E47" s="309"/>
      <c r="F47" s="262"/>
      <c r="G47" s="274"/>
      <c r="H47" s="261"/>
      <c r="I47" s="261"/>
      <c r="J47" s="261"/>
      <c r="K47" s="261"/>
      <c r="L47" s="261"/>
      <c r="M47" s="261"/>
      <c r="N47" s="261"/>
      <c r="O47" s="261"/>
      <c r="P47" s="261"/>
      <c r="Q47" s="261"/>
      <c r="R47" s="261"/>
      <c r="S47" s="261"/>
      <c r="T47" s="261"/>
      <c r="U47" s="261"/>
      <c r="V47" s="275"/>
      <c r="W47" s="261"/>
      <c r="X47" s="275"/>
      <c r="Y47" s="275"/>
      <c r="Z47" s="275"/>
      <c r="AA47" s="275"/>
      <c r="AB47" s="275"/>
      <c r="AC47" s="275"/>
      <c r="AD47" s="275"/>
      <c r="AE47" s="276">
        <v>0</v>
      </c>
      <c r="AF47" s="276">
        <v>0</v>
      </c>
      <c r="AG47" s="276">
        <v>0</v>
      </c>
      <c r="AH47" s="276">
        <v>0</v>
      </c>
      <c r="AI47" s="276">
        <v>0</v>
      </c>
      <c r="AJ47" s="276">
        <v>0</v>
      </c>
      <c r="AK47" s="276">
        <v>0</v>
      </c>
      <c r="AL47" s="276">
        <v>0</v>
      </c>
      <c r="AM47" s="276">
        <v>0</v>
      </c>
      <c r="AN47" s="276">
        <v>0</v>
      </c>
      <c r="AO47" s="276">
        <v>0</v>
      </c>
      <c r="AQ47" s="266">
        <v>22.030211000000001</v>
      </c>
      <c r="AR47" s="266">
        <f t="shared" si="12"/>
        <v>-22.030211000000001</v>
      </c>
    </row>
    <row r="48" spans="1:44" s="266" customFormat="1" ht="18" customHeight="1">
      <c r="A48" s="260" t="s">
        <v>331</v>
      </c>
      <c r="B48" s="251" t="s">
        <v>102</v>
      </c>
      <c r="C48" s="151" t="s">
        <v>103</v>
      </c>
      <c r="D48" s="252"/>
      <c r="E48" s="309"/>
      <c r="F48" s="262"/>
      <c r="G48" s="274"/>
      <c r="H48" s="261"/>
      <c r="I48" s="261"/>
      <c r="J48" s="261"/>
      <c r="K48" s="261"/>
      <c r="L48" s="261"/>
      <c r="M48" s="261"/>
      <c r="N48" s="261"/>
      <c r="O48" s="261"/>
      <c r="P48" s="261"/>
      <c r="Q48" s="261"/>
      <c r="R48" s="261"/>
      <c r="S48" s="261"/>
      <c r="T48" s="261"/>
      <c r="U48" s="261"/>
      <c r="V48" s="275"/>
      <c r="W48" s="261"/>
      <c r="X48" s="275"/>
      <c r="Y48" s="275"/>
      <c r="Z48" s="275"/>
      <c r="AA48" s="275"/>
      <c r="AB48" s="275"/>
      <c r="AC48" s="275"/>
      <c r="AD48" s="275"/>
      <c r="AE48" s="276">
        <v>0</v>
      </c>
      <c r="AF48" s="276">
        <v>0</v>
      </c>
      <c r="AG48" s="276">
        <v>0</v>
      </c>
      <c r="AH48" s="276">
        <v>0</v>
      </c>
      <c r="AI48" s="276">
        <v>0</v>
      </c>
      <c r="AJ48" s="276">
        <v>0</v>
      </c>
      <c r="AK48" s="276">
        <v>0</v>
      </c>
      <c r="AL48" s="276">
        <v>0</v>
      </c>
      <c r="AM48" s="276">
        <v>0</v>
      </c>
      <c r="AN48" s="276">
        <v>0</v>
      </c>
      <c r="AO48" s="276">
        <v>0</v>
      </c>
      <c r="AQ48" s="266">
        <v>8.9931250000000009</v>
      </c>
      <c r="AR48" s="266">
        <f t="shared" si="12"/>
        <v>-8.9931250000000009</v>
      </c>
    </row>
    <row r="49" spans="1:44" s="266" customFormat="1" ht="28.5" customHeight="1">
      <c r="A49" s="260" t="s">
        <v>331</v>
      </c>
      <c r="B49" s="251" t="s">
        <v>332</v>
      </c>
      <c r="C49" s="151" t="s">
        <v>105</v>
      </c>
      <c r="D49" s="252"/>
      <c r="E49" s="309"/>
      <c r="F49" s="262"/>
      <c r="G49" s="274"/>
      <c r="H49" s="261"/>
      <c r="I49" s="261"/>
      <c r="J49" s="261"/>
      <c r="K49" s="261"/>
      <c r="L49" s="261"/>
      <c r="M49" s="261"/>
      <c r="N49" s="261"/>
      <c r="O49" s="261"/>
      <c r="P49" s="261"/>
      <c r="Q49" s="261"/>
      <c r="R49" s="261"/>
      <c r="S49" s="261"/>
      <c r="T49" s="261"/>
      <c r="U49" s="261"/>
      <c r="V49" s="275"/>
      <c r="W49" s="261"/>
      <c r="X49" s="275"/>
      <c r="Y49" s="275"/>
      <c r="Z49" s="275"/>
      <c r="AA49" s="275"/>
      <c r="AB49" s="275"/>
      <c r="AC49" s="275"/>
      <c r="AD49" s="275"/>
      <c r="AE49" s="276">
        <v>0</v>
      </c>
      <c r="AF49" s="276">
        <v>0</v>
      </c>
      <c r="AG49" s="276">
        <v>0</v>
      </c>
      <c r="AH49" s="276">
        <v>0</v>
      </c>
      <c r="AI49" s="276">
        <v>0</v>
      </c>
      <c r="AJ49" s="276">
        <v>0</v>
      </c>
      <c r="AK49" s="276">
        <v>0</v>
      </c>
      <c r="AL49" s="276">
        <v>0</v>
      </c>
      <c r="AM49" s="276">
        <v>0</v>
      </c>
      <c r="AN49" s="276">
        <v>0</v>
      </c>
      <c r="AO49" s="276">
        <v>0</v>
      </c>
      <c r="AQ49" s="266">
        <v>81.403137000000001</v>
      </c>
      <c r="AR49" s="266">
        <f t="shared" si="12"/>
        <v>-81.403137000000001</v>
      </c>
    </row>
    <row r="50" spans="1:44" s="266" customFormat="1" ht="18" customHeight="1">
      <c r="A50" s="260" t="s">
        <v>331</v>
      </c>
      <c r="B50" s="251" t="s">
        <v>333</v>
      </c>
      <c r="C50" s="151" t="s">
        <v>107</v>
      </c>
      <c r="D50" s="252"/>
      <c r="E50" s="309"/>
      <c r="F50" s="262"/>
      <c r="G50" s="274"/>
      <c r="H50" s="261"/>
      <c r="I50" s="261"/>
      <c r="J50" s="261"/>
      <c r="K50" s="261"/>
      <c r="L50" s="261"/>
      <c r="M50" s="261"/>
      <c r="N50" s="261"/>
      <c r="O50" s="261"/>
      <c r="P50" s="261"/>
      <c r="Q50" s="261"/>
      <c r="R50" s="261"/>
      <c r="S50" s="261"/>
      <c r="T50" s="261"/>
      <c r="U50" s="261"/>
      <c r="V50" s="275"/>
      <c r="W50" s="261"/>
      <c r="X50" s="275"/>
      <c r="Y50" s="275"/>
      <c r="Z50" s="275"/>
      <c r="AA50" s="275"/>
      <c r="AB50" s="275"/>
      <c r="AC50" s="275"/>
      <c r="AD50" s="275"/>
      <c r="AE50" s="276">
        <v>0</v>
      </c>
      <c r="AF50" s="276">
        <v>0</v>
      </c>
      <c r="AG50" s="276">
        <v>0</v>
      </c>
      <c r="AH50" s="276">
        <v>0</v>
      </c>
      <c r="AI50" s="276">
        <v>0</v>
      </c>
      <c r="AJ50" s="276">
        <v>0</v>
      </c>
      <c r="AK50" s="276">
        <v>0</v>
      </c>
      <c r="AL50" s="276">
        <v>0</v>
      </c>
      <c r="AM50" s="276">
        <v>0</v>
      </c>
      <c r="AN50" s="276">
        <v>0</v>
      </c>
      <c r="AO50" s="276">
        <v>0</v>
      </c>
      <c r="AQ50" s="266">
        <v>54.761764000000007</v>
      </c>
      <c r="AR50" s="266">
        <f t="shared" si="12"/>
        <v>-54.761764000000007</v>
      </c>
    </row>
    <row r="51" spans="1:44" s="266" customFormat="1" ht="18" customHeight="1">
      <c r="A51" s="260" t="s">
        <v>331</v>
      </c>
      <c r="B51" s="251" t="s">
        <v>108</v>
      </c>
      <c r="C51" s="151" t="s">
        <v>109</v>
      </c>
      <c r="D51" s="252"/>
      <c r="E51" s="309"/>
      <c r="F51" s="262"/>
      <c r="G51" s="274"/>
      <c r="H51" s="261"/>
      <c r="I51" s="261"/>
      <c r="J51" s="261"/>
      <c r="K51" s="261"/>
      <c r="L51" s="261"/>
      <c r="M51" s="261"/>
      <c r="N51" s="261"/>
      <c r="O51" s="261"/>
      <c r="P51" s="261"/>
      <c r="Q51" s="261"/>
      <c r="R51" s="261"/>
      <c r="S51" s="261"/>
      <c r="T51" s="261"/>
      <c r="U51" s="261"/>
      <c r="V51" s="275"/>
      <c r="W51" s="261"/>
      <c r="X51" s="275"/>
      <c r="Y51" s="275"/>
      <c r="Z51" s="275"/>
      <c r="AA51" s="275"/>
      <c r="AB51" s="275"/>
      <c r="AC51" s="275"/>
      <c r="AD51" s="275"/>
      <c r="AE51" s="276">
        <v>0</v>
      </c>
      <c r="AF51" s="276">
        <v>0</v>
      </c>
      <c r="AG51" s="276">
        <v>0</v>
      </c>
      <c r="AH51" s="276">
        <v>0</v>
      </c>
      <c r="AI51" s="276">
        <v>0</v>
      </c>
      <c r="AJ51" s="276">
        <v>0</v>
      </c>
      <c r="AK51" s="276">
        <v>0</v>
      </c>
      <c r="AL51" s="276">
        <v>0</v>
      </c>
      <c r="AM51" s="276">
        <v>0</v>
      </c>
      <c r="AN51" s="276">
        <v>0</v>
      </c>
      <c r="AO51" s="276">
        <v>0</v>
      </c>
      <c r="AQ51" s="266">
        <v>312.69354199999998</v>
      </c>
      <c r="AR51" s="266">
        <f t="shared" si="12"/>
        <v>-312.69354199999998</v>
      </c>
    </row>
    <row r="52" spans="1:44" s="266" customFormat="1" ht="18" customHeight="1">
      <c r="A52" s="260" t="s">
        <v>331</v>
      </c>
      <c r="B52" s="251" t="s">
        <v>110</v>
      </c>
      <c r="C52" s="151" t="s">
        <v>111</v>
      </c>
      <c r="D52" s="252"/>
      <c r="E52" s="309"/>
      <c r="F52" s="262"/>
      <c r="G52" s="274"/>
      <c r="H52" s="261"/>
      <c r="I52" s="261"/>
      <c r="J52" s="261"/>
      <c r="K52" s="261"/>
      <c r="L52" s="261"/>
      <c r="M52" s="261"/>
      <c r="N52" s="261"/>
      <c r="O52" s="261"/>
      <c r="P52" s="261"/>
      <c r="Q52" s="261"/>
      <c r="R52" s="261"/>
      <c r="S52" s="261"/>
      <c r="T52" s="261"/>
      <c r="U52" s="261"/>
      <c r="V52" s="275"/>
      <c r="W52" s="261"/>
      <c r="X52" s="275"/>
      <c r="Y52" s="275"/>
      <c r="Z52" s="275"/>
      <c r="AA52" s="275"/>
      <c r="AB52" s="275"/>
      <c r="AC52" s="275"/>
      <c r="AD52" s="275"/>
      <c r="AE52" s="276">
        <v>0</v>
      </c>
      <c r="AF52" s="276">
        <v>0</v>
      </c>
      <c r="AG52" s="276">
        <v>0</v>
      </c>
      <c r="AH52" s="276">
        <v>0</v>
      </c>
      <c r="AI52" s="276">
        <v>0</v>
      </c>
      <c r="AJ52" s="276">
        <v>0</v>
      </c>
      <c r="AK52" s="276">
        <v>0</v>
      </c>
      <c r="AL52" s="276">
        <v>0</v>
      </c>
      <c r="AM52" s="276">
        <v>0</v>
      </c>
      <c r="AN52" s="276">
        <v>0</v>
      </c>
      <c r="AO52" s="276">
        <v>0</v>
      </c>
      <c r="AQ52" s="266">
        <v>2.0732490000000001</v>
      </c>
      <c r="AR52" s="266">
        <f t="shared" si="12"/>
        <v>-2.0732490000000001</v>
      </c>
    </row>
    <row r="53" spans="1:44" s="266" customFormat="1" ht="18" customHeight="1">
      <c r="A53" s="260" t="s">
        <v>331</v>
      </c>
      <c r="B53" s="251" t="s">
        <v>112</v>
      </c>
      <c r="C53" s="151" t="s">
        <v>113</v>
      </c>
      <c r="D53" s="252"/>
      <c r="E53" s="309"/>
      <c r="F53" s="262"/>
      <c r="G53" s="274"/>
      <c r="H53" s="261"/>
      <c r="I53" s="261"/>
      <c r="J53" s="261"/>
      <c r="K53" s="261"/>
      <c r="L53" s="261"/>
      <c r="M53" s="261"/>
      <c r="N53" s="261"/>
      <c r="O53" s="261"/>
      <c r="P53" s="261"/>
      <c r="Q53" s="261"/>
      <c r="R53" s="261"/>
      <c r="S53" s="261"/>
      <c r="T53" s="261"/>
      <c r="U53" s="261"/>
      <c r="V53" s="275"/>
      <c r="W53" s="261"/>
      <c r="X53" s="275"/>
      <c r="Y53" s="275"/>
      <c r="Z53" s="275"/>
      <c r="AA53" s="275"/>
      <c r="AB53" s="275"/>
      <c r="AC53" s="275"/>
      <c r="AD53" s="275"/>
      <c r="AE53" s="276"/>
      <c r="AF53" s="276"/>
      <c r="AG53" s="276"/>
      <c r="AH53" s="276"/>
      <c r="AI53" s="276"/>
      <c r="AJ53" s="276"/>
      <c r="AK53" s="276"/>
      <c r="AL53" s="276"/>
      <c r="AM53" s="276"/>
      <c r="AN53" s="276"/>
      <c r="AO53" s="276"/>
    </row>
    <row r="54" spans="1:44" s="266" customFormat="1" ht="18" customHeight="1">
      <c r="A54" s="260" t="s">
        <v>331</v>
      </c>
      <c r="B54" s="167" t="s">
        <v>114</v>
      </c>
      <c r="C54" s="151" t="s">
        <v>115</v>
      </c>
      <c r="D54" s="252"/>
      <c r="E54" s="309"/>
      <c r="F54" s="262"/>
      <c r="G54" s="274"/>
      <c r="H54" s="261"/>
      <c r="I54" s="261"/>
      <c r="J54" s="261"/>
      <c r="K54" s="261"/>
      <c r="L54" s="261"/>
      <c r="M54" s="261"/>
      <c r="N54" s="261"/>
      <c r="O54" s="261"/>
      <c r="P54" s="261"/>
      <c r="Q54" s="261"/>
      <c r="R54" s="261"/>
      <c r="S54" s="261"/>
      <c r="T54" s="261"/>
      <c r="U54" s="261"/>
      <c r="V54" s="275"/>
      <c r="W54" s="261"/>
      <c r="X54" s="275"/>
      <c r="Y54" s="275"/>
      <c r="Z54" s="275"/>
      <c r="AA54" s="275"/>
      <c r="AB54" s="275"/>
      <c r="AC54" s="275"/>
      <c r="AD54" s="275"/>
      <c r="AE54" s="276">
        <v>0</v>
      </c>
      <c r="AF54" s="276">
        <v>0</v>
      </c>
      <c r="AG54" s="276">
        <v>0</v>
      </c>
      <c r="AH54" s="276">
        <v>0</v>
      </c>
      <c r="AI54" s="276">
        <v>0</v>
      </c>
      <c r="AJ54" s="276">
        <v>0</v>
      </c>
      <c r="AK54" s="276">
        <v>0</v>
      </c>
      <c r="AL54" s="276">
        <v>0</v>
      </c>
      <c r="AM54" s="276">
        <v>0</v>
      </c>
      <c r="AN54" s="276">
        <v>0</v>
      </c>
      <c r="AO54" s="276">
        <v>0</v>
      </c>
    </row>
    <row r="55" spans="1:44" s="266" customFormat="1" ht="18" customHeight="1">
      <c r="A55" s="260" t="s">
        <v>331</v>
      </c>
      <c r="B55" s="261" t="s">
        <v>116</v>
      </c>
      <c r="C55" s="151" t="s">
        <v>117</v>
      </c>
      <c r="D55" s="252"/>
      <c r="E55" s="309"/>
      <c r="F55" s="262"/>
      <c r="G55" s="274"/>
      <c r="H55" s="261"/>
      <c r="I55" s="261"/>
      <c r="J55" s="261"/>
      <c r="K55" s="261"/>
      <c r="L55" s="261"/>
      <c r="M55" s="261"/>
      <c r="N55" s="261"/>
      <c r="O55" s="261"/>
      <c r="P55" s="261"/>
      <c r="Q55" s="261"/>
      <c r="R55" s="261"/>
      <c r="S55" s="261"/>
      <c r="T55" s="261"/>
      <c r="U55" s="261"/>
      <c r="V55" s="275"/>
      <c r="W55" s="261"/>
      <c r="X55" s="275"/>
      <c r="Y55" s="275"/>
      <c r="Z55" s="275"/>
      <c r="AA55" s="275"/>
      <c r="AB55" s="275"/>
      <c r="AC55" s="275"/>
      <c r="AD55" s="275"/>
      <c r="AE55" s="276">
        <v>0</v>
      </c>
      <c r="AF55" s="276">
        <v>0</v>
      </c>
      <c r="AG55" s="276">
        <v>0</v>
      </c>
      <c r="AH55" s="276">
        <v>0</v>
      </c>
      <c r="AI55" s="276">
        <v>0</v>
      </c>
      <c r="AJ55" s="276">
        <v>0</v>
      </c>
      <c r="AK55" s="276">
        <v>0</v>
      </c>
      <c r="AL55" s="276">
        <v>0</v>
      </c>
      <c r="AM55" s="276">
        <v>0</v>
      </c>
      <c r="AN55" s="276">
        <v>0</v>
      </c>
      <c r="AO55" s="276">
        <v>0</v>
      </c>
    </row>
    <row r="56" spans="1:44" s="266" customFormat="1" ht="18" customHeight="1">
      <c r="A56" s="260" t="s">
        <v>331</v>
      </c>
      <c r="B56" s="277" t="s">
        <v>118</v>
      </c>
      <c r="C56" s="151" t="s">
        <v>119</v>
      </c>
      <c r="D56" s="252"/>
      <c r="E56" s="309"/>
      <c r="F56" s="262"/>
      <c r="G56" s="274"/>
      <c r="H56" s="261"/>
      <c r="I56" s="261"/>
      <c r="J56" s="261"/>
      <c r="K56" s="261"/>
      <c r="L56" s="261"/>
      <c r="M56" s="261"/>
      <c r="N56" s="261"/>
      <c r="O56" s="261"/>
      <c r="P56" s="261"/>
      <c r="Q56" s="261"/>
      <c r="R56" s="261"/>
      <c r="S56" s="261"/>
      <c r="T56" s="261"/>
      <c r="U56" s="261"/>
      <c r="V56" s="275"/>
      <c r="W56" s="261"/>
      <c r="X56" s="275"/>
      <c r="Y56" s="275"/>
      <c r="Z56" s="275"/>
      <c r="AA56" s="275"/>
      <c r="AB56" s="275"/>
      <c r="AC56" s="275"/>
      <c r="AD56" s="275"/>
      <c r="AE56" s="276">
        <v>0</v>
      </c>
      <c r="AF56" s="276">
        <v>0</v>
      </c>
      <c r="AG56" s="276">
        <v>0</v>
      </c>
      <c r="AH56" s="276">
        <v>0</v>
      </c>
      <c r="AI56" s="276">
        <v>0</v>
      </c>
      <c r="AJ56" s="276">
        <v>0</v>
      </c>
      <c r="AK56" s="276">
        <v>0</v>
      </c>
      <c r="AL56" s="276">
        <v>0</v>
      </c>
      <c r="AM56" s="276">
        <v>0</v>
      </c>
      <c r="AN56" s="276">
        <v>0</v>
      </c>
      <c r="AO56" s="276">
        <v>0</v>
      </c>
    </row>
    <row r="57" spans="1:44" s="266" customFormat="1" ht="22.5" customHeight="1">
      <c r="A57" s="260" t="s">
        <v>331</v>
      </c>
      <c r="B57" s="277" t="s">
        <v>120</v>
      </c>
      <c r="C57" s="151" t="s">
        <v>121</v>
      </c>
      <c r="D57" s="252"/>
      <c r="E57" s="309"/>
      <c r="F57" s="262"/>
      <c r="G57" s="274"/>
      <c r="H57" s="261"/>
      <c r="I57" s="261"/>
      <c r="J57" s="261"/>
      <c r="K57" s="261"/>
      <c r="L57" s="261"/>
      <c r="M57" s="261"/>
      <c r="N57" s="261"/>
      <c r="O57" s="261"/>
      <c r="P57" s="261"/>
      <c r="Q57" s="261"/>
      <c r="R57" s="261"/>
      <c r="S57" s="261"/>
      <c r="T57" s="261"/>
      <c r="U57" s="261"/>
      <c r="V57" s="275"/>
      <c r="W57" s="261"/>
      <c r="X57" s="275"/>
      <c r="Y57" s="275"/>
      <c r="Z57" s="275"/>
      <c r="AA57" s="275"/>
      <c r="AB57" s="275"/>
      <c r="AC57" s="275"/>
      <c r="AD57" s="275"/>
      <c r="AE57" s="276">
        <v>0</v>
      </c>
      <c r="AF57" s="276">
        <v>0</v>
      </c>
      <c r="AG57" s="276">
        <v>0</v>
      </c>
      <c r="AH57" s="276">
        <v>0</v>
      </c>
      <c r="AI57" s="276">
        <v>0</v>
      </c>
      <c r="AJ57" s="276">
        <v>0</v>
      </c>
      <c r="AK57" s="276">
        <v>0</v>
      </c>
      <c r="AL57" s="276">
        <v>0</v>
      </c>
      <c r="AM57" s="276">
        <v>0</v>
      </c>
      <c r="AN57" s="276">
        <v>0</v>
      </c>
      <c r="AO57" s="276">
        <v>0</v>
      </c>
    </row>
    <row r="58" spans="1:44" s="266" customFormat="1" ht="25.5">
      <c r="A58" s="260" t="s">
        <v>331</v>
      </c>
      <c r="B58" s="251" t="s">
        <v>284</v>
      </c>
      <c r="C58" s="151" t="s">
        <v>123</v>
      </c>
      <c r="D58" s="252"/>
      <c r="E58" s="309"/>
      <c r="F58" s="262"/>
      <c r="G58" s="274"/>
      <c r="H58" s="261"/>
      <c r="I58" s="261"/>
      <c r="J58" s="261"/>
      <c r="K58" s="261"/>
      <c r="L58" s="261"/>
      <c r="M58" s="261"/>
      <c r="N58" s="261"/>
      <c r="O58" s="261"/>
      <c r="P58" s="261"/>
      <c r="Q58" s="261"/>
      <c r="R58" s="261"/>
      <c r="S58" s="261"/>
      <c r="T58" s="261"/>
      <c r="U58" s="261"/>
      <c r="V58" s="275"/>
      <c r="W58" s="261"/>
      <c r="X58" s="275"/>
      <c r="Y58" s="275"/>
      <c r="Z58" s="275"/>
      <c r="AA58" s="275"/>
      <c r="AB58" s="275"/>
      <c r="AC58" s="275"/>
      <c r="AD58" s="275"/>
      <c r="AE58" s="276">
        <v>0</v>
      </c>
      <c r="AF58" s="276">
        <v>0</v>
      </c>
      <c r="AG58" s="276">
        <v>0</v>
      </c>
      <c r="AH58" s="276">
        <v>0</v>
      </c>
      <c r="AI58" s="276">
        <v>0</v>
      </c>
      <c r="AJ58" s="276">
        <v>0</v>
      </c>
      <c r="AK58" s="276">
        <v>0</v>
      </c>
      <c r="AL58" s="276">
        <v>0</v>
      </c>
      <c r="AM58" s="276">
        <v>0</v>
      </c>
      <c r="AN58" s="276">
        <v>0</v>
      </c>
      <c r="AO58" s="276">
        <v>0</v>
      </c>
    </row>
    <row r="59" spans="1:44" s="266" customFormat="1" ht="18" customHeight="1">
      <c r="A59" s="260" t="s">
        <v>331</v>
      </c>
      <c r="B59" s="251" t="s">
        <v>124</v>
      </c>
      <c r="C59" s="151" t="s">
        <v>125</v>
      </c>
      <c r="D59" s="252"/>
      <c r="E59" s="309"/>
      <c r="F59" s="262"/>
      <c r="G59" s="274"/>
      <c r="H59" s="261"/>
      <c r="I59" s="261"/>
      <c r="J59" s="261"/>
      <c r="K59" s="261"/>
      <c r="L59" s="261"/>
      <c r="M59" s="261"/>
      <c r="N59" s="261"/>
      <c r="O59" s="261"/>
      <c r="P59" s="261"/>
      <c r="Q59" s="261"/>
      <c r="R59" s="261"/>
      <c r="S59" s="261"/>
      <c r="T59" s="261"/>
      <c r="U59" s="261"/>
      <c r="V59" s="275"/>
      <c r="W59" s="261"/>
      <c r="X59" s="275"/>
      <c r="Y59" s="275"/>
      <c r="Z59" s="275"/>
      <c r="AA59" s="275"/>
      <c r="AB59" s="275"/>
      <c r="AC59" s="275"/>
      <c r="AD59" s="275"/>
      <c r="AE59" s="276">
        <v>0</v>
      </c>
      <c r="AF59" s="276">
        <v>0</v>
      </c>
      <c r="AG59" s="276">
        <v>0</v>
      </c>
      <c r="AH59" s="276">
        <v>0</v>
      </c>
      <c r="AI59" s="276">
        <v>0</v>
      </c>
      <c r="AJ59" s="276">
        <v>0</v>
      </c>
      <c r="AK59" s="276">
        <v>0</v>
      </c>
      <c r="AL59" s="276">
        <v>0</v>
      </c>
      <c r="AM59" s="276">
        <v>0</v>
      </c>
      <c r="AN59" s="276">
        <v>0</v>
      </c>
      <c r="AO59" s="276">
        <v>0</v>
      </c>
    </row>
    <row r="60" spans="1:44" s="266" customFormat="1" ht="13.5" customHeight="1">
      <c r="A60" s="260" t="s">
        <v>331</v>
      </c>
      <c r="B60" s="251" t="s">
        <v>126</v>
      </c>
      <c r="C60" s="151" t="s">
        <v>127</v>
      </c>
      <c r="D60" s="252"/>
      <c r="E60" s="309"/>
      <c r="F60" s="262"/>
      <c r="G60" s="274"/>
      <c r="H60" s="261"/>
      <c r="I60" s="261"/>
      <c r="J60" s="261"/>
      <c r="K60" s="261"/>
      <c r="L60" s="261"/>
      <c r="M60" s="261"/>
      <c r="N60" s="261"/>
      <c r="O60" s="261"/>
      <c r="P60" s="261"/>
      <c r="Q60" s="261"/>
      <c r="R60" s="261"/>
      <c r="S60" s="261"/>
      <c r="T60" s="261"/>
      <c r="U60" s="261"/>
      <c r="V60" s="275"/>
      <c r="W60" s="261"/>
      <c r="X60" s="275"/>
      <c r="Y60" s="275"/>
      <c r="Z60" s="275"/>
      <c r="AA60" s="275"/>
      <c r="AB60" s="275"/>
      <c r="AC60" s="275"/>
      <c r="AD60" s="275"/>
      <c r="AE60" s="276">
        <v>0</v>
      </c>
      <c r="AF60" s="276">
        <v>0</v>
      </c>
      <c r="AG60" s="276">
        <v>0</v>
      </c>
      <c r="AH60" s="276">
        <v>0</v>
      </c>
      <c r="AI60" s="276">
        <v>0</v>
      </c>
      <c r="AJ60" s="276">
        <v>0</v>
      </c>
      <c r="AK60" s="276">
        <v>0</v>
      </c>
      <c r="AL60" s="276">
        <v>0</v>
      </c>
      <c r="AM60" s="276">
        <v>0</v>
      </c>
      <c r="AN60" s="276">
        <v>0</v>
      </c>
      <c r="AO60" s="276">
        <v>0</v>
      </c>
    </row>
    <row r="61" spans="1:44" ht="18" customHeight="1">
      <c r="A61" s="252" t="s">
        <v>131</v>
      </c>
      <c r="B61" s="104" t="s">
        <v>129</v>
      </c>
      <c r="C61" s="103" t="s">
        <v>130</v>
      </c>
      <c r="D61" s="252"/>
      <c r="E61" s="308"/>
      <c r="F61" s="254"/>
      <c r="G61" s="255"/>
      <c r="H61" s="261"/>
      <c r="I61" s="261"/>
      <c r="J61" s="261"/>
      <c r="K61" s="261"/>
      <c r="L61" s="261"/>
      <c r="M61" s="261"/>
      <c r="N61" s="261"/>
      <c r="O61" s="261"/>
      <c r="P61" s="261"/>
      <c r="Q61" s="261"/>
      <c r="R61" s="261"/>
      <c r="S61" s="261"/>
      <c r="T61" s="261"/>
      <c r="U61" s="261"/>
      <c r="V61" s="275"/>
      <c r="W61" s="261"/>
      <c r="X61" s="275"/>
      <c r="Y61" s="275"/>
      <c r="Z61" s="275"/>
      <c r="AA61" s="275"/>
      <c r="AB61" s="275"/>
      <c r="AC61" s="275"/>
      <c r="AD61" s="275"/>
      <c r="AE61" s="273">
        <v>0</v>
      </c>
      <c r="AF61" s="273">
        <v>0</v>
      </c>
      <c r="AG61" s="273">
        <v>0</v>
      </c>
      <c r="AH61" s="273">
        <v>0</v>
      </c>
      <c r="AI61" s="273">
        <v>0</v>
      </c>
      <c r="AJ61" s="273">
        <v>0</v>
      </c>
      <c r="AK61" s="273">
        <v>0</v>
      </c>
      <c r="AL61" s="273">
        <v>0</v>
      </c>
      <c r="AM61" s="273">
        <v>0</v>
      </c>
      <c r="AN61" s="273">
        <v>0</v>
      </c>
      <c r="AO61" s="273">
        <v>0</v>
      </c>
    </row>
    <row r="62" spans="1:44" ht="18" customHeight="1">
      <c r="A62" s="252" t="s">
        <v>134</v>
      </c>
      <c r="B62" s="272" t="s">
        <v>132</v>
      </c>
      <c r="C62" s="103" t="s">
        <v>133</v>
      </c>
      <c r="D62" s="252"/>
      <c r="E62" s="308"/>
      <c r="F62" s="254"/>
      <c r="G62" s="255"/>
      <c r="H62" s="261"/>
      <c r="I62" s="261"/>
      <c r="J62" s="261"/>
      <c r="K62" s="261"/>
      <c r="L62" s="261"/>
      <c r="M62" s="261"/>
      <c r="N62" s="261"/>
      <c r="O62" s="261"/>
      <c r="P62" s="261"/>
      <c r="Q62" s="261"/>
      <c r="R62" s="261"/>
      <c r="S62" s="261"/>
      <c r="T62" s="261"/>
      <c r="U62" s="261"/>
      <c r="V62" s="275"/>
      <c r="W62" s="261"/>
      <c r="X62" s="275"/>
      <c r="Y62" s="275"/>
      <c r="Z62" s="275"/>
      <c r="AA62" s="275"/>
      <c r="AB62" s="275"/>
      <c r="AC62" s="275"/>
      <c r="AD62" s="275"/>
      <c r="AE62" s="273">
        <v>0</v>
      </c>
      <c r="AF62" s="273">
        <v>0</v>
      </c>
      <c r="AG62" s="273">
        <v>0</v>
      </c>
      <c r="AH62" s="273">
        <v>0</v>
      </c>
      <c r="AI62" s="273">
        <v>0</v>
      </c>
      <c r="AJ62" s="273">
        <v>0</v>
      </c>
      <c r="AK62" s="273">
        <v>0</v>
      </c>
      <c r="AL62" s="273">
        <v>0</v>
      </c>
      <c r="AM62" s="273">
        <v>0</v>
      </c>
      <c r="AN62" s="273">
        <v>0</v>
      </c>
      <c r="AO62" s="273">
        <v>0</v>
      </c>
    </row>
    <row r="63" spans="1:44" ht="18" customHeight="1">
      <c r="A63" s="252" t="s">
        <v>137</v>
      </c>
      <c r="B63" s="272" t="s">
        <v>135</v>
      </c>
      <c r="C63" s="103" t="s">
        <v>136</v>
      </c>
      <c r="D63" s="252"/>
      <c r="E63" s="308"/>
      <c r="F63" s="254"/>
      <c r="G63" s="255"/>
      <c r="H63" s="261"/>
      <c r="I63" s="261"/>
      <c r="J63" s="261"/>
      <c r="K63" s="261"/>
      <c r="L63" s="261"/>
      <c r="M63" s="261"/>
      <c r="N63" s="261"/>
      <c r="O63" s="261"/>
      <c r="P63" s="261"/>
      <c r="Q63" s="261"/>
      <c r="R63" s="261"/>
      <c r="S63" s="261"/>
      <c r="T63" s="261"/>
      <c r="U63" s="261"/>
      <c r="V63" s="275"/>
      <c r="W63" s="261"/>
      <c r="X63" s="275"/>
      <c r="Y63" s="275"/>
      <c r="Z63" s="275"/>
      <c r="AA63" s="275"/>
      <c r="AB63" s="275"/>
      <c r="AC63" s="275"/>
      <c r="AD63" s="275"/>
      <c r="AE63" s="273">
        <v>0</v>
      </c>
      <c r="AF63" s="273">
        <v>0</v>
      </c>
      <c r="AG63" s="273">
        <v>0</v>
      </c>
      <c r="AH63" s="273">
        <v>0</v>
      </c>
      <c r="AI63" s="273">
        <v>0</v>
      </c>
      <c r="AJ63" s="273">
        <v>0</v>
      </c>
      <c r="AK63" s="273">
        <v>0</v>
      </c>
      <c r="AL63" s="273">
        <v>0</v>
      </c>
      <c r="AM63" s="273">
        <v>0</v>
      </c>
      <c r="AN63" s="273">
        <v>0</v>
      </c>
      <c r="AO63" s="273">
        <v>0</v>
      </c>
    </row>
    <row r="64" spans="1:44" ht="18" customHeight="1">
      <c r="A64" s="252" t="s">
        <v>140</v>
      </c>
      <c r="B64" s="278" t="s">
        <v>138</v>
      </c>
      <c r="C64" s="103" t="s">
        <v>139</v>
      </c>
      <c r="D64" s="252"/>
      <c r="E64" s="308"/>
      <c r="F64" s="254"/>
      <c r="G64" s="255"/>
      <c r="H64" s="261"/>
      <c r="I64" s="261"/>
      <c r="J64" s="261"/>
      <c r="K64" s="261"/>
      <c r="L64" s="261"/>
      <c r="M64" s="261"/>
      <c r="N64" s="261"/>
      <c r="O64" s="261"/>
      <c r="P64" s="261"/>
      <c r="Q64" s="261"/>
      <c r="R64" s="261"/>
      <c r="S64" s="261"/>
      <c r="T64" s="261"/>
      <c r="U64" s="261"/>
      <c r="V64" s="275"/>
      <c r="W64" s="261"/>
      <c r="X64" s="275"/>
      <c r="Y64" s="275"/>
      <c r="Z64" s="275"/>
      <c r="AA64" s="275"/>
      <c r="AB64" s="275"/>
      <c r="AC64" s="275"/>
      <c r="AD64" s="275"/>
      <c r="AE64" s="273">
        <v>0</v>
      </c>
      <c r="AF64" s="273">
        <v>0</v>
      </c>
      <c r="AG64" s="273">
        <v>0</v>
      </c>
      <c r="AH64" s="273">
        <v>0</v>
      </c>
      <c r="AI64" s="273">
        <v>0</v>
      </c>
      <c r="AJ64" s="273">
        <v>0</v>
      </c>
      <c r="AK64" s="273">
        <v>0</v>
      </c>
      <c r="AL64" s="273">
        <v>0</v>
      </c>
      <c r="AM64" s="273">
        <v>0</v>
      </c>
      <c r="AN64" s="273">
        <v>0</v>
      </c>
      <c r="AO64" s="273">
        <v>0</v>
      </c>
    </row>
    <row r="65" spans="1:44" ht="18" customHeight="1">
      <c r="A65" s="252" t="s">
        <v>143</v>
      </c>
      <c r="B65" s="272" t="s">
        <v>141</v>
      </c>
      <c r="C65" s="103" t="s">
        <v>142</v>
      </c>
      <c r="D65" s="252"/>
      <c r="E65" s="308"/>
      <c r="F65" s="254"/>
      <c r="G65" s="255"/>
      <c r="H65" s="261"/>
      <c r="I65" s="261"/>
      <c r="J65" s="261"/>
      <c r="K65" s="261"/>
      <c r="L65" s="261"/>
      <c r="M65" s="261"/>
      <c r="N65" s="261"/>
      <c r="O65" s="261"/>
      <c r="P65" s="261"/>
      <c r="Q65" s="261"/>
      <c r="R65" s="261"/>
      <c r="S65" s="261"/>
      <c r="T65" s="261"/>
      <c r="U65" s="261"/>
      <c r="V65" s="275"/>
      <c r="W65" s="261"/>
      <c r="X65" s="275"/>
      <c r="Y65" s="275"/>
      <c r="Z65" s="275"/>
      <c r="AA65" s="275"/>
      <c r="AB65" s="275"/>
      <c r="AC65" s="275"/>
      <c r="AD65" s="275"/>
      <c r="AE65" s="273">
        <v>0</v>
      </c>
      <c r="AF65" s="273">
        <v>0</v>
      </c>
      <c r="AG65" s="273">
        <v>0</v>
      </c>
      <c r="AH65" s="273">
        <v>0</v>
      </c>
      <c r="AI65" s="273">
        <v>0</v>
      </c>
      <c r="AJ65" s="273">
        <v>0</v>
      </c>
      <c r="AK65" s="273">
        <v>0</v>
      </c>
      <c r="AL65" s="273">
        <v>0</v>
      </c>
      <c r="AM65" s="273">
        <v>0</v>
      </c>
      <c r="AN65" s="273">
        <v>0</v>
      </c>
      <c r="AO65" s="273">
        <v>0</v>
      </c>
    </row>
    <row r="66" spans="1:44" ht="18" customHeight="1">
      <c r="A66" s="252" t="s">
        <v>146</v>
      </c>
      <c r="B66" s="272" t="s">
        <v>144</v>
      </c>
      <c r="C66" s="103" t="s">
        <v>145</v>
      </c>
      <c r="D66" s="252"/>
      <c r="E66" s="308"/>
      <c r="F66" s="254"/>
      <c r="G66" s="255"/>
      <c r="H66" s="261"/>
      <c r="I66" s="261"/>
      <c r="J66" s="261"/>
      <c r="K66" s="261"/>
      <c r="L66" s="261"/>
      <c r="M66" s="261"/>
      <c r="N66" s="261"/>
      <c r="O66" s="261"/>
      <c r="P66" s="261"/>
      <c r="Q66" s="261"/>
      <c r="R66" s="261"/>
      <c r="S66" s="261"/>
      <c r="T66" s="261"/>
      <c r="U66" s="261"/>
      <c r="V66" s="275"/>
      <c r="W66" s="261"/>
      <c r="X66" s="275"/>
      <c r="Y66" s="275"/>
      <c r="Z66" s="275"/>
      <c r="AA66" s="275"/>
      <c r="AB66" s="275"/>
      <c r="AC66" s="275"/>
      <c r="AD66" s="275"/>
      <c r="AE66" s="273">
        <v>0</v>
      </c>
      <c r="AF66" s="273">
        <v>0</v>
      </c>
      <c r="AG66" s="273">
        <v>0</v>
      </c>
      <c r="AH66" s="273">
        <v>0</v>
      </c>
      <c r="AI66" s="273">
        <v>0</v>
      </c>
      <c r="AJ66" s="273">
        <v>0</v>
      </c>
      <c r="AK66" s="273">
        <v>0</v>
      </c>
      <c r="AL66" s="273">
        <v>0</v>
      </c>
      <c r="AM66" s="273">
        <v>0</v>
      </c>
      <c r="AN66" s="273">
        <v>0</v>
      </c>
      <c r="AO66" s="273">
        <v>0</v>
      </c>
    </row>
    <row r="67" spans="1:44" ht="22.5" customHeight="1">
      <c r="A67" s="252" t="s">
        <v>149</v>
      </c>
      <c r="B67" s="272" t="s">
        <v>147</v>
      </c>
      <c r="C67" s="103" t="s">
        <v>148</v>
      </c>
      <c r="D67" s="252"/>
      <c r="E67" s="308"/>
      <c r="F67" s="254"/>
      <c r="G67" s="255"/>
      <c r="H67" s="261"/>
      <c r="I67" s="261"/>
      <c r="J67" s="261"/>
      <c r="K67" s="261"/>
      <c r="L67" s="261"/>
      <c r="M67" s="261"/>
      <c r="N67" s="261"/>
      <c r="O67" s="261"/>
      <c r="P67" s="261"/>
      <c r="Q67" s="261"/>
      <c r="R67" s="261"/>
      <c r="S67" s="261"/>
      <c r="T67" s="261"/>
      <c r="U67" s="261"/>
      <c r="V67" s="275"/>
      <c r="W67" s="261"/>
      <c r="X67" s="275"/>
      <c r="Y67" s="275"/>
      <c r="Z67" s="275"/>
      <c r="AA67" s="275"/>
      <c r="AB67" s="275"/>
      <c r="AC67" s="275"/>
      <c r="AD67" s="275"/>
      <c r="AE67" s="279">
        <v>0</v>
      </c>
      <c r="AF67" s="279">
        <v>0</v>
      </c>
      <c r="AG67" s="279">
        <v>0</v>
      </c>
      <c r="AH67" s="279">
        <v>0</v>
      </c>
      <c r="AI67" s="279">
        <v>0</v>
      </c>
      <c r="AJ67" s="279">
        <v>0</v>
      </c>
      <c r="AK67" s="279">
        <v>0</v>
      </c>
      <c r="AL67" s="279">
        <v>0</v>
      </c>
      <c r="AM67" s="279">
        <v>0</v>
      </c>
      <c r="AN67" s="279">
        <v>0</v>
      </c>
      <c r="AO67" s="279">
        <v>0</v>
      </c>
    </row>
    <row r="68" spans="1:44" ht="18" customHeight="1">
      <c r="A68" s="252" t="s">
        <v>151</v>
      </c>
      <c r="B68" s="272" t="s">
        <v>150</v>
      </c>
      <c r="C68" s="103" t="s">
        <v>171</v>
      </c>
      <c r="D68" s="252"/>
      <c r="E68" s="308"/>
      <c r="F68" s="254"/>
      <c r="G68" s="255"/>
      <c r="H68" s="261"/>
      <c r="I68" s="261"/>
      <c r="J68" s="261"/>
      <c r="K68" s="261"/>
      <c r="L68" s="261"/>
      <c r="M68" s="261"/>
      <c r="N68" s="261"/>
      <c r="O68" s="261"/>
      <c r="P68" s="261"/>
      <c r="Q68" s="261"/>
      <c r="R68" s="261"/>
      <c r="S68" s="261"/>
      <c r="T68" s="261"/>
      <c r="U68" s="261"/>
      <c r="V68" s="275"/>
      <c r="W68" s="261"/>
      <c r="X68" s="275"/>
      <c r="Y68" s="275"/>
      <c r="Z68" s="275"/>
      <c r="AA68" s="275"/>
      <c r="AB68" s="275"/>
      <c r="AC68" s="275"/>
      <c r="AD68" s="275"/>
      <c r="AE68" s="273">
        <v>0</v>
      </c>
      <c r="AF68" s="273">
        <v>0</v>
      </c>
      <c r="AG68" s="273">
        <v>0</v>
      </c>
      <c r="AH68" s="273">
        <v>0</v>
      </c>
      <c r="AI68" s="273">
        <v>0</v>
      </c>
      <c r="AJ68" s="273">
        <v>0</v>
      </c>
      <c r="AK68" s="273">
        <v>0</v>
      </c>
      <c r="AL68" s="273">
        <v>0</v>
      </c>
      <c r="AM68" s="273">
        <v>0</v>
      </c>
      <c r="AN68" s="273">
        <v>0</v>
      </c>
      <c r="AO68" s="273">
        <v>0</v>
      </c>
    </row>
    <row r="69" spans="1:44" ht="18" customHeight="1">
      <c r="A69" s="252" t="s">
        <v>154</v>
      </c>
      <c r="B69" s="272" t="s">
        <v>291</v>
      </c>
      <c r="C69" s="103" t="s">
        <v>153</v>
      </c>
      <c r="D69" s="252"/>
      <c r="E69" s="308"/>
      <c r="F69" s="254"/>
      <c r="G69" s="255"/>
      <c r="H69" s="261"/>
      <c r="I69" s="261"/>
      <c r="J69" s="261"/>
      <c r="K69" s="261"/>
      <c r="L69" s="261"/>
      <c r="M69" s="261"/>
      <c r="N69" s="261"/>
      <c r="O69" s="261"/>
      <c r="P69" s="261"/>
      <c r="Q69" s="261"/>
      <c r="R69" s="261"/>
      <c r="S69" s="261"/>
      <c r="T69" s="261"/>
      <c r="U69" s="261"/>
      <c r="V69" s="275"/>
      <c r="W69" s="261"/>
      <c r="X69" s="275"/>
      <c r="Y69" s="275"/>
      <c r="Z69" s="275"/>
      <c r="AA69" s="275"/>
      <c r="AB69" s="275"/>
      <c r="AC69" s="275"/>
      <c r="AD69" s="275"/>
      <c r="AE69" s="273">
        <v>0</v>
      </c>
      <c r="AF69" s="273">
        <v>0</v>
      </c>
      <c r="AG69" s="273">
        <v>0</v>
      </c>
      <c r="AH69" s="273">
        <v>0</v>
      </c>
      <c r="AI69" s="273">
        <v>0</v>
      </c>
      <c r="AJ69" s="273">
        <v>0</v>
      </c>
      <c r="AK69" s="273">
        <v>0</v>
      </c>
      <c r="AL69" s="273">
        <v>0</v>
      </c>
      <c r="AM69" s="273">
        <v>0</v>
      </c>
      <c r="AN69" s="273">
        <v>0</v>
      </c>
      <c r="AO69" s="273">
        <v>0</v>
      </c>
    </row>
    <row r="70" spans="1:44" ht="18" customHeight="1">
      <c r="A70" s="252" t="s">
        <v>157</v>
      </c>
      <c r="B70" s="272" t="s">
        <v>155</v>
      </c>
      <c r="C70" s="103" t="s">
        <v>156</v>
      </c>
      <c r="D70" s="252"/>
      <c r="E70" s="308"/>
      <c r="F70" s="254"/>
      <c r="G70" s="255"/>
      <c r="H70" s="261"/>
      <c r="I70" s="261"/>
      <c r="J70" s="261"/>
      <c r="K70" s="261"/>
      <c r="L70" s="261"/>
      <c r="M70" s="261"/>
      <c r="N70" s="261"/>
      <c r="O70" s="261"/>
      <c r="P70" s="261"/>
      <c r="Q70" s="261"/>
      <c r="R70" s="261"/>
      <c r="S70" s="261"/>
      <c r="T70" s="261"/>
      <c r="U70" s="261"/>
      <c r="V70" s="275"/>
      <c r="W70" s="261"/>
      <c r="X70" s="275"/>
      <c r="Y70" s="275"/>
      <c r="Z70" s="275"/>
      <c r="AA70" s="275"/>
      <c r="AB70" s="275"/>
      <c r="AC70" s="275"/>
      <c r="AD70" s="275"/>
      <c r="AE70" s="273">
        <v>0</v>
      </c>
      <c r="AF70" s="273">
        <v>0</v>
      </c>
      <c r="AG70" s="273">
        <v>0</v>
      </c>
      <c r="AH70" s="273">
        <v>0</v>
      </c>
      <c r="AI70" s="273">
        <v>0</v>
      </c>
      <c r="AJ70" s="273">
        <v>0</v>
      </c>
      <c r="AK70" s="273">
        <v>0</v>
      </c>
      <c r="AL70" s="273">
        <v>0</v>
      </c>
      <c r="AM70" s="273">
        <v>0</v>
      </c>
      <c r="AN70" s="273">
        <v>0</v>
      </c>
      <c r="AO70" s="273">
        <v>0</v>
      </c>
    </row>
    <row r="71" spans="1:44" ht="18" customHeight="1">
      <c r="A71" s="252" t="s">
        <v>160</v>
      </c>
      <c r="B71" s="272" t="s">
        <v>158</v>
      </c>
      <c r="C71" s="103" t="s">
        <v>159</v>
      </c>
      <c r="D71" s="252"/>
      <c r="E71" s="308"/>
      <c r="F71" s="254"/>
      <c r="G71" s="255"/>
      <c r="H71" s="261"/>
      <c r="I71" s="261"/>
      <c r="J71" s="261"/>
      <c r="K71" s="261"/>
      <c r="L71" s="261"/>
      <c r="M71" s="261"/>
      <c r="N71" s="261"/>
      <c r="O71" s="261"/>
      <c r="P71" s="261"/>
      <c r="Q71" s="261"/>
      <c r="R71" s="261"/>
      <c r="S71" s="261"/>
      <c r="T71" s="261"/>
      <c r="U71" s="261"/>
      <c r="V71" s="275"/>
      <c r="W71" s="261"/>
      <c r="X71" s="275"/>
      <c r="Y71" s="275"/>
      <c r="Z71" s="275"/>
      <c r="AA71" s="275"/>
      <c r="AB71" s="275"/>
      <c r="AC71" s="275"/>
      <c r="AD71" s="275"/>
      <c r="AE71" s="273">
        <v>0</v>
      </c>
      <c r="AF71" s="273">
        <v>0</v>
      </c>
      <c r="AG71" s="273">
        <v>0</v>
      </c>
      <c r="AH71" s="273">
        <v>0</v>
      </c>
      <c r="AI71" s="273">
        <v>0</v>
      </c>
      <c r="AJ71" s="273">
        <v>0</v>
      </c>
      <c r="AK71" s="273">
        <v>0</v>
      </c>
      <c r="AL71" s="273">
        <v>0</v>
      </c>
      <c r="AM71" s="273">
        <v>0</v>
      </c>
      <c r="AN71" s="273">
        <v>0</v>
      </c>
      <c r="AO71" s="273">
        <v>0</v>
      </c>
    </row>
    <row r="72" spans="1:44" ht="18" customHeight="1">
      <c r="A72" s="252" t="s">
        <v>163</v>
      </c>
      <c r="B72" s="272" t="s">
        <v>161</v>
      </c>
      <c r="C72" s="103" t="s">
        <v>162</v>
      </c>
      <c r="D72" s="252"/>
      <c r="E72" s="308"/>
      <c r="F72" s="254"/>
      <c r="G72" s="255"/>
      <c r="H72" s="261"/>
      <c r="I72" s="261"/>
      <c r="J72" s="261"/>
      <c r="K72" s="261"/>
      <c r="L72" s="261"/>
      <c r="M72" s="261"/>
      <c r="N72" s="261"/>
      <c r="O72" s="261"/>
      <c r="P72" s="261"/>
      <c r="Q72" s="261"/>
      <c r="R72" s="261"/>
      <c r="S72" s="261"/>
      <c r="T72" s="261"/>
      <c r="U72" s="261"/>
      <c r="V72" s="275"/>
      <c r="W72" s="261"/>
      <c r="X72" s="275"/>
      <c r="Y72" s="275"/>
      <c r="Z72" s="275"/>
      <c r="AA72" s="275"/>
      <c r="AB72" s="275"/>
      <c r="AC72" s="275"/>
      <c r="AD72" s="275"/>
      <c r="AE72" s="273">
        <v>0</v>
      </c>
      <c r="AF72" s="273">
        <v>0</v>
      </c>
      <c r="AG72" s="273">
        <v>0</v>
      </c>
      <c r="AH72" s="273">
        <v>0</v>
      </c>
      <c r="AI72" s="273">
        <v>0</v>
      </c>
      <c r="AJ72" s="273">
        <v>0</v>
      </c>
      <c r="AK72" s="273">
        <v>0</v>
      </c>
      <c r="AL72" s="273">
        <v>0</v>
      </c>
      <c r="AM72" s="273">
        <v>0</v>
      </c>
      <c r="AN72" s="273">
        <v>0</v>
      </c>
      <c r="AO72" s="273">
        <v>0</v>
      </c>
    </row>
    <row r="73" spans="1:44" ht="24" customHeight="1">
      <c r="A73" s="252" t="s">
        <v>166</v>
      </c>
      <c r="B73" s="272" t="s">
        <v>164</v>
      </c>
      <c r="C73" s="103" t="s">
        <v>165</v>
      </c>
      <c r="D73" s="252"/>
      <c r="E73" s="308"/>
      <c r="F73" s="254"/>
      <c r="G73" s="255"/>
      <c r="H73" s="261"/>
      <c r="I73" s="261"/>
      <c r="J73" s="261"/>
      <c r="K73" s="261"/>
      <c r="L73" s="261"/>
      <c r="M73" s="261"/>
      <c r="N73" s="261"/>
      <c r="O73" s="261"/>
      <c r="P73" s="261"/>
      <c r="Q73" s="261"/>
      <c r="R73" s="261"/>
      <c r="S73" s="261"/>
      <c r="T73" s="261"/>
      <c r="U73" s="261"/>
      <c r="V73" s="275"/>
      <c r="W73" s="261"/>
      <c r="X73" s="275"/>
      <c r="Y73" s="275"/>
      <c r="Z73" s="275"/>
      <c r="AA73" s="275"/>
      <c r="AB73" s="275"/>
      <c r="AC73" s="275"/>
      <c r="AD73" s="275"/>
      <c r="AE73" s="273">
        <v>0</v>
      </c>
      <c r="AF73" s="273">
        <v>0</v>
      </c>
      <c r="AG73" s="273">
        <v>0</v>
      </c>
      <c r="AH73" s="273">
        <v>0</v>
      </c>
      <c r="AI73" s="273">
        <v>0</v>
      </c>
      <c r="AJ73" s="273">
        <v>0</v>
      </c>
      <c r="AK73" s="273">
        <v>0</v>
      </c>
      <c r="AL73" s="273">
        <v>0</v>
      </c>
      <c r="AM73" s="273">
        <v>0</v>
      </c>
      <c r="AN73" s="273">
        <v>0</v>
      </c>
      <c r="AO73" s="273">
        <v>0</v>
      </c>
      <c r="AR73" s="259">
        <f>F88-F64</f>
        <v>0</v>
      </c>
    </row>
    <row r="74" spans="1:44" ht="18" customHeight="1">
      <c r="A74" s="252" t="s">
        <v>285</v>
      </c>
      <c r="B74" s="272" t="s">
        <v>167</v>
      </c>
      <c r="C74" s="103" t="s">
        <v>168</v>
      </c>
      <c r="D74" s="252"/>
      <c r="E74" s="308"/>
      <c r="F74" s="254"/>
      <c r="G74" s="255"/>
      <c r="H74" s="261"/>
      <c r="I74" s="261"/>
      <c r="J74" s="261"/>
      <c r="K74" s="261"/>
      <c r="L74" s="261"/>
      <c r="M74" s="261"/>
      <c r="N74" s="261"/>
      <c r="O74" s="261"/>
      <c r="P74" s="261"/>
      <c r="Q74" s="261"/>
      <c r="R74" s="261"/>
      <c r="S74" s="261"/>
      <c r="T74" s="261"/>
      <c r="U74" s="261"/>
      <c r="V74" s="275"/>
      <c r="W74" s="261"/>
      <c r="X74" s="275"/>
      <c r="Y74" s="275"/>
      <c r="Z74" s="275"/>
      <c r="AA74" s="275"/>
      <c r="AB74" s="275"/>
      <c r="AC74" s="275"/>
      <c r="AD74" s="275"/>
      <c r="AE74" s="273">
        <v>0</v>
      </c>
      <c r="AF74" s="273">
        <v>0</v>
      </c>
      <c r="AG74" s="273">
        <v>0</v>
      </c>
      <c r="AH74" s="273">
        <v>0</v>
      </c>
      <c r="AI74" s="273">
        <v>0</v>
      </c>
      <c r="AJ74" s="273">
        <v>0</v>
      </c>
      <c r="AK74" s="273">
        <v>0</v>
      </c>
      <c r="AL74" s="273">
        <v>0</v>
      </c>
      <c r="AM74" s="273">
        <v>0</v>
      </c>
      <c r="AN74" s="273">
        <v>0</v>
      </c>
      <c r="AO74" s="273">
        <v>0</v>
      </c>
    </row>
    <row r="75" spans="1:44" s="227" customFormat="1" ht="18" customHeight="1">
      <c r="A75" s="280">
        <v>3</v>
      </c>
      <c r="B75" s="281" t="s">
        <v>169</v>
      </c>
      <c r="C75" s="230" t="s">
        <v>170</v>
      </c>
      <c r="D75" s="244"/>
      <c r="E75" s="308"/>
      <c r="F75" s="267"/>
      <c r="G75" s="248"/>
      <c r="H75" s="282"/>
      <c r="I75" s="282"/>
      <c r="J75" s="282"/>
      <c r="K75" s="282"/>
      <c r="L75" s="282"/>
      <c r="M75" s="282"/>
      <c r="N75" s="282"/>
      <c r="O75" s="282"/>
      <c r="P75" s="282"/>
      <c r="Q75" s="282"/>
      <c r="R75" s="282"/>
      <c r="S75" s="282"/>
      <c r="T75" s="282"/>
      <c r="U75" s="282"/>
      <c r="V75" s="283"/>
      <c r="W75" s="282"/>
      <c r="X75" s="283"/>
      <c r="Y75" s="283"/>
      <c r="Z75" s="283"/>
      <c r="AA75" s="283"/>
      <c r="AB75" s="283"/>
      <c r="AC75" s="283"/>
      <c r="AD75" s="283"/>
      <c r="AE75" s="284">
        <v>0</v>
      </c>
      <c r="AF75" s="284">
        <v>0</v>
      </c>
      <c r="AG75" s="284">
        <v>0</v>
      </c>
      <c r="AH75" s="284">
        <v>0</v>
      </c>
      <c r="AI75" s="284">
        <v>0</v>
      </c>
      <c r="AJ75" s="284">
        <v>0</v>
      </c>
      <c r="AK75" s="284">
        <v>0</v>
      </c>
      <c r="AL75" s="284">
        <v>0</v>
      </c>
      <c r="AM75" s="284">
        <v>0</v>
      </c>
      <c r="AN75" s="284">
        <v>0</v>
      </c>
      <c r="AO75" s="284">
        <v>0</v>
      </c>
    </row>
    <row r="76" spans="1:44" s="291" customFormat="1" ht="18" customHeight="1">
      <c r="A76" s="285" t="s">
        <v>196</v>
      </c>
      <c r="B76" s="286" t="s">
        <v>197</v>
      </c>
      <c r="C76" s="287"/>
      <c r="D76" s="287"/>
      <c r="E76" s="230"/>
      <c r="F76" s="288"/>
      <c r="G76" s="248"/>
      <c r="H76" s="288"/>
      <c r="I76" s="288"/>
      <c r="J76" s="288"/>
      <c r="K76" s="288"/>
      <c r="L76" s="288"/>
      <c r="M76" s="288"/>
      <c r="N76" s="288"/>
      <c r="O76" s="288"/>
      <c r="P76" s="288"/>
      <c r="Q76" s="288"/>
      <c r="R76" s="288"/>
      <c r="S76" s="288"/>
      <c r="T76" s="288"/>
      <c r="U76" s="288"/>
      <c r="V76" s="289"/>
      <c r="W76" s="288"/>
      <c r="X76" s="289"/>
      <c r="Y76" s="289"/>
      <c r="Z76" s="289"/>
      <c r="AA76" s="289"/>
      <c r="AB76" s="289"/>
      <c r="AC76" s="289"/>
      <c r="AD76" s="289"/>
      <c r="AE76" s="290"/>
      <c r="AF76" s="290"/>
      <c r="AG76" s="290"/>
      <c r="AH76" s="290"/>
      <c r="AI76" s="290"/>
      <c r="AJ76" s="290"/>
      <c r="AK76" s="290"/>
      <c r="AL76" s="290"/>
      <c r="AM76" s="290"/>
      <c r="AN76" s="290"/>
      <c r="AO76" s="290"/>
    </row>
    <row r="77" spans="1:44" s="296" customFormat="1" ht="18" customHeight="1">
      <c r="A77" s="292">
        <v>1</v>
      </c>
      <c r="B77" s="293" t="s">
        <v>288</v>
      </c>
      <c r="C77" s="238" t="s">
        <v>198</v>
      </c>
      <c r="D77" s="230"/>
      <c r="E77" s="307"/>
      <c r="F77" s="249"/>
      <c r="G77" s="248"/>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v>0</v>
      </c>
      <c r="AF77" s="295">
        <v>0</v>
      </c>
      <c r="AG77" s="295">
        <v>0</v>
      </c>
      <c r="AH77" s="295">
        <v>0</v>
      </c>
      <c r="AI77" s="295">
        <v>0</v>
      </c>
      <c r="AJ77" s="295">
        <v>0</v>
      </c>
      <c r="AK77" s="295">
        <v>0</v>
      </c>
      <c r="AL77" s="295">
        <v>0</v>
      </c>
      <c r="AM77" s="295">
        <v>0</v>
      </c>
      <c r="AN77" s="295">
        <v>0</v>
      </c>
      <c r="AO77" s="295">
        <v>0</v>
      </c>
    </row>
    <row r="78" spans="1:44" s="296" customFormat="1" ht="18" customHeight="1">
      <c r="A78" s="292">
        <v>2</v>
      </c>
      <c r="B78" s="293" t="s">
        <v>199</v>
      </c>
      <c r="C78" s="238" t="s">
        <v>200</v>
      </c>
      <c r="D78" s="230"/>
      <c r="E78" s="307"/>
      <c r="F78" s="249"/>
      <c r="G78" s="248"/>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5">
        <v>0</v>
      </c>
      <c r="AF78" s="295">
        <v>0</v>
      </c>
      <c r="AG78" s="295">
        <v>0</v>
      </c>
      <c r="AH78" s="295">
        <v>0</v>
      </c>
      <c r="AI78" s="295">
        <v>0</v>
      </c>
      <c r="AJ78" s="295">
        <v>0</v>
      </c>
      <c r="AK78" s="295">
        <v>0</v>
      </c>
      <c r="AL78" s="295">
        <v>0</v>
      </c>
      <c r="AM78" s="295">
        <v>0</v>
      </c>
      <c r="AN78" s="295">
        <v>0</v>
      </c>
      <c r="AO78" s="295">
        <v>0</v>
      </c>
    </row>
    <row r="79" spans="1:44" s="296" customFormat="1" ht="18" customHeight="1">
      <c r="A79" s="292">
        <v>3</v>
      </c>
      <c r="B79" s="293" t="s">
        <v>201</v>
      </c>
      <c r="C79" s="238" t="s">
        <v>202</v>
      </c>
      <c r="D79" s="230"/>
      <c r="E79" s="307"/>
      <c r="F79" s="249"/>
      <c r="G79" s="248"/>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5">
        <v>0</v>
      </c>
      <c r="AF79" s="295">
        <v>0</v>
      </c>
      <c r="AG79" s="295">
        <v>0</v>
      </c>
      <c r="AH79" s="295">
        <v>0</v>
      </c>
      <c r="AI79" s="295">
        <v>0</v>
      </c>
      <c r="AJ79" s="295">
        <v>0</v>
      </c>
      <c r="AK79" s="295">
        <v>0</v>
      </c>
      <c r="AL79" s="295">
        <v>0</v>
      </c>
      <c r="AM79" s="295">
        <v>0</v>
      </c>
      <c r="AN79" s="295">
        <v>0</v>
      </c>
      <c r="AO79" s="295">
        <v>0</v>
      </c>
    </row>
    <row r="80" spans="1:44" s="300" customFormat="1" ht="51">
      <c r="A80" s="292">
        <v>4</v>
      </c>
      <c r="B80" s="297" t="s">
        <v>334</v>
      </c>
      <c r="C80" s="298" t="s">
        <v>204</v>
      </c>
      <c r="D80" s="287"/>
      <c r="E80" s="230"/>
      <c r="F80" s="289"/>
      <c r="G80" s="248"/>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9">
        <f t="shared" ref="AE80:AO80" si="13">AE12</f>
        <v>0</v>
      </c>
      <c r="AF80" s="299">
        <f t="shared" si="13"/>
        <v>0</v>
      </c>
      <c r="AG80" s="299">
        <f t="shared" si="13"/>
        <v>0</v>
      </c>
      <c r="AH80" s="299">
        <f t="shared" si="13"/>
        <v>0</v>
      </c>
      <c r="AI80" s="299">
        <f t="shared" si="13"/>
        <v>0</v>
      </c>
      <c r="AJ80" s="299">
        <f t="shared" si="13"/>
        <v>0</v>
      </c>
      <c r="AK80" s="299">
        <f t="shared" si="13"/>
        <v>0</v>
      </c>
      <c r="AL80" s="299">
        <f t="shared" si="13"/>
        <v>0</v>
      </c>
      <c r="AM80" s="299">
        <f t="shared" si="13"/>
        <v>0</v>
      </c>
      <c r="AN80" s="299">
        <f t="shared" si="13"/>
        <v>0</v>
      </c>
      <c r="AO80" s="299">
        <f t="shared" si="13"/>
        <v>0</v>
      </c>
    </row>
    <row r="81" spans="1:41" s="300" customFormat="1" ht="39.75" customHeight="1">
      <c r="A81" s="292">
        <v>5</v>
      </c>
      <c r="B81" s="301" t="s">
        <v>335</v>
      </c>
      <c r="C81" s="298" t="s">
        <v>206</v>
      </c>
      <c r="D81" s="230"/>
      <c r="E81" s="230"/>
      <c r="F81" s="289"/>
      <c r="G81" s="24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99">
        <f t="shared" ref="AE81:AO81" si="14">AE16</f>
        <v>0</v>
      </c>
      <c r="AF81" s="299">
        <f t="shared" si="14"/>
        <v>0</v>
      </c>
      <c r="AG81" s="299">
        <f t="shared" si="14"/>
        <v>0</v>
      </c>
      <c r="AH81" s="299">
        <f t="shared" si="14"/>
        <v>0</v>
      </c>
      <c r="AI81" s="299">
        <f t="shared" si="14"/>
        <v>0</v>
      </c>
      <c r="AJ81" s="299">
        <f t="shared" si="14"/>
        <v>0</v>
      </c>
      <c r="AK81" s="299">
        <f t="shared" si="14"/>
        <v>0</v>
      </c>
      <c r="AL81" s="299">
        <f t="shared" si="14"/>
        <v>0</v>
      </c>
      <c r="AM81" s="299">
        <f t="shared" si="14"/>
        <v>0</v>
      </c>
      <c r="AN81" s="299">
        <f t="shared" si="14"/>
        <v>0</v>
      </c>
      <c r="AO81" s="299">
        <f t="shared" si="14"/>
        <v>0</v>
      </c>
    </row>
    <row r="82" spans="1:41" s="300" customFormat="1" ht="18" customHeight="1">
      <c r="A82" s="292">
        <v>6</v>
      </c>
      <c r="B82" s="301" t="s">
        <v>207</v>
      </c>
      <c r="C82" s="298" t="s">
        <v>208</v>
      </c>
      <c r="D82" s="288"/>
      <c r="E82" s="288"/>
      <c r="F82" s="289"/>
      <c r="G82" s="24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9"/>
      <c r="AF82" s="299"/>
      <c r="AG82" s="299"/>
      <c r="AH82" s="299"/>
      <c r="AI82" s="299"/>
      <c r="AJ82" s="299"/>
      <c r="AK82" s="299"/>
      <c r="AL82" s="299"/>
      <c r="AM82" s="299"/>
      <c r="AN82" s="299"/>
      <c r="AO82" s="299"/>
    </row>
    <row r="83" spans="1:41" s="300" customFormat="1" ht="25.5">
      <c r="A83" s="292">
        <v>7</v>
      </c>
      <c r="B83" s="301" t="s">
        <v>209</v>
      </c>
      <c r="C83" s="298" t="s">
        <v>210</v>
      </c>
      <c r="D83" s="288"/>
      <c r="E83" s="288"/>
      <c r="F83" s="289"/>
      <c r="G83" s="24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9"/>
      <c r="AF83" s="299"/>
      <c r="AG83" s="299"/>
      <c r="AH83" s="299"/>
      <c r="AI83" s="299"/>
      <c r="AJ83" s="299"/>
      <c r="AK83" s="299"/>
      <c r="AL83" s="299"/>
      <c r="AM83" s="299"/>
      <c r="AN83" s="299"/>
      <c r="AO83" s="299"/>
    </row>
    <row r="84" spans="1:41" s="300" customFormat="1" ht="31.5" customHeight="1">
      <c r="A84" s="292">
        <v>8</v>
      </c>
      <c r="B84" s="301" t="s">
        <v>292</v>
      </c>
      <c r="C84" s="298" t="s">
        <v>212</v>
      </c>
      <c r="D84" s="288"/>
      <c r="E84" s="288"/>
      <c r="F84" s="289"/>
      <c r="G84" s="248"/>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9"/>
      <c r="AF84" s="299"/>
      <c r="AG84" s="299"/>
      <c r="AH84" s="299"/>
      <c r="AI84" s="299"/>
      <c r="AJ84" s="299"/>
      <c r="AK84" s="299"/>
      <c r="AL84" s="299"/>
      <c r="AM84" s="299"/>
      <c r="AN84" s="299"/>
      <c r="AO84" s="299"/>
    </row>
    <row r="85" spans="1:41" s="300" customFormat="1" ht="25.5">
      <c r="A85" s="292">
        <v>9</v>
      </c>
      <c r="B85" s="301" t="s">
        <v>213</v>
      </c>
      <c r="C85" s="298" t="s">
        <v>214</v>
      </c>
      <c r="D85" s="288"/>
      <c r="E85" s="288"/>
      <c r="F85" s="289"/>
      <c r="G85" s="24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302">
        <v>0</v>
      </c>
      <c r="AF85" s="302">
        <v>0</v>
      </c>
      <c r="AG85" s="302">
        <v>0</v>
      </c>
      <c r="AH85" s="302">
        <v>0</v>
      </c>
      <c r="AI85" s="302">
        <v>0</v>
      </c>
      <c r="AJ85" s="302">
        <v>0</v>
      </c>
      <c r="AK85" s="302">
        <v>0</v>
      </c>
      <c r="AL85" s="302">
        <v>0</v>
      </c>
      <c r="AM85" s="302">
        <v>0</v>
      </c>
      <c r="AN85" s="302">
        <v>0</v>
      </c>
      <c r="AO85" s="302">
        <v>0</v>
      </c>
    </row>
    <row r="86" spans="1:41" s="300" customFormat="1" ht="18" customHeight="1">
      <c r="A86" s="292">
        <v>10</v>
      </c>
      <c r="B86" s="301" t="s">
        <v>215</v>
      </c>
      <c r="C86" s="298" t="s">
        <v>216</v>
      </c>
      <c r="D86" s="288"/>
      <c r="E86" s="288"/>
      <c r="F86" s="289"/>
      <c r="G86" s="248"/>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9" t="e">
        <f>AE39+#REF!</f>
        <v>#REF!</v>
      </c>
      <c r="AF86" s="299" t="e">
        <f>AF39+#REF!</f>
        <v>#REF!</v>
      </c>
      <c r="AG86" s="299" t="e">
        <f>AG39+#REF!</f>
        <v>#REF!</v>
      </c>
      <c r="AH86" s="299" t="e">
        <f>AH39+#REF!</f>
        <v>#REF!</v>
      </c>
      <c r="AI86" s="299" t="e">
        <f>AI39+#REF!</f>
        <v>#REF!</v>
      </c>
      <c r="AJ86" s="299" t="e">
        <f>AJ39+#REF!</f>
        <v>#REF!</v>
      </c>
      <c r="AK86" s="299" t="e">
        <f>AK39+#REF!</f>
        <v>#REF!</v>
      </c>
      <c r="AL86" s="299" t="e">
        <f>AL39+#REF!</f>
        <v>#REF!</v>
      </c>
      <c r="AM86" s="299" t="e">
        <f>AM39+#REF!</f>
        <v>#REF!</v>
      </c>
      <c r="AN86" s="299" t="e">
        <f>AN39+#REF!</f>
        <v>#REF!</v>
      </c>
      <c r="AO86" s="299" t="e">
        <f>AO39+#REF!</f>
        <v>#REF!</v>
      </c>
    </row>
    <row r="87" spans="1:41" s="300" customFormat="1" ht="18" customHeight="1">
      <c r="A87" s="292">
        <v>11</v>
      </c>
      <c r="B87" s="301" t="s">
        <v>217</v>
      </c>
      <c r="C87" s="298" t="s">
        <v>218</v>
      </c>
      <c r="D87" s="288"/>
      <c r="E87" s="288"/>
      <c r="F87" s="289"/>
      <c r="G87" s="24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9"/>
      <c r="AF87" s="299"/>
      <c r="AG87" s="299"/>
      <c r="AH87" s="299"/>
      <c r="AI87" s="299"/>
      <c r="AJ87" s="299"/>
      <c r="AK87" s="299"/>
      <c r="AL87" s="299"/>
      <c r="AM87" s="299"/>
      <c r="AN87" s="299"/>
      <c r="AO87" s="299"/>
    </row>
    <row r="88" spans="1:41" s="300" customFormat="1" ht="18" customHeight="1">
      <c r="A88" s="292">
        <v>12</v>
      </c>
      <c r="B88" s="301" t="s">
        <v>219</v>
      </c>
      <c r="C88" s="298" t="s">
        <v>220</v>
      </c>
      <c r="D88" s="288"/>
      <c r="E88" s="288"/>
      <c r="F88" s="289"/>
      <c r="G88" s="248"/>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9"/>
      <c r="AF88" s="299"/>
      <c r="AG88" s="299"/>
      <c r="AH88" s="299"/>
      <c r="AI88" s="299"/>
      <c r="AJ88" s="299"/>
      <c r="AK88" s="299"/>
      <c r="AL88" s="299"/>
      <c r="AM88" s="299"/>
      <c r="AN88" s="299"/>
      <c r="AO88" s="299"/>
    </row>
    <row r="89" spans="1:41" s="300" customFormat="1" ht="27" customHeight="1">
      <c r="A89" s="292">
        <v>13</v>
      </c>
      <c r="B89" s="301" t="s">
        <v>221</v>
      </c>
      <c r="C89" s="298" t="s">
        <v>222</v>
      </c>
      <c r="D89" s="288"/>
      <c r="E89" s="288"/>
      <c r="F89" s="289"/>
      <c r="G89" s="24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9" t="e">
        <f>AE64+AE40+#REF!</f>
        <v>#REF!</v>
      </c>
      <c r="AF89" s="299" t="e">
        <f>AF64+AF40+#REF!</f>
        <v>#REF!</v>
      </c>
      <c r="AG89" s="299" t="e">
        <f>AG64+AG40+#REF!</f>
        <v>#REF!</v>
      </c>
      <c r="AH89" s="299" t="e">
        <f>AH64+AH40+#REF!</f>
        <v>#REF!</v>
      </c>
      <c r="AI89" s="299" t="e">
        <f>AI64+AI40+#REF!</f>
        <v>#REF!</v>
      </c>
      <c r="AJ89" s="299" t="e">
        <f>AJ64+AJ40+#REF!</f>
        <v>#REF!</v>
      </c>
      <c r="AK89" s="299" t="e">
        <f>AK64+AK40+#REF!</f>
        <v>#REF!</v>
      </c>
      <c r="AL89" s="299" t="e">
        <f>AL64+AL40+#REF!</f>
        <v>#REF!</v>
      </c>
      <c r="AM89" s="299" t="e">
        <f>AM64+AM40+#REF!</f>
        <v>#REF!</v>
      </c>
      <c r="AN89" s="299" t="e">
        <f>AN64+AN40+#REF!</f>
        <v>#REF!</v>
      </c>
      <c r="AO89" s="299" t="e">
        <f>AO64+AO40+#REF!</f>
        <v>#REF!</v>
      </c>
    </row>
    <row r="90" spans="1:41" ht="18" customHeight="1">
      <c r="B90" s="304" t="s">
        <v>223</v>
      </c>
    </row>
    <row r="95" spans="1:41">
      <c r="B95" s="259" t="s">
        <v>297</v>
      </c>
      <c r="F95" s="259">
        <f>E17+E25+E21</f>
        <v>0</v>
      </c>
    </row>
  </sheetData>
  <mergeCells count="11">
    <mergeCell ref="H4:AO4"/>
    <mergeCell ref="A1:B1"/>
    <mergeCell ref="A2:AO2"/>
    <mergeCell ref="H3:AO3"/>
    <mergeCell ref="A4:A5"/>
    <mergeCell ref="B4:B5"/>
    <mergeCell ref="C4:C5"/>
    <mergeCell ref="D4:D5"/>
    <mergeCell ref="E4:E5"/>
    <mergeCell ref="F4:F5"/>
    <mergeCell ref="G4:G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95"/>
  <sheetViews>
    <sheetView showZeros="0" topLeftCell="A17" zoomScale="60" zoomScaleNormal="60" workbookViewId="0">
      <selection activeCell="AA43" sqref="AA43"/>
    </sheetView>
  </sheetViews>
  <sheetFormatPr defaultColWidth="6.85546875" defaultRowHeight="12.75"/>
  <cols>
    <col min="1" max="1" width="4.85546875" style="303" customWidth="1"/>
    <col min="2" max="2" width="29.5703125" style="259" customWidth="1"/>
    <col min="3" max="3" width="6" style="259" customWidth="1"/>
    <col min="4" max="4" width="9.85546875" style="259" customWidth="1"/>
    <col min="5" max="5" width="8.85546875" style="259" customWidth="1"/>
    <col min="6" max="6" width="9.7109375" style="259" customWidth="1"/>
    <col min="7" max="7" width="6.140625" style="305" customWidth="1"/>
    <col min="8" max="11" width="7.85546875" style="259" customWidth="1"/>
    <col min="12" max="12" width="7.85546875" style="306" customWidth="1"/>
    <col min="13" max="16" width="7.85546875" style="259" customWidth="1"/>
    <col min="17" max="17" width="8" style="259" customWidth="1"/>
    <col min="18" max="21" width="7.85546875" style="259" customWidth="1"/>
    <col min="22" max="22" width="8.42578125" style="306" customWidth="1"/>
    <col min="23" max="23" width="7.85546875" style="259" customWidth="1"/>
    <col min="24" max="30" width="7.85546875" style="306" customWidth="1"/>
    <col min="31" max="41" width="7.28515625" style="259" hidden="1" customWidth="1"/>
    <col min="42" max="42" width="10.140625" style="259" customWidth="1"/>
    <col min="43" max="43" width="8.42578125" style="259" bestFit="1" customWidth="1"/>
    <col min="44" max="44" width="9.28515625" style="259" customWidth="1"/>
    <col min="45" max="252" width="6.85546875" style="259"/>
    <col min="253" max="253" width="4.85546875" style="259" customWidth="1"/>
    <col min="254" max="254" width="37.5703125" style="259" bestFit="1" customWidth="1"/>
    <col min="255" max="255" width="5.28515625" style="259" customWidth="1"/>
    <col min="256" max="256" width="9.85546875" style="259" customWidth="1"/>
    <col min="257" max="257" width="12.42578125" style="259" customWidth="1"/>
    <col min="258" max="258" width="7.7109375" style="259" customWidth="1"/>
    <col min="259" max="259" width="6.42578125" style="259" customWidth="1"/>
    <col min="260" max="260" width="8.42578125" style="259" customWidth="1"/>
    <col min="261" max="271" width="7.28515625" style="259" customWidth="1"/>
    <col min="272" max="272" width="8.7109375" style="259" customWidth="1"/>
    <col min="273" max="293" width="7.28515625" style="259" customWidth="1"/>
    <col min="294" max="294" width="6.85546875" style="259"/>
    <col min="295" max="295" width="9" style="259" bestFit="1" customWidth="1"/>
    <col min="296" max="296" width="7.85546875" style="259" bestFit="1" customWidth="1"/>
    <col min="297" max="508" width="6.85546875" style="259"/>
    <col min="509" max="509" width="4.85546875" style="259" customWidth="1"/>
    <col min="510" max="510" width="37.5703125" style="259" bestFit="1" customWidth="1"/>
    <col min="511" max="511" width="5.28515625" style="259" customWidth="1"/>
    <col min="512" max="512" width="9.85546875" style="259" customWidth="1"/>
    <col min="513" max="513" width="12.42578125" style="259" customWidth="1"/>
    <col min="514" max="514" width="7.7109375" style="259" customWidth="1"/>
    <col min="515" max="515" width="6.42578125" style="259" customWidth="1"/>
    <col min="516" max="516" width="8.42578125" style="259" customWidth="1"/>
    <col min="517" max="527" width="7.28515625" style="259" customWidth="1"/>
    <col min="528" max="528" width="8.7109375" style="259" customWidth="1"/>
    <col min="529" max="549" width="7.28515625" style="259" customWidth="1"/>
    <col min="550" max="550" width="6.85546875" style="259"/>
    <col min="551" max="551" width="9" style="259" bestFit="1" customWidth="1"/>
    <col min="552" max="552" width="7.85546875" style="259" bestFit="1" customWidth="1"/>
    <col min="553" max="764" width="6.85546875" style="259"/>
    <col min="765" max="765" width="4.85546875" style="259" customWidth="1"/>
    <col min="766" max="766" width="37.5703125" style="259" bestFit="1" customWidth="1"/>
    <col min="767" max="767" width="5.28515625" style="259" customWidth="1"/>
    <col min="768" max="768" width="9.85546875" style="259" customWidth="1"/>
    <col min="769" max="769" width="12.42578125" style="259" customWidth="1"/>
    <col min="770" max="770" width="7.7109375" style="259" customWidth="1"/>
    <col min="771" max="771" width="6.42578125" style="259" customWidth="1"/>
    <col min="772" max="772" width="8.42578125" style="259" customWidth="1"/>
    <col min="773" max="783" width="7.28515625" style="259" customWidth="1"/>
    <col min="784" max="784" width="8.7109375" style="259" customWidth="1"/>
    <col min="785" max="805" width="7.28515625" style="259" customWidth="1"/>
    <col min="806" max="806" width="6.85546875" style="259"/>
    <col min="807" max="807" width="9" style="259" bestFit="1" customWidth="1"/>
    <col min="808" max="808" width="7.85546875" style="259" bestFit="1" customWidth="1"/>
    <col min="809" max="1020" width="6.85546875" style="259"/>
    <col min="1021" max="1021" width="4.85546875" style="259" customWidth="1"/>
    <col min="1022" max="1022" width="37.5703125" style="259" bestFit="1" customWidth="1"/>
    <col min="1023" max="1023" width="5.28515625" style="259" customWidth="1"/>
    <col min="1024" max="1024" width="9.85546875" style="259" customWidth="1"/>
    <col min="1025" max="1025" width="12.42578125" style="259" customWidth="1"/>
    <col min="1026" max="1026" width="7.7109375" style="259" customWidth="1"/>
    <col min="1027" max="1027" width="6.42578125" style="259" customWidth="1"/>
    <col min="1028" max="1028" width="8.42578125" style="259" customWidth="1"/>
    <col min="1029" max="1039" width="7.28515625" style="259" customWidth="1"/>
    <col min="1040" max="1040" width="8.7109375" style="259" customWidth="1"/>
    <col min="1041" max="1061" width="7.28515625" style="259" customWidth="1"/>
    <col min="1062" max="1062" width="6.85546875" style="259"/>
    <col min="1063" max="1063" width="9" style="259" bestFit="1" customWidth="1"/>
    <col min="1064" max="1064" width="7.85546875" style="259" bestFit="1" customWidth="1"/>
    <col min="1065" max="1276" width="6.85546875" style="259"/>
    <col min="1277" max="1277" width="4.85546875" style="259" customWidth="1"/>
    <col min="1278" max="1278" width="37.5703125" style="259" bestFit="1" customWidth="1"/>
    <col min="1279" max="1279" width="5.28515625" style="259" customWidth="1"/>
    <col min="1280" max="1280" width="9.85546875" style="259" customWidth="1"/>
    <col min="1281" max="1281" width="12.42578125" style="259" customWidth="1"/>
    <col min="1282" max="1282" width="7.7109375" style="259" customWidth="1"/>
    <col min="1283" max="1283" width="6.42578125" style="259" customWidth="1"/>
    <col min="1284" max="1284" width="8.42578125" style="259" customWidth="1"/>
    <col min="1285" max="1295" width="7.28515625" style="259" customWidth="1"/>
    <col min="1296" max="1296" width="8.7109375" style="259" customWidth="1"/>
    <col min="1297" max="1317" width="7.28515625" style="259" customWidth="1"/>
    <col min="1318" max="1318" width="6.85546875" style="259"/>
    <col min="1319" max="1319" width="9" style="259" bestFit="1" customWidth="1"/>
    <col min="1320" max="1320" width="7.85546875" style="259" bestFit="1" customWidth="1"/>
    <col min="1321" max="1532" width="6.85546875" style="259"/>
    <col min="1533" max="1533" width="4.85546875" style="259" customWidth="1"/>
    <col min="1534" max="1534" width="37.5703125" style="259" bestFit="1" customWidth="1"/>
    <col min="1535" max="1535" width="5.28515625" style="259" customWidth="1"/>
    <col min="1536" max="1536" width="9.85546875" style="259" customWidth="1"/>
    <col min="1537" max="1537" width="12.42578125" style="259" customWidth="1"/>
    <col min="1538" max="1538" width="7.7109375" style="259" customWidth="1"/>
    <col min="1539" max="1539" width="6.42578125" style="259" customWidth="1"/>
    <col min="1540" max="1540" width="8.42578125" style="259" customWidth="1"/>
    <col min="1541" max="1551" width="7.28515625" style="259" customWidth="1"/>
    <col min="1552" max="1552" width="8.7109375" style="259" customWidth="1"/>
    <col min="1553" max="1573" width="7.28515625" style="259" customWidth="1"/>
    <col min="1574" max="1574" width="6.85546875" style="259"/>
    <col min="1575" max="1575" width="9" style="259" bestFit="1" customWidth="1"/>
    <col min="1576" max="1576" width="7.85546875" style="259" bestFit="1" customWidth="1"/>
    <col min="1577" max="1788" width="6.85546875" style="259"/>
    <col min="1789" max="1789" width="4.85546875" style="259" customWidth="1"/>
    <col min="1790" max="1790" width="37.5703125" style="259" bestFit="1" customWidth="1"/>
    <col min="1791" max="1791" width="5.28515625" style="259" customWidth="1"/>
    <col min="1792" max="1792" width="9.85546875" style="259" customWidth="1"/>
    <col min="1793" max="1793" width="12.42578125" style="259" customWidth="1"/>
    <col min="1794" max="1794" width="7.7109375" style="259" customWidth="1"/>
    <col min="1795" max="1795" width="6.42578125" style="259" customWidth="1"/>
    <col min="1796" max="1796" width="8.42578125" style="259" customWidth="1"/>
    <col min="1797" max="1807" width="7.28515625" style="259" customWidth="1"/>
    <col min="1808" max="1808" width="8.7109375" style="259" customWidth="1"/>
    <col min="1809" max="1829" width="7.28515625" style="259" customWidth="1"/>
    <col min="1830" max="1830" width="6.85546875" style="259"/>
    <col min="1831" max="1831" width="9" style="259" bestFit="1" customWidth="1"/>
    <col min="1832" max="1832" width="7.85546875" style="259" bestFit="1" customWidth="1"/>
    <col min="1833" max="2044" width="6.85546875" style="259"/>
    <col min="2045" max="2045" width="4.85546875" style="259" customWidth="1"/>
    <col min="2046" max="2046" width="37.5703125" style="259" bestFit="1" customWidth="1"/>
    <col min="2047" max="2047" width="5.28515625" style="259" customWidth="1"/>
    <col min="2048" max="2048" width="9.85546875" style="259" customWidth="1"/>
    <col min="2049" max="2049" width="12.42578125" style="259" customWidth="1"/>
    <col min="2050" max="2050" width="7.7109375" style="259" customWidth="1"/>
    <col min="2051" max="2051" width="6.42578125" style="259" customWidth="1"/>
    <col min="2052" max="2052" width="8.42578125" style="259" customWidth="1"/>
    <col min="2053" max="2063" width="7.28515625" style="259" customWidth="1"/>
    <col min="2064" max="2064" width="8.7109375" style="259" customWidth="1"/>
    <col min="2065" max="2085" width="7.28515625" style="259" customWidth="1"/>
    <col min="2086" max="2086" width="6.85546875" style="259"/>
    <col min="2087" max="2087" width="9" style="259" bestFit="1" customWidth="1"/>
    <col min="2088" max="2088" width="7.85546875" style="259" bestFit="1" customWidth="1"/>
    <col min="2089" max="2300" width="6.85546875" style="259"/>
    <col min="2301" max="2301" width="4.85546875" style="259" customWidth="1"/>
    <col min="2302" max="2302" width="37.5703125" style="259" bestFit="1" customWidth="1"/>
    <col min="2303" max="2303" width="5.28515625" style="259" customWidth="1"/>
    <col min="2304" max="2304" width="9.85546875" style="259" customWidth="1"/>
    <col min="2305" max="2305" width="12.42578125" style="259" customWidth="1"/>
    <col min="2306" max="2306" width="7.7109375" style="259" customWidth="1"/>
    <col min="2307" max="2307" width="6.42578125" style="259" customWidth="1"/>
    <col min="2308" max="2308" width="8.42578125" style="259" customWidth="1"/>
    <col min="2309" max="2319" width="7.28515625" style="259" customWidth="1"/>
    <col min="2320" max="2320" width="8.7109375" style="259" customWidth="1"/>
    <col min="2321" max="2341" width="7.28515625" style="259" customWidth="1"/>
    <col min="2342" max="2342" width="6.85546875" style="259"/>
    <col min="2343" max="2343" width="9" style="259" bestFit="1" customWidth="1"/>
    <col min="2344" max="2344" width="7.85546875" style="259" bestFit="1" customWidth="1"/>
    <col min="2345" max="2556" width="6.85546875" style="259"/>
    <col min="2557" max="2557" width="4.85546875" style="259" customWidth="1"/>
    <col min="2558" max="2558" width="37.5703125" style="259" bestFit="1" customWidth="1"/>
    <col min="2559" max="2559" width="5.28515625" style="259" customWidth="1"/>
    <col min="2560" max="2560" width="9.85546875" style="259" customWidth="1"/>
    <col min="2561" max="2561" width="12.42578125" style="259" customWidth="1"/>
    <col min="2562" max="2562" width="7.7109375" style="259" customWidth="1"/>
    <col min="2563" max="2563" width="6.42578125" style="259" customWidth="1"/>
    <col min="2564" max="2564" width="8.42578125" style="259" customWidth="1"/>
    <col min="2565" max="2575" width="7.28515625" style="259" customWidth="1"/>
    <col min="2576" max="2576" width="8.7109375" style="259" customWidth="1"/>
    <col min="2577" max="2597" width="7.28515625" style="259" customWidth="1"/>
    <col min="2598" max="2598" width="6.85546875" style="259"/>
    <col min="2599" max="2599" width="9" style="259" bestFit="1" customWidth="1"/>
    <col min="2600" max="2600" width="7.85546875" style="259" bestFit="1" customWidth="1"/>
    <col min="2601" max="2812" width="6.85546875" style="259"/>
    <col min="2813" max="2813" width="4.85546875" style="259" customWidth="1"/>
    <col min="2814" max="2814" width="37.5703125" style="259" bestFit="1" customWidth="1"/>
    <col min="2815" max="2815" width="5.28515625" style="259" customWidth="1"/>
    <col min="2816" max="2816" width="9.85546875" style="259" customWidth="1"/>
    <col min="2817" max="2817" width="12.42578125" style="259" customWidth="1"/>
    <col min="2818" max="2818" width="7.7109375" style="259" customWidth="1"/>
    <col min="2819" max="2819" width="6.42578125" style="259" customWidth="1"/>
    <col min="2820" max="2820" width="8.42578125" style="259" customWidth="1"/>
    <col min="2821" max="2831" width="7.28515625" style="259" customWidth="1"/>
    <col min="2832" max="2832" width="8.7109375" style="259" customWidth="1"/>
    <col min="2833" max="2853" width="7.28515625" style="259" customWidth="1"/>
    <col min="2854" max="2854" width="6.85546875" style="259"/>
    <col min="2855" max="2855" width="9" style="259" bestFit="1" customWidth="1"/>
    <col min="2856" max="2856" width="7.85546875" style="259" bestFit="1" customWidth="1"/>
    <col min="2857" max="3068" width="6.85546875" style="259"/>
    <col min="3069" max="3069" width="4.85546875" style="259" customWidth="1"/>
    <col min="3070" max="3070" width="37.5703125" style="259" bestFit="1" customWidth="1"/>
    <col min="3071" max="3071" width="5.28515625" style="259" customWidth="1"/>
    <col min="3072" max="3072" width="9.85546875" style="259" customWidth="1"/>
    <col min="3073" max="3073" width="12.42578125" style="259" customWidth="1"/>
    <col min="3074" max="3074" width="7.7109375" style="259" customWidth="1"/>
    <col min="3075" max="3075" width="6.42578125" style="259" customWidth="1"/>
    <col min="3076" max="3076" width="8.42578125" style="259" customWidth="1"/>
    <col min="3077" max="3087" width="7.28515625" style="259" customWidth="1"/>
    <col min="3088" max="3088" width="8.7109375" style="259" customWidth="1"/>
    <col min="3089" max="3109" width="7.28515625" style="259" customWidth="1"/>
    <col min="3110" max="3110" width="6.85546875" style="259"/>
    <col min="3111" max="3111" width="9" style="259" bestFit="1" customWidth="1"/>
    <col min="3112" max="3112" width="7.85546875" style="259" bestFit="1" customWidth="1"/>
    <col min="3113" max="3324" width="6.85546875" style="259"/>
    <col min="3325" max="3325" width="4.85546875" style="259" customWidth="1"/>
    <col min="3326" max="3326" width="37.5703125" style="259" bestFit="1" customWidth="1"/>
    <col min="3327" max="3327" width="5.28515625" style="259" customWidth="1"/>
    <col min="3328" max="3328" width="9.85546875" style="259" customWidth="1"/>
    <col min="3329" max="3329" width="12.42578125" style="259" customWidth="1"/>
    <col min="3330" max="3330" width="7.7109375" style="259" customWidth="1"/>
    <col min="3331" max="3331" width="6.42578125" style="259" customWidth="1"/>
    <col min="3332" max="3332" width="8.42578125" style="259" customWidth="1"/>
    <col min="3333" max="3343" width="7.28515625" style="259" customWidth="1"/>
    <col min="3344" max="3344" width="8.7109375" style="259" customWidth="1"/>
    <col min="3345" max="3365" width="7.28515625" style="259" customWidth="1"/>
    <col min="3366" max="3366" width="6.85546875" style="259"/>
    <col min="3367" max="3367" width="9" style="259" bestFit="1" customWidth="1"/>
    <col min="3368" max="3368" width="7.85546875" style="259" bestFit="1" customWidth="1"/>
    <col min="3369" max="3580" width="6.85546875" style="259"/>
    <col min="3581" max="3581" width="4.85546875" style="259" customWidth="1"/>
    <col min="3582" max="3582" width="37.5703125" style="259" bestFit="1" customWidth="1"/>
    <col min="3583" max="3583" width="5.28515625" style="259" customWidth="1"/>
    <col min="3584" max="3584" width="9.85546875" style="259" customWidth="1"/>
    <col min="3585" max="3585" width="12.42578125" style="259" customWidth="1"/>
    <col min="3586" max="3586" width="7.7109375" style="259" customWidth="1"/>
    <col min="3587" max="3587" width="6.42578125" style="259" customWidth="1"/>
    <col min="3588" max="3588" width="8.42578125" style="259" customWidth="1"/>
    <col min="3589" max="3599" width="7.28515625" style="259" customWidth="1"/>
    <col min="3600" max="3600" width="8.7109375" style="259" customWidth="1"/>
    <col min="3601" max="3621" width="7.28515625" style="259" customWidth="1"/>
    <col min="3622" max="3622" width="6.85546875" style="259"/>
    <col min="3623" max="3623" width="9" style="259" bestFit="1" customWidth="1"/>
    <col min="3624" max="3624" width="7.85546875" style="259" bestFit="1" customWidth="1"/>
    <col min="3625" max="3836" width="6.85546875" style="259"/>
    <col min="3837" max="3837" width="4.85546875" style="259" customWidth="1"/>
    <col min="3838" max="3838" width="37.5703125" style="259" bestFit="1" customWidth="1"/>
    <col min="3839" max="3839" width="5.28515625" style="259" customWidth="1"/>
    <col min="3840" max="3840" width="9.85546875" style="259" customWidth="1"/>
    <col min="3841" max="3841" width="12.42578125" style="259" customWidth="1"/>
    <col min="3842" max="3842" width="7.7109375" style="259" customWidth="1"/>
    <col min="3843" max="3843" width="6.42578125" style="259" customWidth="1"/>
    <col min="3844" max="3844" width="8.42578125" style="259" customWidth="1"/>
    <col min="3845" max="3855" width="7.28515625" style="259" customWidth="1"/>
    <col min="3856" max="3856" width="8.7109375" style="259" customWidth="1"/>
    <col min="3857" max="3877" width="7.28515625" style="259" customWidth="1"/>
    <col min="3878" max="3878" width="6.85546875" style="259"/>
    <col min="3879" max="3879" width="9" style="259" bestFit="1" customWidth="1"/>
    <col min="3880" max="3880" width="7.85546875" style="259" bestFit="1" customWidth="1"/>
    <col min="3881" max="4092" width="6.85546875" style="259"/>
    <col min="4093" max="4093" width="4.85546875" style="259" customWidth="1"/>
    <col min="4094" max="4094" width="37.5703125" style="259" bestFit="1" customWidth="1"/>
    <col min="4095" max="4095" width="5.28515625" style="259" customWidth="1"/>
    <col min="4096" max="4096" width="9.85546875" style="259" customWidth="1"/>
    <col min="4097" max="4097" width="12.42578125" style="259" customWidth="1"/>
    <col min="4098" max="4098" width="7.7109375" style="259" customWidth="1"/>
    <col min="4099" max="4099" width="6.42578125" style="259" customWidth="1"/>
    <col min="4100" max="4100" width="8.42578125" style="259" customWidth="1"/>
    <col min="4101" max="4111" width="7.28515625" style="259" customWidth="1"/>
    <col min="4112" max="4112" width="8.7109375" style="259" customWidth="1"/>
    <col min="4113" max="4133" width="7.28515625" style="259" customWidth="1"/>
    <col min="4134" max="4134" width="6.85546875" style="259"/>
    <col min="4135" max="4135" width="9" style="259" bestFit="1" customWidth="1"/>
    <col min="4136" max="4136" width="7.85546875" style="259" bestFit="1" customWidth="1"/>
    <col min="4137" max="4348" width="6.85546875" style="259"/>
    <col min="4349" max="4349" width="4.85546875" style="259" customWidth="1"/>
    <col min="4350" max="4350" width="37.5703125" style="259" bestFit="1" customWidth="1"/>
    <col min="4351" max="4351" width="5.28515625" style="259" customWidth="1"/>
    <col min="4352" max="4352" width="9.85546875" style="259" customWidth="1"/>
    <col min="4353" max="4353" width="12.42578125" style="259" customWidth="1"/>
    <col min="4354" max="4354" width="7.7109375" style="259" customWidth="1"/>
    <col min="4355" max="4355" width="6.42578125" style="259" customWidth="1"/>
    <col min="4356" max="4356" width="8.42578125" style="259" customWidth="1"/>
    <col min="4357" max="4367" width="7.28515625" style="259" customWidth="1"/>
    <col min="4368" max="4368" width="8.7109375" style="259" customWidth="1"/>
    <col min="4369" max="4389" width="7.28515625" style="259" customWidth="1"/>
    <col min="4390" max="4390" width="6.85546875" style="259"/>
    <col min="4391" max="4391" width="9" style="259" bestFit="1" customWidth="1"/>
    <col min="4392" max="4392" width="7.85546875" style="259" bestFit="1" customWidth="1"/>
    <col min="4393" max="4604" width="6.85546875" style="259"/>
    <col min="4605" max="4605" width="4.85546875" style="259" customWidth="1"/>
    <col min="4606" max="4606" width="37.5703125" style="259" bestFit="1" customWidth="1"/>
    <col min="4607" max="4607" width="5.28515625" style="259" customWidth="1"/>
    <col min="4608" max="4608" width="9.85546875" style="259" customWidth="1"/>
    <col min="4609" max="4609" width="12.42578125" style="259" customWidth="1"/>
    <col min="4610" max="4610" width="7.7109375" style="259" customWidth="1"/>
    <col min="4611" max="4611" width="6.42578125" style="259" customWidth="1"/>
    <col min="4612" max="4612" width="8.42578125" style="259" customWidth="1"/>
    <col min="4613" max="4623" width="7.28515625" style="259" customWidth="1"/>
    <col min="4624" max="4624" width="8.7109375" style="259" customWidth="1"/>
    <col min="4625" max="4645" width="7.28515625" style="259" customWidth="1"/>
    <col min="4646" max="4646" width="6.85546875" style="259"/>
    <col min="4647" max="4647" width="9" style="259" bestFit="1" customWidth="1"/>
    <col min="4648" max="4648" width="7.85546875" style="259" bestFit="1" customWidth="1"/>
    <col min="4649" max="4860" width="6.85546875" style="259"/>
    <col min="4861" max="4861" width="4.85546875" style="259" customWidth="1"/>
    <col min="4862" max="4862" width="37.5703125" style="259" bestFit="1" customWidth="1"/>
    <col min="4863" max="4863" width="5.28515625" style="259" customWidth="1"/>
    <col min="4864" max="4864" width="9.85546875" style="259" customWidth="1"/>
    <col min="4865" max="4865" width="12.42578125" style="259" customWidth="1"/>
    <col min="4866" max="4866" width="7.7109375" style="259" customWidth="1"/>
    <col min="4867" max="4867" width="6.42578125" style="259" customWidth="1"/>
    <col min="4868" max="4868" width="8.42578125" style="259" customWidth="1"/>
    <col min="4869" max="4879" width="7.28515625" style="259" customWidth="1"/>
    <col min="4880" max="4880" width="8.7109375" style="259" customWidth="1"/>
    <col min="4881" max="4901" width="7.28515625" style="259" customWidth="1"/>
    <col min="4902" max="4902" width="6.85546875" style="259"/>
    <col min="4903" max="4903" width="9" style="259" bestFit="1" customWidth="1"/>
    <col min="4904" max="4904" width="7.85546875" style="259" bestFit="1" customWidth="1"/>
    <col min="4905" max="5116" width="6.85546875" style="259"/>
    <col min="5117" max="5117" width="4.85546875" style="259" customWidth="1"/>
    <col min="5118" max="5118" width="37.5703125" style="259" bestFit="1" customWidth="1"/>
    <col min="5119" max="5119" width="5.28515625" style="259" customWidth="1"/>
    <col min="5120" max="5120" width="9.85546875" style="259" customWidth="1"/>
    <col min="5121" max="5121" width="12.42578125" style="259" customWidth="1"/>
    <col min="5122" max="5122" width="7.7109375" style="259" customWidth="1"/>
    <col min="5123" max="5123" width="6.42578125" style="259" customWidth="1"/>
    <col min="5124" max="5124" width="8.42578125" style="259" customWidth="1"/>
    <col min="5125" max="5135" width="7.28515625" style="259" customWidth="1"/>
    <col min="5136" max="5136" width="8.7109375" style="259" customWidth="1"/>
    <col min="5137" max="5157" width="7.28515625" style="259" customWidth="1"/>
    <col min="5158" max="5158" width="6.85546875" style="259"/>
    <col min="5159" max="5159" width="9" style="259" bestFit="1" customWidth="1"/>
    <col min="5160" max="5160" width="7.85546875" style="259" bestFit="1" customWidth="1"/>
    <col min="5161" max="5372" width="6.85546875" style="259"/>
    <col min="5373" max="5373" width="4.85546875" style="259" customWidth="1"/>
    <col min="5374" max="5374" width="37.5703125" style="259" bestFit="1" customWidth="1"/>
    <col min="5375" max="5375" width="5.28515625" style="259" customWidth="1"/>
    <col min="5376" max="5376" width="9.85546875" style="259" customWidth="1"/>
    <col min="5377" max="5377" width="12.42578125" style="259" customWidth="1"/>
    <col min="5378" max="5378" width="7.7109375" style="259" customWidth="1"/>
    <col min="5379" max="5379" width="6.42578125" style="259" customWidth="1"/>
    <col min="5380" max="5380" width="8.42578125" style="259" customWidth="1"/>
    <col min="5381" max="5391" width="7.28515625" style="259" customWidth="1"/>
    <col min="5392" max="5392" width="8.7109375" style="259" customWidth="1"/>
    <col min="5393" max="5413" width="7.28515625" style="259" customWidth="1"/>
    <col min="5414" max="5414" width="6.85546875" style="259"/>
    <col min="5415" max="5415" width="9" style="259" bestFit="1" customWidth="1"/>
    <col min="5416" max="5416" width="7.85546875" style="259" bestFit="1" customWidth="1"/>
    <col min="5417" max="5628" width="6.85546875" style="259"/>
    <col min="5629" max="5629" width="4.85546875" style="259" customWidth="1"/>
    <col min="5630" max="5630" width="37.5703125" style="259" bestFit="1" customWidth="1"/>
    <col min="5631" max="5631" width="5.28515625" style="259" customWidth="1"/>
    <col min="5632" max="5632" width="9.85546875" style="259" customWidth="1"/>
    <col min="5633" max="5633" width="12.42578125" style="259" customWidth="1"/>
    <col min="5634" max="5634" width="7.7109375" style="259" customWidth="1"/>
    <col min="5635" max="5635" width="6.42578125" style="259" customWidth="1"/>
    <col min="5636" max="5636" width="8.42578125" style="259" customWidth="1"/>
    <col min="5637" max="5647" width="7.28515625" style="259" customWidth="1"/>
    <col min="5648" max="5648" width="8.7109375" style="259" customWidth="1"/>
    <col min="5649" max="5669" width="7.28515625" style="259" customWidth="1"/>
    <col min="5670" max="5670" width="6.85546875" style="259"/>
    <col min="5671" max="5671" width="9" style="259" bestFit="1" customWidth="1"/>
    <col min="5672" max="5672" width="7.85546875" style="259" bestFit="1" customWidth="1"/>
    <col min="5673" max="5884" width="6.85546875" style="259"/>
    <col min="5885" max="5885" width="4.85546875" style="259" customWidth="1"/>
    <col min="5886" max="5886" width="37.5703125" style="259" bestFit="1" customWidth="1"/>
    <col min="5887" max="5887" width="5.28515625" style="259" customWidth="1"/>
    <col min="5888" max="5888" width="9.85546875" style="259" customWidth="1"/>
    <col min="5889" max="5889" width="12.42578125" style="259" customWidth="1"/>
    <col min="5890" max="5890" width="7.7109375" style="259" customWidth="1"/>
    <col min="5891" max="5891" width="6.42578125" style="259" customWidth="1"/>
    <col min="5892" max="5892" width="8.42578125" style="259" customWidth="1"/>
    <col min="5893" max="5903" width="7.28515625" style="259" customWidth="1"/>
    <col min="5904" max="5904" width="8.7109375" style="259" customWidth="1"/>
    <col min="5905" max="5925" width="7.28515625" style="259" customWidth="1"/>
    <col min="5926" max="5926" width="6.85546875" style="259"/>
    <col min="5927" max="5927" width="9" style="259" bestFit="1" customWidth="1"/>
    <col min="5928" max="5928" width="7.85546875" style="259" bestFit="1" customWidth="1"/>
    <col min="5929" max="6140" width="6.85546875" style="259"/>
    <col min="6141" max="6141" width="4.85546875" style="259" customWidth="1"/>
    <col min="6142" max="6142" width="37.5703125" style="259" bestFit="1" customWidth="1"/>
    <col min="6143" max="6143" width="5.28515625" style="259" customWidth="1"/>
    <col min="6144" max="6144" width="9.85546875" style="259" customWidth="1"/>
    <col min="6145" max="6145" width="12.42578125" style="259" customWidth="1"/>
    <col min="6146" max="6146" width="7.7109375" style="259" customWidth="1"/>
    <col min="6147" max="6147" width="6.42578125" style="259" customWidth="1"/>
    <col min="6148" max="6148" width="8.42578125" style="259" customWidth="1"/>
    <col min="6149" max="6159" width="7.28515625" style="259" customWidth="1"/>
    <col min="6160" max="6160" width="8.7109375" style="259" customWidth="1"/>
    <col min="6161" max="6181" width="7.28515625" style="259" customWidth="1"/>
    <col min="6182" max="6182" width="6.85546875" style="259"/>
    <col min="6183" max="6183" width="9" style="259" bestFit="1" customWidth="1"/>
    <col min="6184" max="6184" width="7.85546875" style="259" bestFit="1" customWidth="1"/>
    <col min="6185" max="6396" width="6.85546875" style="259"/>
    <col min="6397" max="6397" width="4.85546875" style="259" customWidth="1"/>
    <col min="6398" max="6398" width="37.5703125" style="259" bestFit="1" customWidth="1"/>
    <col min="6399" max="6399" width="5.28515625" style="259" customWidth="1"/>
    <col min="6400" max="6400" width="9.85546875" style="259" customWidth="1"/>
    <col min="6401" max="6401" width="12.42578125" style="259" customWidth="1"/>
    <col min="6402" max="6402" width="7.7109375" style="259" customWidth="1"/>
    <col min="6403" max="6403" width="6.42578125" style="259" customWidth="1"/>
    <col min="6404" max="6404" width="8.42578125" style="259" customWidth="1"/>
    <col min="6405" max="6415" width="7.28515625" style="259" customWidth="1"/>
    <col min="6416" max="6416" width="8.7109375" style="259" customWidth="1"/>
    <col min="6417" max="6437" width="7.28515625" style="259" customWidth="1"/>
    <col min="6438" max="6438" width="6.85546875" style="259"/>
    <col min="6439" max="6439" width="9" style="259" bestFit="1" customWidth="1"/>
    <col min="6440" max="6440" width="7.85546875" style="259" bestFit="1" customWidth="1"/>
    <col min="6441" max="6652" width="6.85546875" style="259"/>
    <col min="6653" max="6653" width="4.85546875" style="259" customWidth="1"/>
    <col min="6654" max="6654" width="37.5703125" style="259" bestFit="1" customWidth="1"/>
    <col min="6655" max="6655" width="5.28515625" style="259" customWidth="1"/>
    <col min="6656" max="6656" width="9.85546875" style="259" customWidth="1"/>
    <col min="6657" max="6657" width="12.42578125" style="259" customWidth="1"/>
    <col min="6658" max="6658" width="7.7109375" style="259" customWidth="1"/>
    <col min="6659" max="6659" width="6.42578125" style="259" customWidth="1"/>
    <col min="6660" max="6660" width="8.42578125" style="259" customWidth="1"/>
    <col min="6661" max="6671" width="7.28515625" style="259" customWidth="1"/>
    <col min="6672" max="6672" width="8.7109375" style="259" customWidth="1"/>
    <col min="6673" max="6693" width="7.28515625" style="259" customWidth="1"/>
    <col min="6694" max="6694" width="6.85546875" style="259"/>
    <col min="6695" max="6695" width="9" style="259" bestFit="1" customWidth="1"/>
    <col min="6696" max="6696" width="7.85546875" style="259" bestFit="1" customWidth="1"/>
    <col min="6697" max="6908" width="6.85546875" style="259"/>
    <col min="6909" max="6909" width="4.85546875" style="259" customWidth="1"/>
    <col min="6910" max="6910" width="37.5703125" style="259" bestFit="1" customWidth="1"/>
    <col min="6911" max="6911" width="5.28515625" style="259" customWidth="1"/>
    <col min="6912" max="6912" width="9.85546875" style="259" customWidth="1"/>
    <col min="6913" max="6913" width="12.42578125" style="259" customWidth="1"/>
    <col min="6914" max="6914" width="7.7109375" style="259" customWidth="1"/>
    <col min="6915" max="6915" width="6.42578125" style="259" customWidth="1"/>
    <col min="6916" max="6916" width="8.42578125" style="259" customWidth="1"/>
    <col min="6917" max="6927" width="7.28515625" style="259" customWidth="1"/>
    <col min="6928" max="6928" width="8.7109375" style="259" customWidth="1"/>
    <col min="6929" max="6949" width="7.28515625" style="259" customWidth="1"/>
    <col min="6950" max="6950" width="6.85546875" style="259"/>
    <col min="6951" max="6951" width="9" style="259" bestFit="1" customWidth="1"/>
    <col min="6952" max="6952" width="7.85546875" style="259" bestFit="1" customWidth="1"/>
    <col min="6953" max="7164" width="6.85546875" style="259"/>
    <col min="7165" max="7165" width="4.85546875" style="259" customWidth="1"/>
    <col min="7166" max="7166" width="37.5703125" style="259" bestFit="1" customWidth="1"/>
    <col min="7167" max="7167" width="5.28515625" style="259" customWidth="1"/>
    <col min="7168" max="7168" width="9.85546875" style="259" customWidth="1"/>
    <col min="7169" max="7169" width="12.42578125" style="259" customWidth="1"/>
    <col min="7170" max="7170" width="7.7109375" style="259" customWidth="1"/>
    <col min="7171" max="7171" width="6.42578125" style="259" customWidth="1"/>
    <col min="7172" max="7172" width="8.42578125" style="259" customWidth="1"/>
    <col min="7173" max="7183" width="7.28515625" style="259" customWidth="1"/>
    <col min="7184" max="7184" width="8.7109375" style="259" customWidth="1"/>
    <col min="7185" max="7205" width="7.28515625" style="259" customWidth="1"/>
    <col min="7206" max="7206" width="6.85546875" style="259"/>
    <col min="7207" max="7207" width="9" style="259" bestFit="1" customWidth="1"/>
    <col min="7208" max="7208" width="7.85546875" style="259" bestFit="1" customWidth="1"/>
    <col min="7209" max="7420" width="6.85546875" style="259"/>
    <col min="7421" max="7421" width="4.85546875" style="259" customWidth="1"/>
    <col min="7422" max="7422" width="37.5703125" style="259" bestFit="1" customWidth="1"/>
    <col min="7423" max="7423" width="5.28515625" style="259" customWidth="1"/>
    <col min="7424" max="7424" width="9.85546875" style="259" customWidth="1"/>
    <col min="7425" max="7425" width="12.42578125" style="259" customWidth="1"/>
    <col min="7426" max="7426" width="7.7109375" style="259" customWidth="1"/>
    <col min="7427" max="7427" width="6.42578125" style="259" customWidth="1"/>
    <col min="7428" max="7428" width="8.42578125" style="259" customWidth="1"/>
    <col min="7429" max="7439" width="7.28515625" style="259" customWidth="1"/>
    <col min="7440" max="7440" width="8.7109375" style="259" customWidth="1"/>
    <col min="7441" max="7461" width="7.28515625" style="259" customWidth="1"/>
    <col min="7462" max="7462" width="6.85546875" style="259"/>
    <col min="7463" max="7463" width="9" style="259" bestFit="1" customWidth="1"/>
    <col min="7464" max="7464" width="7.85546875" style="259" bestFit="1" customWidth="1"/>
    <col min="7465" max="7676" width="6.85546875" style="259"/>
    <col min="7677" max="7677" width="4.85546875" style="259" customWidth="1"/>
    <col min="7678" max="7678" width="37.5703125" style="259" bestFit="1" customWidth="1"/>
    <col min="7679" max="7679" width="5.28515625" style="259" customWidth="1"/>
    <col min="7680" max="7680" width="9.85546875" style="259" customWidth="1"/>
    <col min="7681" max="7681" width="12.42578125" style="259" customWidth="1"/>
    <col min="7682" max="7682" width="7.7109375" style="259" customWidth="1"/>
    <col min="7683" max="7683" width="6.42578125" style="259" customWidth="1"/>
    <col min="7684" max="7684" width="8.42578125" style="259" customWidth="1"/>
    <col min="7685" max="7695" width="7.28515625" style="259" customWidth="1"/>
    <col min="7696" max="7696" width="8.7109375" style="259" customWidth="1"/>
    <col min="7697" max="7717" width="7.28515625" style="259" customWidth="1"/>
    <col min="7718" max="7718" width="6.85546875" style="259"/>
    <col min="7719" max="7719" width="9" style="259" bestFit="1" customWidth="1"/>
    <col min="7720" max="7720" width="7.85546875" style="259" bestFit="1" customWidth="1"/>
    <col min="7721" max="7932" width="6.85546875" style="259"/>
    <col min="7933" max="7933" width="4.85546875" style="259" customWidth="1"/>
    <col min="7934" max="7934" width="37.5703125" style="259" bestFit="1" customWidth="1"/>
    <col min="7935" max="7935" width="5.28515625" style="259" customWidth="1"/>
    <col min="7936" max="7936" width="9.85546875" style="259" customWidth="1"/>
    <col min="7937" max="7937" width="12.42578125" style="259" customWidth="1"/>
    <col min="7938" max="7938" width="7.7109375" style="259" customWidth="1"/>
    <col min="7939" max="7939" width="6.42578125" style="259" customWidth="1"/>
    <col min="7940" max="7940" width="8.42578125" style="259" customWidth="1"/>
    <col min="7941" max="7951" width="7.28515625" style="259" customWidth="1"/>
    <col min="7952" max="7952" width="8.7109375" style="259" customWidth="1"/>
    <col min="7953" max="7973" width="7.28515625" style="259" customWidth="1"/>
    <col min="7974" max="7974" width="6.85546875" style="259"/>
    <col min="7975" max="7975" width="9" style="259" bestFit="1" customWidth="1"/>
    <col min="7976" max="7976" width="7.85546875" style="259" bestFit="1" customWidth="1"/>
    <col min="7977" max="8188" width="6.85546875" style="259"/>
    <col min="8189" max="8189" width="4.85546875" style="259" customWidth="1"/>
    <col min="8190" max="8190" width="37.5703125" style="259" bestFit="1" customWidth="1"/>
    <col min="8191" max="8191" width="5.28515625" style="259" customWidth="1"/>
    <col min="8192" max="8192" width="9.85546875" style="259" customWidth="1"/>
    <col min="8193" max="8193" width="12.42578125" style="259" customWidth="1"/>
    <col min="8194" max="8194" width="7.7109375" style="259" customWidth="1"/>
    <col min="8195" max="8195" width="6.42578125" style="259" customWidth="1"/>
    <col min="8196" max="8196" width="8.42578125" style="259" customWidth="1"/>
    <col min="8197" max="8207" width="7.28515625" style="259" customWidth="1"/>
    <col min="8208" max="8208" width="8.7109375" style="259" customWidth="1"/>
    <col min="8209" max="8229" width="7.28515625" style="259" customWidth="1"/>
    <col min="8230" max="8230" width="6.85546875" style="259"/>
    <col min="8231" max="8231" width="9" style="259" bestFit="1" customWidth="1"/>
    <col min="8232" max="8232" width="7.85546875" style="259" bestFit="1" customWidth="1"/>
    <col min="8233" max="8444" width="6.85546875" style="259"/>
    <col min="8445" max="8445" width="4.85546875" style="259" customWidth="1"/>
    <col min="8446" max="8446" width="37.5703125" style="259" bestFit="1" customWidth="1"/>
    <col min="8447" max="8447" width="5.28515625" style="259" customWidth="1"/>
    <col min="8448" max="8448" width="9.85546875" style="259" customWidth="1"/>
    <col min="8449" max="8449" width="12.42578125" style="259" customWidth="1"/>
    <col min="8450" max="8450" width="7.7109375" style="259" customWidth="1"/>
    <col min="8451" max="8451" width="6.42578125" style="259" customWidth="1"/>
    <col min="8452" max="8452" width="8.42578125" style="259" customWidth="1"/>
    <col min="8453" max="8463" width="7.28515625" style="259" customWidth="1"/>
    <col min="8464" max="8464" width="8.7109375" style="259" customWidth="1"/>
    <col min="8465" max="8485" width="7.28515625" style="259" customWidth="1"/>
    <col min="8486" max="8486" width="6.85546875" style="259"/>
    <col min="8487" max="8487" width="9" style="259" bestFit="1" customWidth="1"/>
    <col min="8488" max="8488" width="7.85546875" style="259" bestFit="1" customWidth="1"/>
    <col min="8489" max="8700" width="6.85546875" style="259"/>
    <col min="8701" max="8701" width="4.85546875" style="259" customWidth="1"/>
    <col min="8702" max="8702" width="37.5703125" style="259" bestFit="1" customWidth="1"/>
    <col min="8703" max="8703" width="5.28515625" style="259" customWidth="1"/>
    <col min="8704" max="8704" width="9.85546875" style="259" customWidth="1"/>
    <col min="8705" max="8705" width="12.42578125" style="259" customWidth="1"/>
    <col min="8706" max="8706" width="7.7109375" style="259" customWidth="1"/>
    <col min="8707" max="8707" width="6.42578125" style="259" customWidth="1"/>
    <col min="8708" max="8708" width="8.42578125" style="259" customWidth="1"/>
    <col min="8709" max="8719" width="7.28515625" style="259" customWidth="1"/>
    <col min="8720" max="8720" width="8.7109375" style="259" customWidth="1"/>
    <col min="8721" max="8741" width="7.28515625" style="259" customWidth="1"/>
    <col min="8742" max="8742" width="6.85546875" style="259"/>
    <col min="8743" max="8743" width="9" style="259" bestFit="1" customWidth="1"/>
    <col min="8744" max="8744" width="7.85546875" style="259" bestFit="1" customWidth="1"/>
    <col min="8745" max="8956" width="6.85546875" style="259"/>
    <col min="8957" max="8957" width="4.85546875" style="259" customWidth="1"/>
    <col min="8958" max="8958" width="37.5703125" style="259" bestFit="1" customWidth="1"/>
    <col min="8959" max="8959" width="5.28515625" style="259" customWidth="1"/>
    <col min="8960" max="8960" width="9.85546875" style="259" customWidth="1"/>
    <col min="8961" max="8961" width="12.42578125" style="259" customWidth="1"/>
    <col min="8962" max="8962" width="7.7109375" style="259" customWidth="1"/>
    <col min="8963" max="8963" width="6.42578125" style="259" customWidth="1"/>
    <col min="8964" max="8964" width="8.42578125" style="259" customWidth="1"/>
    <col min="8965" max="8975" width="7.28515625" style="259" customWidth="1"/>
    <col min="8976" max="8976" width="8.7109375" style="259" customWidth="1"/>
    <col min="8977" max="8997" width="7.28515625" style="259" customWidth="1"/>
    <col min="8998" max="8998" width="6.85546875" style="259"/>
    <col min="8999" max="8999" width="9" style="259" bestFit="1" customWidth="1"/>
    <col min="9000" max="9000" width="7.85546875" style="259" bestFit="1" customWidth="1"/>
    <col min="9001" max="9212" width="6.85546875" style="259"/>
    <col min="9213" max="9213" width="4.85546875" style="259" customWidth="1"/>
    <col min="9214" max="9214" width="37.5703125" style="259" bestFit="1" customWidth="1"/>
    <col min="9215" max="9215" width="5.28515625" style="259" customWidth="1"/>
    <col min="9216" max="9216" width="9.85546875" style="259" customWidth="1"/>
    <col min="9217" max="9217" width="12.42578125" style="259" customWidth="1"/>
    <col min="9218" max="9218" width="7.7109375" style="259" customWidth="1"/>
    <col min="9219" max="9219" width="6.42578125" style="259" customWidth="1"/>
    <col min="9220" max="9220" width="8.42578125" style="259" customWidth="1"/>
    <col min="9221" max="9231" width="7.28515625" style="259" customWidth="1"/>
    <col min="9232" max="9232" width="8.7109375" style="259" customWidth="1"/>
    <col min="9233" max="9253" width="7.28515625" style="259" customWidth="1"/>
    <col min="9254" max="9254" width="6.85546875" style="259"/>
    <col min="9255" max="9255" width="9" style="259" bestFit="1" customWidth="1"/>
    <col min="9256" max="9256" width="7.85546875" style="259" bestFit="1" customWidth="1"/>
    <col min="9257" max="9468" width="6.85546875" style="259"/>
    <col min="9469" max="9469" width="4.85546875" style="259" customWidth="1"/>
    <col min="9470" max="9470" width="37.5703125" style="259" bestFit="1" customWidth="1"/>
    <col min="9471" max="9471" width="5.28515625" style="259" customWidth="1"/>
    <col min="9472" max="9472" width="9.85546875" style="259" customWidth="1"/>
    <col min="9473" max="9473" width="12.42578125" style="259" customWidth="1"/>
    <col min="9474" max="9474" width="7.7109375" style="259" customWidth="1"/>
    <col min="9475" max="9475" width="6.42578125" style="259" customWidth="1"/>
    <col min="9476" max="9476" width="8.42578125" style="259" customWidth="1"/>
    <col min="9477" max="9487" width="7.28515625" style="259" customWidth="1"/>
    <col min="9488" max="9488" width="8.7109375" style="259" customWidth="1"/>
    <col min="9489" max="9509" width="7.28515625" style="259" customWidth="1"/>
    <col min="9510" max="9510" width="6.85546875" style="259"/>
    <col min="9511" max="9511" width="9" style="259" bestFit="1" customWidth="1"/>
    <col min="9512" max="9512" width="7.85546875" style="259" bestFit="1" customWidth="1"/>
    <col min="9513" max="9724" width="6.85546875" style="259"/>
    <col min="9725" max="9725" width="4.85546875" style="259" customWidth="1"/>
    <col min="9726" max="9726" width="37.5703125" style="259" bestFit="1" customWidth="1"/>
    <col min="9727" max="9727" width="5.28515625" style="259" customWidth="1"/>
    <col min="9728" max="9728" width="9.85546875" style="259" customWidth="1"/>
    <col min="9729" max="9729" width="12.42578125" style="259" customWidth="1"/>
    <col min="9730" max="9730" width="7.7109375" style="259" customWidth="1"/>
    <col min="9731" max="9731" width="6.42578125" style="259" customWidth="1"/>
    <col min="9732" max="9732" width="8.42578125" style="259" customWidth="1"/>
    <col min="9733" max="9743" width="7.28515625" style="259" customWidth="1"/>
    <col min="9744" max="9744" width="8.7109375" style="259" customWidth="1"/>
    <col min="9745" max="9765" width="7.28515625" style="259" customWidth="1"/>
    <col min="9766" max="9766" width="6.85546875" style="259"/>
    <col min="9767" max="9767" width="9" style="259" bestFit="1" customWidth="1"/>
    <col min="9768" max="9768" width="7.85546875" style="259" bestFit="1" customWidth="1"/>
    <col min="9769" max="9980" width="6.85546875" style="259"/>
    <col min="9981" max="9981" width="4.85546875" style="259" customWidth="1"/>
    <col min="9982" max="9982" width="37.5703125" style="259" bestFit="1" customWidth="1"/>
    <col min="9983" max="9983" width="5.28515625" style="259" customWidth="1"/>
    <col min="9984" max="9984" width="9.85546875" style="259" customWidth="1"/>
    <col min="9985" max="9985" width="12.42578125" style="259" customWidth="1"/>
    <col min="9986" max="9986" width="7.7109375" style="259" customWidth="1"/>
    <col min="9987" max="9987" width="6.42578125" style="259" customWidth="1"/>
    <col min="9988" max="9988" width="8.42578125" style="259" customWidth="1"/>
    <col min="9989" max="9999" width="7.28515625" style="259" customWidth="1"/>
    <col min="10000" max="10000" width="8.7109375" style="259" customWidth="1"/>
    <col min="10001" max="10021" width="7.28515625" style="259" customWidth="1"/>
    <col min="10022" max="10022" width="6.85546875" style="259"/>
    <col min="10023" max="10023" width="9" style="259" bestFit="1" customWidth="1"/>
    <col min="10024" max="10024" width="7.85546875" style="259" bestFit="1" customWidth="1"/>
    <col min="10025" max="10236" width="6.85546875" style="259"/>
    <col min="10237" max="10237" width="4.85546875" style="259" customWidth="1"/>
    <col min="10238" max="10238" width="37.5703125" style="259" bestFit="1" customWidth="1"/>
    <col min="10239" max="10239" width="5.28515625" style="259" customWidth="1"/>
    <col min="10240" max="10240" width="9.85546875" style="259" customWidth="1"/>
    <col min="10241" max="10241" width="12.42578125" style="259" customWidth="1"/>
    <col min="10242" max="10242" width="7.7109375" style="259" customWidth="1"/>
    <col min="10243" max="10243" width="6.42578125" style="259" customWidth="1"/>
    <col min="10244" max="10244" width="8.42578125" style="259" customWidth="1"/>
    <col min="10245" max="10255" width="7.28515625" style="259" customWidth="1"/>
    <col min="10256" max="10256" width="8.7109375" style="259" customWidth="1"/>
    <col min="10257" max="10277" width="7.28515625" style="259" customWidth="1"/>
    <col min="10278" max="10278" width="6.85546875" style="259"/>
    <col min="10279" max="10279" width="9" style="259" bestFit="1" customWidth="1"/>
    <col min="10280" max="10280" width="7.85546875" style="259" bestFit="1" customWidth="1"/>
    <col min="10281" max="10492" width="6.85546875" style="259"/>
    <col min="10493" max="10493" width="4.85546875" style="259" customWidth="1"/>
    <col min="10494" max="10494" width="37.5703125" style="259" bestFit="1" customWidth="1"/>
    <col min="10495" max="10495" width="5.28515625" style="259" customWidth="1"/>
    <col min="10496" max="10496" width="9.85546875" style="259" customWidth="1"/>
    <col min="10497" max="10497" width="12.42578125" style="259" customWidth="1"/>
    <col min="10498" max="10498" width="7.7109375" style="259" customWidth="1"/>
    <col min="10499" max="10499" width="6.42578125" style="259" customWidth="1"/>
    <col min="10500" max="10500" width="8.42578125" style="259" customWidth="1"/>
    <col min="10501" max="10511" width="7.28515625" style="259" customWidth="1"/>
    <col min="10512" max="10512" width="8.7109375" style="259" customWidth="1"/>
    <col min="10513" max="10533" width="7.28515625" style="259" customWidth="1"/>
    <col min="10534" max="10534" width="6.85546875" style="259"/>
    <col min="10535" max="10535" width="9" style="259" bestFit="1" customWidth="1"/>
    <col min="10536" max="10536" width="7.85546875" style="259" bestFit="1" customWidth="1"/>
    <col min="10537" max="10748" width="6.85546875" style="259"/>
    <col min="10749" max="10749" width="4.85546875" style="259" customWidth="1"/>
    <col min="10750" max="10750" width="37.5703125" style="259" bestFit="1" customWidth="1"/>
    <col min="10751" max="10751" width="5.28515625" style="259" customWidth="1"/>
    <col min="10752" max="10752" width="9.85546875" style="259" customWidth="1"/>
    <col min="10753" max="10753" width="12.42578125" style="259" customWidth="1"/>
    <col min="10754" max="10754" width="7.7109375" style="259" customWidth="1"/>
    <col min="10755" max="10755" width="6.42578125" style="259" customWidth="1"/>
    <col min="10756" max="10756" width="8.42578125" style="259" customWidth="1"/>
    <col min="10757" max="10767" width="7.28515625" style="259" customWidth="1"/>
    <col min="10768" max="10768" width="8.7109375" style="259" customWidth="1"/>
    <col min="10769" max="10789" width="7.28515625" style="259" customWidth="1"/>
    <col min="10790" max="10790" width="6.85546875" style="259"/>
    <col min="10791" max="10791" width="9" style="259" bestFit="1" customWidth="1"/>
    <col min="10792" max="10792" width="7.85546875" style="259" bestFit="1" customWidth="1"/>
    <col min="10793" max="11004" width="6.85546875" style="259"/>
    <col min="11005" max="11005" width="4.85546875" style="259" customWidth="1"/>
    <col min="11006" max="11006" width="37.5703125" style="259" bestFit="1" customWidth="1"/>
    <col min="11007" max="11007" width="5.28515625" style="259" customWidth="1"/>
    <col min="11008" max="11008" width="9.85546875" style="259" customWidth="1"/>
    <col min="11009" max="11009" width="12.42578125" style="259" customWidth="1"/>
    <col min="11010" max="11010" width="7.7109375" style="259" customWidth="1"/>
    <col min="11011" max="11011" width="6.42578125" style="259" customWidth="1"/>
    <col min="11012" max="11012" width="8.42578125" style="259" customWidth="1"/>
    <col min="11013" max="11023" width="7.28515625" style="259" customWidth="1"/>
    <col min="11024" max="11024" width="8.7109375" style="259" customWidth="1"/>
    <col min="11025" max="11045" width="7.28515625" style="259" customWidth="1"/>
    <col min="11046" max="11046" width="6.85546875" style="259"/>
    <col min="11047" max="11047" width="9" style="259" bestFit="1" customWidth="1"/>
    <col min="11048" max="11048" width="7.85546875" style="259" bestFit="1" customWidth="1"/>
    <col min="11049" max="11260" width="6.85546875" style="259"/>
    <col min="11261" max="11261" width="4.85546875" style="259" customWidth="1"/>
    <col min="11262" max="11262" width="37.5703125" style="259" bestFit="1" customWidth="1"/>
    <col min="11263" max="11263" width="5.28515625" style="259" customWidth="1"/>
    <col min="11264" max="11264" width="9.85546875" style="259" customWidth="1"/>
    <col min="11265" max="11265" width="12.42578125" style="259" customWidth="1"/>
    <col min="11266" max="11266" width="7.7109375" style="259" customWidth="1"/>
    <col min="11267" max="11267" width="6.42578125" style="259" customWidth="1"/>
    <col min="11268" max="11268" width="8.42578125" style="259" customWidth="1"/>
    <col min="11269" max="11279" width="7.28515625" style="259" customWidth="1"/>
    <col min="11280" max="11280" width="8.7109375" style="259" customWidth="1"/>
    <col min="11281" max="11301" width="7.28515625" style="259" customWidth="1"/>
    <col min="11302" max="11302" width="6.85546875" style="259"/>
    <col min="11303" max="11303" width="9" style="259" bestFit="1" customWidth="1"/>
    <col min="11304" max="11304" width="7.85546875" style="259" bestFit="1" customWidth="1"/>
    <col min="11305" max="11516" width="6.85546875" style="259"/>
    <col min="11517" max="11517" width="4.85546875" style="259" customWidth="1"/>
    <col min="11518" max="11518" width="37.5703125" style="259" bestFit="1" customWidth="1"/>
    <col min="11519" max="11519" width="5.28515625" style="259" customWidth="1"/>
    <col min="11520" max="11520" width="9.85546875" style="259" customWidth="1"/>
    <col min="11521" max="11521" width="12.42578125" style="259" customWidth="1"/>
    <col min="11522" max="11522" width="7.7109375" style="259" customWidth="1"/>
    <col min="11523" max="11523" width="6.42578125" style="259" customWidth="1"/>
    <col min="11524" max="11524" width="8.42578125" style="259" customWidth="1"/>
    <col min="11525" max="11535" width="7.28515625" style="259" customWidth="1"/>
    <col min="11536" max="11536" width="8.7109375" style="259" customWidth="1"/>
    <col min="11537" max="11557" width="7.28515625" style="259" customWidth="1"/>
    <col min="11558" max="11558" width="6.85546875" style="259"/>
    <col min="11559" max="11559" width="9" style="259" bestFit="1" customWidth="1"/>
    <col min="11560" max="11560" width="7.85546875" style="259" bestFit="1" customWidth="1"/>
    <col min="11561" max="11772" width="6.85546875" style="259"/>
    <col min="11773" max="11773" width="4.85546875" style="259" customWidth="1"/>
    <col min="11774" max="11774" width="37.5703125" style="259" bestFit="1" customWidth="1"/>
    <col min="11775" max="11775" width="5.28515625" style="259" customWidth="1"/>
    <col min="11776" max="11776" width="9.85546875" style="259" customWidth="1"/>
    <col min="11777" max="11777" width="12.42578125" style="259" customWidth="1"/>
    <col min="11778" max="11778" width="7.7109375" style="259" customWidth="1"/>
    <col min="11779" max="11779" width="6.42578125" style="259" customWidth="1"/>
    <col min="11780" max="11780" width="8.42578125" style="259" customWidth="1"/>
    <col min="11781" max="11791" width="7.28515625" style="259" customWidth="1"/>
    <col min="11792" max="11792" width="8.7109375" style="259" customWidth="1"/>
    <col min="11793" max="11813" width="7.28515625" style="259" customWidth="1"/>
    <col min="11814" max="11814" width="6.85546875" style="259"/>
    <col min="11815" max="11815" width="9" style="259" bestFit="1" customWidth="1"/>
    <col min="11816" max="11816" width="7.85546875" style="259" bestFit="1" customWidth="1"/>
    <col min="11817" max="12028" width="6.85546875" style="259"/>
    <col min="12029" max="12029" width="4.85546875" style="259" customWidth="1"/>
    <col min="12030" max="12030" width="37.5703125" style="259" bestFit="1" customWidth="1"/>
    <col min="12031" max="12031" width="5.28515625" style="259" customWidth="1"/>
    <col min="12032" max="12032" width="9.85546875" style="259" customWidth="1"/>
    <col min="12033" max="12033" width="12.42578125" style="259" customWidth="1"/>
    <col min="12034" max="12034" width="7.7109375" style="259" customWidth="1"/>
    <col min="12035" max="12035" width="6.42578125" style="259" customWidth="1"/>
    <col min="12036" max="12036" width="8.42578125" style="259" customWidth="1"/>
    <col min="12037" max="12047" width="7.28515625" style="259" customWidth="1"/>
    <col min="12048" max="12048" width="8.7109375" style="259" customWidth="1"/>
    <col min="12049" max="12069" width="7.28515625" style="259" customWidth="1"/>
    <col min="12070" max="12070" width="6.85546875" style="259"/>
    <col min="12071" max="12071" width="9" style="259" bestFit="1" customWidth="1"/>
    <col min="12072" max="12072" width="7.85546875" style="259" bestFit="1" customWidth="1"/>
    <col min="12073" max="12284" width="6.85546875" style="259"/>
    <col min="12285" max="12285" width="4.85546875" style="259" customWidth="1"/>
    <col min="12286" max="12286" width="37.5703125" style="259" bestFit="1" customWidth="1"/>
    <col min="12287" max="12287" width="5.28515625" style="259" customWidth="1"/>
    <col min="12288" max="12288" width="9.85546875" style="259" customWidth="1"/>
    <col min="12289" max="12289" width="12.42578125" style="259" customWidth="1"/>
    <col min="12290" max="12290" width="7.7109375" style="259" customWidth="1"/>
    <col min="12291" max="12291" width="6.42578125" style="259" customWidth="1"/>
    <col min="12292" max="12292" width="8.42578125" style="259" customWidth="1"/>
    <col min="12293" max="12303" width="7.28515625" style="259" customWidth="1"/>
    <col min="12304" max="12304" width="8.7109375" style="259" customWidth="1"/>
    <col min="12305" max="12325" width="7.28515625" style="259" customWidth="1"/>
    <col min="12326" max="12326" width="6.85546875" style="259"/>
    <col min="12327" max="12327" width="9" style="259" bestFit="1" customWidth="1"/>
    <col min="12328" max="12328" width="7.85546875" style="259" bestFit="1" customWidth="1"/>
    <col min="12329" max="12540" width="6.85546875" style="259"/>
    <col min="12541" max="12541" width="4.85546875" style="259" customWidth="1"/>
    <col min="12542" max="12542" width="37.5703125" style="259" bestFit="1" customWidth="1"/>
    <col min="12543" max="12543" width="5.28515625" style="259" customWidth="1"/>
    <col min="12544" max="12544" width="9.85546875" style="259" customWidth="1"/>
    <col min="12545" max="12545" width="12.42578125" style="259" customWidth="1"/>
    <col min="12546" max="12546" width="7.7109375" style="259" customWidth="1"/>
    <col min="12547" max="12547" width="6.42578125" style="259" customWidth="1"/>
    <col min="12548" max="12548" width="8.42578125" style="259" customWidth="1"/>
    <col min="12549" max="12559" width="7.28515625" style="259" customWidth="1"/>
    <col min="12560" max="12560" width="8.7109375" style="259" customWidth="1"/>
    <col min="12561" max="12581" width="7.28515625" style="259" customWidth="1"/>
    <col min="12582" max="12582" width="6.85546875" style="259"/>
    <col min="12583" max="12583" width="9" style="259" bestFit="1" customWidth="1"/>
    <col min="12584" max="12584" width="7.85546875" style="259" bestFit="1" customWidth="1"/>
    <col min="12585" max="12796" width="6.85546875" style="259"/>
    <col min="12797" max="12797" width="4.85546875" style="259" customWidth="1"/>
    <col min="12798" max="12798" width="37.5703125" style="259" bestFit="1" customWidth="1"/>
    <col min="12799" max="12799" width="5.28515625" style="259" customWidth="1"/>
    <col min="12800" max="12800" width="9.85546875" style="259" customWidth="1"/>
    <col min="12801" max="12801" width="12.42578125" style="259" customWidth="1"/>
    <col min="12802" max="12802" width="7.7109375" style="259" customWidth="1"/>
    <col min="12803" max="12803" width="6.42578125" style="259" customWidth="1"/>
    <col min="12804" max="12804" width="8.42578125" style="259" customWidth="1"/>
    <col min="12805" max="12815" width="7.28515625" style="259" customWidth="1"/>
    <col min="12816" max="12816" width="8.7109375" style="259" customWidth="1"/>
    <col min="12817" max="12837" width="7.28515625" style="259" customWidth="1"/>
    <col min="12838" max="12838" width="6.85546875" style="259"/>
    <col min="12839" max="12839" width="9" style="259" bestFit="1" customWidth="1"/>
    <col min="12840" max="12840" width="7.85546875" style="259" bestFit="1" customWidth="1"/>
    <col min="12841" max="13052" width="6.85546875" style="259"/>
    <col min="13053" max="13053" width="4.85546875" style="259" customWidth="1"/>
    <col min="13054" max="13054" width="37.5703125" style="259" bestFit="1" customWidth="1"/>
    <col min="13055" max="13055" width="5.28515625" style="259" customWidth="1"/>
    <col min="13056" max="13056" width="9.85546875" style="259" customWidth="1"/>
    <col min="13057" max="13057" width="12.42578125" style="259" customWidth="1"/>
    <col min="13058" max="13058" width="7.7109375" style="259" customWidth="1"/>
    <col min="13059" max="13059" width="6.42578125" style="259" customWidth="1"/>
    <col min="13060" max="13060" width="8.42578125" style="259" customWidth="1"/>
    <col min="13061" max="13071" width="7.28515625" style="259" customWidth="1"/>
    <col min="13072" max="13072" width="8.7109375" style="259" customWidth="1"/>
    <col min="13073" max="13093" width="7.28515625" style="259" customWidth="1"/>
    <col min="13094" max="13094" width="6.85546875" style="259"/>
    <col min="13095" max="13095" width="9" style="259" bestFit="1" customWidth="1"/>
    <col min="13096" max="13096" width="7.85546875" style="259" bestFit="1" customWidth="1"/>
    <col min="13097" max="13308" width="6.85546875" style="259"/>
    <col min="13309" max="13309" width="4.85546875" style="259" customWidth="1"/>
    <col min="13310" max="13310" width="37.5703125" style="259" bestFit="1" customWidth="1"/>
    <col min="13311" max="13311" width="5.28515625" style="259" customWidth="1"/>
    <col min="13312" max="13312" width="9.85546875" style="259" customWidth="1"/>
    <col min="13313" max="13313" width="12.42578125" style="259" customWidth="1"/>
    <col min="13314" max="13314" width="7.7109375" style="259" customWidth="1"/>
    <col min="13315" max="13315" width="6.42578125" style="259" customWidth="1"/>
    <col min="13316" max="13316" width="8.42578125" style="259" customWidth="1"/>
    <col min="13317" max="13327" width="7.28515625" style="259" customWidth="1"/>
    <col min="13328" max="13328" width="8.7109375" style="259" customWidth="1"/>
    <col min="13329" max="13349" width="7.28515625" style="259" customWidth="1"/>
    <col min="13350" max="13350" width="6.85546875" style="259"/>
    <col min="13351" max="13351" width="9" style="259" bestFit="1" customWidth="1"/>
    <col min="13352" max="13352" width="7.85546875" style="259" bestFit="1" customWidth="1"/>
    <col min="13353" max="13564" width="6.85546875" style="259"/>
    <col min="13565" max="13565" width="4.85546875" style="259" customWidth="1"/>
    <col min="13566" max="13566" width="37.5703125" style="259" bestFit="1" customWidth="1"/>
    <col min="13567" max="13567" width="5.28515625" style="259" customWidth="1"/>
    <col min="13568" max="13568" width="9.85546875" style="259" customWidth="1"/>
    <col min="13569" max="13569" width="12.42578125" style="259" customWidth="1"/>
    <col min="13570" max="13570" width="7.7109375" style="259" customWidth="1"/>
    <col min="13571" max="13571" width="6.42578125" style="259" customWidth="1"/>
    <col min="13572" max="13572" width="8.42578125" style="259" customWidth="1"/>
    <col min="13573" max="13583" width="7.28515625" style="259" customWidth="1"/>
    <col min="13584" max="13584" width="8.7109375" style="259" customWidth="1"/>
    <col min="13585" max="13605" width="7.28515625" style="259" customWidth="1"/>
    <col min="13606" max="13606" width="6.85546875" style="259"/>
    <col min="13607" max="13607" width="9" style="259" bestFit="1" customWidth="1"/>
    <col min="13608" max="13608" width="7.85546875" style="259" bestFit="1" customWidth="1"/>
    <col min="13609" max="13820" width="6.85546875" style="259"/>
    <col min="13821" max="13821" width="4.85546875" style="259" customWidth="1"/>
    <col min="13822" max="13822" width="37.5703125" style="259" bestFit="1" customWidth="1"/>
    <col min="13823" max="13823" width="5.28515625" style="259" customWidth="1"/>
    <col min="13824" max="13824" width="9.85546875" style="259" customWidth="1"/>
    <col min="13825" max="13825" width="12.42578125" style="259" customWidth="1"/>
    <col min="13826" max="13826" width="7.7109375" style="259" customWidth="1"/>
    <col min="13827" max="13827" width="6.42578125" style="259" customWidth="1"/>
    <col min="13828" max="13828" width="8.42578125" style="259" customWidth="1"/>
    <col min="13829" max="13839" width="7.28515625" style="259" customWidth="1"/>
    <col min="13840" max="13840" width="8.7109375" style="259" customWidth="1"/>
    <col min="13841" max="13861" width="7.28515625" style="259" customWidth="1"/>
    <col min="13862" max="13862" width="6.85546875" style="259"/>
    <col min="13863" max="13863" width="9" style="259" bestFit="1" customWidth="1"/>
    <col min="13864" max="13864" width="7.85546875" style="259" bestFit="1" customWidth="1"/>
    <col min="13865" max="14076" width="6.85546875" style="259"/>
    <col min="14077" max="14077" width="4.85546875" style="259" customWidth="1"/>
    <col min="14078" max="14078" width="37.5703125" style="259" bestFit="1" customWidth="1"/>
    <col min="14079" max="14079" width="5.28515625" style="259" customWidth="1"/>
    <col min="14080" max="14080" width="9.85546875" style="259" customWidth="1"/>
    <col min="14081" max="14081" width="12.42578125" style="259" customWidth="1"/>
    <col min="14082" max="14082" width="7.7109375" style="259" customWidth="1"/>
    <col min="14083" max="14083" width="6.42578125" style="259" customWidth="1"/>
    <col min="14084" max="14084" width="8.42578125" style="259" customWidth="1"/>
    <col min="14085" max="14095" width="7.28515625" style="259" customWidth="1"/>
    <col min="14096" max="14096" width="8.7109375" style="259" customWidth="1"/>
    <col min="14097" max="14117" width="7.28515625" style="259" customWidth="1"/>
    <col min="14118" max="14118" width="6.85546875" style="259"/>
    <col min="14119" max="14119" width="9" style="259" bestFit="1" customWidth="1"/>
    <col min="14120" max="14120" width="7.85546875" style="259" bestFit="1" customWidth="1"/>
    <col min="14121" max="14332" width="6.85546875" style="259"/>
    <col min="14333" max="14333" width="4.85546875" style="259" customWidth="1"/>
    <col min="14334" max="14334" width="37.5703125" style="259" bestFit="1" customWidth="1"/>
    <col min="14335" max="14335" width="5.28515625" style="259" customWidth="1"/>
    <col min="14336" max="14336" width="9.85546875" style="259" customWidth="1"/>
    <col min="14337" max="14337" width="12.42578125" style="259" customWidth="1"/>
    <col min="14338" max="14338" width="7.7109375" style="259" customWidth="1"/>
    <col min="14339" max="14339" width="6.42578125" style="259" customWidth="1"/>
    <col min="14340" max="14340" width="8.42578125" style="259" customWidth="1"/>
    <col min="14341" max="14351" width="7.28515625" style="259" customWidth="1"/>
    <col min="14352" max="14352" width="8.7109375" style="259" customWidth="1"/>
    <col min="14353" max="14373" width="7.28515625" style="259" customWidth="1"/>
    <col min="14374" max="14374" width="6.85546875" style="259"/>
    <col min="14375" max="14375" width="9" style="259" bestFit="1" customWidth="1"/>
    <col min="14376" max="14376" width="7.85546875" style="259" bestFit="1" customWidth="1"/>
    <col min="14377" max="14588" width="6.85546875" style="259"/>
    <col min="14589" max="14589" width="4.85546875" style="259" customWidth="1"/>
    <col min="14590" max="14590" width="37.5703125" style="259" bestFit="1" customWidth="1"/>
    <col min="14591" max="14591" width="5.28515625" style="259" customWidth="1"/>
    <col min="14592" max="14592" width="9.85546875" style="259" customWidth="1"/>
    <col min="14593" max="14593" width="12.42578125" style="259" customWidth="1"/>
    <col min="14594" max="14594" width="7.7109375" style="259" customWidth="1"/>
    <col min="14595" max="14595" width="6.42578125" style="259" customWidth="1"/>
    <col min="14596" max="14596" width="8.42578125" style="259" customWidth="1"/>
    <col min="14597" max="14607" width="7.28515625" style="259" customWidth="1"/>
    <col min="14608" max="14608" width="8.7109375" style="259" customWidth="1"/>
    <col min="14609" max="14629" width="7.28515625" style="259" customWidth="1"/>
    <col min="14630" max="14630" width="6.85546875" style="259"/>
    <col min="14631" max="14631" width="9" style="259" bestFit="1" customWidth="1"/>
    <col min="14632" max="14632" width="7.85546875" style="259" bestFit="1" customWidth="1"/>
    <col min="14633" max="14844" width="6.85546875" style="259"/>
    <col min="14845" max="14845" width="4.85546875" style="259" customWidth="1"/>
    <col min="14846" max="14846" width="37.5703125" style="259" bestFit="1" customWidth="1"/>
    <col min="14847" max="14847" width="5.28515625" style="259" customWidth="1"/>
    <col min="14848" max="14848" width="9.85546875" style="259" customWidth="1"/>
    <col min="14849" max="14849" width="12.42578125" style="259" customWidth="1"/>
    <col min="14850" max="14850" width="7.7109375" style="259" customWidth="1"/>
    <col min="14851" max="14851" width="6.42578125" style="259" customWidth="1"/>
    <col min="14852" max="14852" width="8.42578125" style="259" customWidth="1"/>
    <col min="14853" max="14863" width="7.28515625" style="259" customWidth="1"/>
    <col min="14864" max="14864" width="8.7109375" style="259" customWidth="1"/>
    <col min="14865" max="14885" width="7.28515625" style="259" customWidth="1"/>
    <col min="14886" max="14886" width="6.85546875" style="259"/>
    <col min="14887" max="14887" width="9" style="259" bestFit="1" customWidth="1"/>
    <col min="14888" max="14888" width="7.85546875" style="259" bestFit="1" customWidth="1"/>
    <col min="14889" max="15100" width="6.85546875" style="259"/>
    <col min="15101" max="15101" width="4.85546875" style="259" customWidth="1"/>
    <col min="15102" max="15102" width="37.5703125" style="259" bestFit="1" customWidth="1"/>
    <col min="15103" max="15103" width="5.28515625" style="259" customWidth="1"/>
    <col min="15104" max="15104" width="9.85546875" style="259" customWidth="1"/>
    <col min="15105" max="15105" width="12.42578125" style="259" customWidth="1"/>
    <col min="15106" max="15106" width="7.7109375" style="259" customWidth="1"/>
    <col min="15107" max="15107" width="6.42578125" style="259" customWidth="1"/>
    <col min="15108" max="15108" width="8.42578125" style="259" customWidth="1"/>
    <col min="15109" max="15119" width="7.28515625" style="259" customWidth="1"/>
    <col min="15120" max="15120" width="8.7109375" style="259" customWidth="1"/>
    <col min="15121" max="15141" width="7.28515625" style="259" customWidth="1"/>
    <col min="15142" max="15142" width="6.85546875" style="259"/>
    <col min="15143" max="15143" width="9" style="259" bestFit="1" customWidth="1"/>
    <col min="15144" max="15144" width="7.85546875" style="259" bestFit="1" customWidth="1"/>
    <col min="15145" max="15356" width="6.85546875" style="259"/>
    <col min="15357" max="15357" width="4.85546875" style="259" customWidth="1"/>
    <col min="15358" max="15358" width="37.5703125" style="259" bestFit="1" customWidth="1"/>
    <col min="15359" max="15359" width="5.28515625" style="259" customWidth="1"/>
    <col min="15360" max="15360" width="9.85546875" style="259" customWidth="1"/>
    <col min="15361" max="15361" width="12.42578125" style="259" customWidth="1"/>
    <col min="15362" max="15362" width="7.7109375" style="259" customWidth="1"/>
    <col min="15363" max="15363" width="6.42578125" style="259" customWidth="1"/>
    <col min="15364" max="15364" width="8.42578125" style="259" customWidth="1"/>
    <col min="15365" max="15375" width="7.28515625" style="259" customWidth="1"/>
    <col min="15376" max="15376" width="8.7109375" style="259" customWidth="1"/>
    <col min="15377" max="15397" width="7.28515625" style="259" customWidth="1"/>
    <col min="15398" max="15398" width="6.85546875" style="259"/>
    <col min="15399" max="15399" width="9" style="259" bestFit="1" customWidth="1"/>
    <col min="15400" max="15400" width="7.85546875" style="259" bestFit="1" customWidth="1"/>
    <col min="15401" max="15612" width="6.85546875" style="259"/>
    <col min="15613" max="15613" width="4.85546875" style="259" customWidth="1"/>
    <col min="15614" max="15614" width="37.5703125" style="259" bestFit="1" customWidth="1"/>
    <col min="15615" max="15615" width="5.28515625" style="259" customWidth="1"/>
    <col min="15616" max="15616" width="9.85546875" style="259" customWidth="1"/>
    <col min="15617" max="15617" width="12.42578125" style="259" customWidth="1"/>
    <col min="15618" max="15618" width="7.7109375" style="259" customWidth="1"/>
    <col min="15619" max="15619" width="6.42578125" style="259" customWidth="1"/>
    <col min="15620" max="15620" width="8.42578125" style="259" customWidth="1"/>
    <col min="15621" max="15631" width="7.28515625" style="259" customWidth="1"/>
    <col min="15632" max="15632" width="8.7109375" style="259" customWidth="1"/>
    <col min="15633" max="15653" width="7.28515625" style="259" customWidth="1"/>
    <col min="15654" max="15654" width="6.85546875" style="259"/>
    <col min="15655" max="15655" width="9" style="259" bestFit="1" customWidth="1"/>
    <col min="15656" max="15656" width="7.85546875" style="259" bestFit="1" customWidth="1"/>
    <col min="15657" max="15868" width="6.85546875" style="259"/>
    <col min="15869" max="15869" width="4.85546875" style="259" customWidth="1"/>
    <col min="15870" max="15870" width="37.5703125" style="259" bestFit="1" customWidth="1"/>
    <col min="15871" max="15871" width="5.28515625" style="259" customWidth="1"/>
    <col min="15872" max="15872" width="9.85546875" style="259" customWidth="1"/>
    <col min="15873" max="15873" width="12.42578125" style="259" customWidth="1"/>
    <col min="15874" max="15874" width="7.7109375" style="259" customWidth="1"/>
    <col min="15875" max="15875" width="6.42578125" style="259" customWidth="1"/>
    <col min="15876" max="15876" width="8.42578125" style="259" customWidth="1"/>
    <col min="15877" max="15887" width="7.28515625" style="259" customWidth="1"/>
    <col min="15888" max="15888" width="8.7109375" style="259" customWidth="1"/>
    <col min="15889" max="15909" width="7.28515625" style="259" customWidth="1"/>
    <col min="15910" max="15910" width="6.85546875" style="259"/>
    <col min="15911" max="15911" width="9" style="259" bestFit="1" customWidth="1"/>
    <col min="15912" max="15912" width="7.85546875" style="259" bestFit="1" customWidth="1"/>
    <col min="15913" max="16124" width="6.85546875" style="259"/>
    <col min="16125" max="16125" width="4.85546875" style="259" customWidth="1"/>
    <col min="16126" max="16126" width="37.5703125" style="259" bestFit="1" customWidth="1"/>
    <col min="16127" max="16127" width="5.28515625" style="259" customWidth="1"/>
    <col min="16128" max="16128" width="9.85546875" style="259" customWidth="1"/>
    <col min="16129" max="16129" width="12.42578125" style="259" customWidth="1"/>
    <col min="16130" max="16130" width="7.7109375" style="259" customWidth="1"/>
    <col min="16131" max="16131" width="6.42578125" style="259" customWidth="1"/>
    <col min="16132" max="16132" width="8.42578125" style="259" customWidth="1"/>
    <col min="16133" max="16143" width="7.28515625" style="259" customWidth="1"/>
    <col min="16144" max="16144" width="8.7109375" style="259" customWidth="1"/>
    <col min="16145" max="16165" width="7.28515625" style="259" customWidth="1"/>
    <col min="16166" max="16166" width="6.85546875" style="259"/>
    <col min="16167" max="16167" width="9" style="259" bestFit="1" customWidth="1"/>
    <col min="16168" max="16168" width="7.85546875" style="259" bestFit="1" customWidth="1"/>
    <col min="16169" max="16384" width="6.85546875" style="259"/>
  </cols>
  <sheetData>
    <row r="1" spans="1:43" s="221" customFormat="1" ht="18" customHeight="1">
      <c r="A1" s="1646" t="s">
        <v>294</v>
      </c>
      <c r="B1" s="1646"/>
      <c r="G1" s="222"/>
      <c r="I1" s="221">
        <f>F17+F21+F25</f>
        <v>0</v>
      </c>
      <c r="L1" s="223"/>
      <c r="V1" s="223"/>
      <c r="X1" s="223"/>
      <c r="Y1" s="223"/>
      <c r="Z1" s="223"/>
      <c r="AA1" s="223"/>
      <c r="AB1" s="223"/>
      <c r="AC1" s="223"/>
      <c r="AD1" s="223"/>
    </row>
    <row r="2" spans="1:43" s="221" customFormat="1" ht="15" customHeight="1">
      <c r="A2" s="1639" t="s">
        <v>426</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1:43" s="221" customFormat="1" ht="18" customHeight="1">
      <c r="A3" s="224"/>
      <c r="B3" s="225"/>
      <c r="C3" s="225"/>
      <c r="D3" s="225"/>
      <c r="E3" s="225"/>
      <c r="F3" s="225"/>
      <c r="G3" s="226"/>
      <c r="H3" s="1640" t="s">
        <v>1</v>
      </c>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row>
    <row r="4" spans="1:43" s="227" customFormat="1" ht="18" customHeight="1">
      <c r="A4" s="1647" t="s">
        <v>2</v>
      </c>
      <c r="B4" s="1641" t="s">
        <v>178</v>
      </c>
      <c r="C4" s="1641" t="s">
        <v>3</v>
      </c>
      <c r="D4" s="1637" t="s">
        <v>295</v>
      </c>
      <c r="E4" s="1637" t="s">
        <v>296</v>
      </c>
      <c r="F4" s="1641" t="s">
        <v>4</v>
      </c>
      <c r="G4" s="1642" t="s">
        <v>191</v>
      </c>
      <c r="H4" s="1643" t="s">
        <v>5</v>
      </c>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644"/>
      <c r="AO4" s="1645"/>
    </row>
    <row r="5" spans="1:43" s="227" customFormat="1" ht="38.25">
      <c r="A5" s="1647"/>
      <c r="B5" s="1641"/>
      <c r="C5" s="1641"/>
      <c r="D5" s="1638"/>
      <c r="E5" s="1638"/>
      <c r="F5" s="1641"/>
      <c r="G5" s="1642"/>
      <c r="H5" s="228" t="s">
        <v>308</v>
      </c>
      <c r="I5" s="228" t="s">
        <v>309</v>
      </c>
      <c r="J5" s="228" t="s">
        <v>310</v>
      </c>
      <c r="K5" s="228" t="s">
        <v>311</v>
      </c>
      <c r="L5" s="229" t="s">
        <v>312</v>
      </c>
      <c r="M5" s="228" t="s">
        <v>313</v>
      </c>
      <c r="N5" s="228" t="s">
        <v>314</v>
      </c>
      <c r="O5" s="228" t="s">
        <v>315</v>
      </c>
      <c r="P5" s="228" t="s">
        <v>316</v>
      </c>
      <c r="Q5" s="228" t="s">
        <v>317</v>
      </c>
      <c r="R5" s="228" t="s">
        <v>318</v>
      </c>
      <c r="S5" s="228" t="s">
        <v>319</v>
      </c>
      <c r="T5" s="228" t="s">
        <v>320</v>
      </c>
      <c r="U5" s="228" t="s">
        <v>321</v>
      </c>
      <c r="V5" s="229" t="s">
        <v>322</v>
      </c>
      <c r="W5" s="228" t="s">
        <v>348</v>
      </c>
      <c r="X5" s="229" t="s">
        <v>323</v>
      </c>
      <c r="Y5" s="229" t="s">
        <v>324</v>
      </c>
      <c r="Z5" s="229" t="s">
        <v>325</v>
      </c>
      <c r="AA5" s="229" t="s">
        <v>326</v>
      </c>
      <c r="AB5" s="229" t="s">
        <v>327</v>
      </c>
      <c r="AC5" s="229" t="s">
        <v>328</v>
      </c>
      <c r="AD5" s="229" t="s">
        <v>329</v>
      </c>
      <c r="AE5" s="230" t="s">
        <v>554</v>
      </c>
      <c r="AF5" s="230" t="s">
        <v>555</v>
      </c>
      <c r="AG5" s="230" t="s">
        <v>556</v>
      </c>
      <c r="AH5" s="230" t="s">
        <v>557</v>
      </c>
      <c r="AI5" s="230" t="s">
        <v>558</v>
      </c>
      <c r="AJ5" s="230" t="s">
        <v>559</v>
      </c>
      <c r="AK5" s="230" t="s">
        <v>560</v>
      </c>
      <c r="AL5" s="230" t="s">
        <v>561</v>
      </c>
      <c r="AM5" s="230" t="s">
        <v>562</v>
      </c>
      <c r="AN5" s="230" t="s">
        <v>563</v>
      </c>
      <c r="AO5" s="230" t="s">
        <v>564</v>
      </c>
    </row>
    <row r="6" spans="1:43" s="234" customFormat="1" ht="22.5" customHeight="1">
      <c r="A6" s="231">
        <v>-1</v>
      </c>
      <c r="B6" s="231">
        <v>-2</v>
      </c>
      <c r="C6" s="231">
        <v>-3</v>
      </c>
      <c r="D6" s="103">
        <v>-4</v>
      </c>
      <c r="E6" s="103">
        <v>-5</v>
      </c>
      <c r="F6" s="103" t="s">
        <v>330</v>
      </c>
      <c r="G6" s="232"/>
      <c r="H6" s="103">
        <v>-7</v>
      </c>
      <c r="I6" s="103">
        <v>-8</v>
      </c>
      <c r="J6" s="103">
        <v>-9</v>
      </c>
      <c r="K6" s="103">
        <v>-10</v>
      </c>
      <c r="L6" s="233">
        <v>-11</v>
      </c>
      <c r="M6" s="103">
        <v>-12</v>
      </c>
      <c r="N6" s="103">
        <v>-13</v>
      </c>
      <c r="O6" s="103">
        <v>-14</v>
      </c>
      <c r="P6" s="103">
        <v>-15</v>
      </c>
      <c r="Q6" s="103">
        <v>-16</v>
      </c>
      <c r="R6" s="103">
        <v>-17</v>
      </c>
      <c r="S6" s="103">
        <v>-18</v>
      </c>
      <c r="T6" s="103">
        <v>-19</v>
      </c>
      <c r="U6" s="103">
        <v>-20</v>
      </c>
      <c r="V6" s="233">
        <v>-21</v>
      </c>
      <c r="W6" s="103">
        <v>-22</v>
      </c>
      <c r="X6" s="233">
        <v>-23</v>
      </c>
      <c r="Y6" s="233">
        <v>-24</v>
      </c>
      <c r="Z6" s="233">
        <v>-25</v>
      </c>
      <c r="AA6" s="233">
        <v>-26</v>
      </c>
      <c r="AB6" s="233">
        <v>-27</v>
      </c>
      <c r="AC6" s="233">
        <v>-28</v>
      </c>
      <c r="AD6" s="233">
        <v>-29</v>
      </c>
      <c r="AE6" s="231">
        <v>-30</v>
      </c>
      <c r="AF6" s="231">
        <v>-31</v>
      </c>
      <c r="AG6" s="231">
        <v>-32</v>
      </c>
      <c r="AH6" s="231">
        <v>-33</v>
      </c>
      <c r="AI6" s="231">
        <v>-34</v>
      </c>
      <c r="AJ6" s="231">
        <v>-35</v>
      </c>
      <c r="AK6" s="231">
        <v>-36</v>
      </c>
      <c r="AL6" s="231">
        <v>-37</v>
      </c>
      <c r="AM6" s="231">
        <v>-38</v>
      </c>
      <c r="AN6" s="231">
        <v>-39</v>
      </c>
      <c r="AO6" s="231">
        <v>-40</v>
      </c>
    </row>
    <row r="7" spans="1:43" s="239" customFormat="1" ht="15.75" customHeight="1">
      <c r="A7" s="235" t="s">
        <v>193</v>
      </c>
      <c r="B7" s="236" t="s">
        <v>194</v>
      </c>
      <c r="C7" s="235"/>
      <c r="D7" s="230"/>
      <c r="E7" s="230"/>
      <c r="F7" s="230"/>
      <c r="G7" s="237"/>
      <c r="H7" s="230"/>
      <c r="I7" s="230"/>
      <c r="J7" s="230"/>
      <c r="K7" s="230"/>
      <c r="L7" s="230"/>
      <c r="M7" s="230"/>
      <c r="N7" s="230"/>
      <c r="O7" s="230"/>
      <c r="P7" s="230"/>
      <c r="Q7" s="230"/>
      <c r="R7" s="230"/>
      <c r="S7" s="230"/>
      <c r="T7" s="230"/>
      <c r="U7" s="230"/>
      <c r="V7" s="238"/>
      <c r="W7" s="230"/>
      <c r="X7" s="238"/>
      <c r="Y7" s="238"/>
      <c r="Z7" s="238"/>
      <c r="AA7" s="238"/>
      <c r="AB7" s="238"/>
      <c r="AC7" s="238"/>
      <c r="AD7" s="238"/>
      <c r="AE7" s="235"/>
      <c r="AF7" s="235"/>
      <c r="AG7" s="235"/>
      <c r="AH7" s="235"/>
      <c r="AI7" s="235"/>
      <c r="AJ7" s="235"/>
      <c r="AK7" s="235"/>
      <c r="AL7" s="235"/>
      <c r="AM7" s="235"/>
      <c r="AN7" s="235"/>
      <c r="AO7" s="235"/>
    </row>
    <row r="8" spans="1:43" s="314" customFormat="1" ht="18" customHeight="1">
      <c r="A8" s="246"/>
      <c r="B8" s="310" t="s">
        <v>7</v>
      </c>
      <c r="C8" s="246"/>
      <c r="D8" s="246"/>
      <c r="E8" s="311"/>
      <c r="F8" s="312">
        <f>F9+F32+F75</f>
        <v>270.13819999999998</v>
      </c>
      <c r="G8" s="312">
        <v>100</v>
      </c>
      <c r="H8" s="312">
        <f>H9+H32+H75</f>
        <v>0</v>
      </c>
      <c r="I8" s="312">
        <f t="shared" ref="I8:AO8" si="0">I9+I32+I75</f>
        <v>0</v>
      </c>
      <c r="J8" s="312">
        <f>J9+J32+J75</f>
        <v>0</v>
      </c>
      <c r="K8" s="312">
        <f t="shared" si="0"/>
        <v>0</v>
      </c>
      <c r="L8" s="312">
        <f t="shared" si="0"/>
        <v>0</v>
      </c>
      <c r="M8" s="312">
        <f t="shared" si="0"/>
        <v>0</v>
      </c>
      <c r="N8" s="312">
        <f t="shared" si="0"/>
        <v>0</v>
      </c>
      <c r="O8" s="312">
        <f t="shared" si="0"/>
        <v>0</v>
      </c>
      <c r="P8" s="312">
        <f t="shared" si="0"/>
        <v>0</v>
      </c>
      <c r="Q8" s="312">
        <f t="shared" si="0"/>
        <v>0</v>
      </c>
      <c r="R8" s="312">
        <f t="shared" si="0"/>
        <v>0</v>
      </c>
      <c r="S8" s="312">
        <f t="shared" si="0"/>
        <v>0</v>
      </c>
      <c r="T8" s="312">
        <f t="shared" si="0"/>
        <v>0</v>
      </c>
      <c r="U8" s="312">
        <f t="shared" si="0"/>
        <v>0</v>
      </c>
      <c r="V8" s="312">
        <f t="shared" si="0"/>
        <v>109.74420000000001</v>
      </c>
      <c r="W8" s="312">
        <f t="shared" si="0"/>
        <v>83.643100000000004</v>
      </c>
      <c r="X8" s="312">
        <f t="shared" si="0"/>
        <v>76.750900000000001</v>
      </c>
      <c r="Y8" s="312">
        <f t="shared" si="0"/>
        <v>0</v>
      </c>
      <c r="Z8" s="312">
        <f t="shared" si="0"/>
        <v>0</v>
      </c>
      <c r="AA8" s="312">
        <f t="shared" si="0"/>
        <v>0</v>
      </c>
      <c r="AB8" s="312">
        <f t="shared" si="0"/>
        <v>0</v>
      </c>
      <c r="AC8" s="312">
        <f t="shared" si="0"/>
        <v>0</v>
      </c>
      <c r="AD8" s="312">
        <f t="shared" si="0"/>
        <v>0</v>
      </c>
      <c r="AE8" s="313">
        <f t="shared" si="0"/>
        <v>0</v>
      </c>
      <c r="AF8" s="313">
        <f t="shared" si="0"/>
        <v>0</v>
      </c>
      <c r="AG8" s="313">
        <f t="shared" si="0"/>
        <v>0</v>
      </c>
      <c r="AH8" s="313">
        <f t="shared" si="0"/>
        <v>0</v>
      </c>
      <c r="AI8" s="313">
        <f t="shared" si="0"/>
        <v>0</v>
      </c>
      <c r="AJ8" s="313">
        <f t="shared" si="0"/>
        <v>0</v>
      </c>
      <c r="AK8" s="313">
        <f t="shared" si="0"/>
        <v>0</v>
      </c>
      <c r="AL8" s="313">
        <f t="shared" si="0"/>
        <v>0</v>
      </c>
      <c r="AM8" s="313">
        <f t="shared" si="0"/>
        <v>0</v>
      </c>
      <c r="AN8" s="313">
        <f t="shared" si="0"/>
        <v>0</v>
      </c>
      <c r="AO8" s="313">
        <f t="shared" si="0"/>
        <v>0</v>
      </c>
    </row>
    <row r="9" spans="1:43" s="227" customFormat="1" ht="18" customHeight="1">
      <c r="A9" s="244" t="s">
        <v>8</v>
      </c>
      <c r="B9" s="245" t="s">
        <v>9</v>
      </c>
      <c r="C9" s="230" t="s">
        <v>10</v>
      </c>
      <c r="D9" s="244"/>
      <c r="E9" s="244"/>
      <c r="F9" s="247">
        <f>F11+F15+F16+F17+F21+F25+F29+F31</f>
        <v>0</v>
      </c>
      <c r="G9" s="248">
        <f>F9/F$8*100</f>
        <v>0</v>
      </c>
      <c r="H9" s="247">
        <f t="shared" ref="H9:AO9" si="1">H11+H15+H16+H17+H21+H25+H29+H30+H31+H14</f>
        <v>0</v>
      </c>
      <c r="I9" s="247">
        <f>I11+I15+I16+I17+I21+I25+I29+I30+I31+I14</f>
        <v>0</v>
      </c>
      <c r="J9" s="247">
        <f t="shared" ref="J9:AD9" si="2">J11+J15+J16+J17+J21+J25+J29+J30+J31+J14</f>
        <v>0</v>
      </c>
      <c r="K9" s="247">
        <f t="shared" si="2"/>
        <v>0</v>
      </c>
      <c r="L9" s="247">
        <f t="shared" si="2"/>
        <v>0</v>
      </c>
      <c r="M9" s="247">
        <f t="shared" si="2"/>
        <v>0</v>
      </c>
      <c r="N9" s="247">
        <f t="shared" si="2"/>
        <v>0</v>
      </c>
      <c r="O9" s="247">
        <f t="shared" si="2"/>
        <v>0</v>
      </c>
      <c r="P9" s="247">
        <f t="shared" si="2"/>
        <v>0</v>
      </c>
      <c r="Q9" s="247">
        <f t="shared" si="2"/>
        <v>0</v>
      </c>
      <c r="R9" s="247">
        <f t="shared" si="2"/>
        <v>0</v>
      </c>
      <c r="S9" s="247">
        <f t="shared" si="2"/>
        <v>0</v>
      </c>
      <c r="T9" s="247">
        <f t="shared" si="2"/>
        <v>0</v>
      </c>
      <c r="U9" s="247">
        <f t="shared" si="2"/>
        <v>0</v>
      </c>
      <c r="V9" s="249">
        <f t="shared" si="2"/>
        <v>0</v>
      </c>
      <c r="W9" s="247">
        <f t="shared" si="2"/>
        <v>0</v>
      </c>
      <c r="X9" s="249">
        <f t="shared" si="2"/>
        <v>0</v>
      </c>
      <c r="Y9" s="249">
        <f t="shared" si="2"/>
        <v>0</v>
      </c>
      <c r="Z9" s="249">
        <f t="shared" si="2"/>
        <v>0</v>
      </c>
      <c r="AA9" s="249">
        <f t="shared" si="2"/>
        <v>0</v>
      </c>
      <c r="AB9" s="249">
        <f t="shared" si="2"/>
        <v>0</v>
      </c>
      <c r="AC9" s="249">
        <f t="shared" si="2"/>
        <v>0</v>
      </c>
      <c r="AD9" s="249">
        <f t="shared" si="2"/>
        <v>0</v>
      </c>
      <c r="AE9" s="250">
        <f t="shared" si="1"/>
        <v>0</v>
      </c>
      <c r="AF9" s="250">
        <f t="shared" si="1"/>
        <v>0</v>
      </c>
      <c r="AG9" s="250">
        <f t="shared" si="1"/>
        <v>0</v>
      </c>
      <c r="AH9" s="250">
        <f t="shared" si="1"/>
        <v>0</v>
      </c>
      <c r="AI9" s="250">
        <f t="shared" si="1"/>
        <v>0</v>
      </c>
      <c r="AJ9" s="250">
        <f t="shared" si="1"/>
        <v>0</v>
      </c>
      <c r="AK9" s="250">
        <f t="shared" si="1"/>
        <v>0</v>
      </c>
      <c r="AL9" s="250">
        <f t="shared" si="1"/>
        <v>0</v>
      </c>
      <c r="AM9" s="250">
        <f t="shared" si="1"/>
        <v>0</v>
      </c>
      <c r="AN9" s="250">
        <f t="shared" si="1"/>
        <v>0</v>
      </c>
      <c r="AO9" s="250">
        <f t="shared" si="1"/>
        <v>0</v>
      </c>
    </row>
    <row r="10" spans="1:43" s="227" customFormat="1" ht="18" customHeight="1">
      <c r="A10" s="244"/>
      <c r="B10" s="251" t="s">
        <v>65</v>
      </c>
      <c r="C10" s="230"/>
      <c r="D10" s="252"/>
      <c r="E10" s="308"/>
      <c r="F10" s="247"/>
      <c r="G10" s="248"/>
      <c r="H10" s="247"/>
      <c r="I10" s="247"/>
      <c r="J10" s="247"/>
      <c r="K10" s="247"/>
      <c r="L10" s="247"/>
      <c r="M10" s="247"/>
      <c r="N10" s="247"/>
      <c r="O10" s="247"/>
      <c r="P10" s="247"/>
      <c r="Q10" s="247"/>
      <c r="R10" s="247"/>
      <c r="S10" s="247"/>
      <c r="T10" s="247"/>
      <c r="U10" s="247"/>
      <c r="V10" s="249"/>
      <c r="W10" s="247"/>
      <c r="X10" s="249"/>
      <c r="Y10" s="249"/>
      <c r="Z10" s="249"/>
      <c r="AA10" s="249"/>
      <c r="AB10" s="249"/>
      <c r="AC10" s="249"/>
      <c r="AD10" s="249"/>
      <c r="AE10" s="250"/>
      <c r="AF10" s="250"/>
      <c r="AG10" s="250"/>
      <c r="AH10" s="250"/>
      <c r="AI10" s="250"/>
      <c r="AJ10" s="250"/>
      <c r="AK10" s="250"/>
      <c r="AL10" s="250"/>
      <c r="AM10" s="250"/>
      <c r="AN10" s="250"/>
      <c r="AO10" s="250"/>
    </row>
    <row r="11" spans="1:43" ht="18" customHeight="1">
      <c r="A11" s="252" t="s">
        <v>11</v>
      </c>
      <c r="B11" s="253" t="s">
        <v>12</v>
      </c>
      <c r="C11" s="103" t="s">
        <v>13</v>
      </c>
      <c r="D11" s="252"/>
      <c r="E11" s="308"/>
      <c r="F11" s="254"/>
      <c r="G11" s="255"/>
      <c r="H11" s="256"/>
      <c r="I11" s="256"/>
      <c r="J11" s="256"/>
      <c r="K11" s="256"/>
      <c r="L11" s="256"/>
      <c r="M11" s="256"/>
      <c r="N11" s="256"/>
      <c r="O11" s="256"/>
      <c r="P11" s="256"/>
      <c r="Q11" s="256"/>
      <c r="R11" s="256"/>
      <c r="S11" s="256"/>
      <c r="T11" s="256"/>
      <c r="U11" s="256"/>
      <c r="V11" s="257"/>
      <c r="W11" s="256"/>
      <c r="X11" s="257"/>
      <c r="Y11" s="257"/>
      <c r="Z11" s="257"/>
      <c r="AA11" s="257"/>
      <c r="AB11" s="257"/>
      <c r="AC11" s="257"/>
      <c r="AD11" s="257"/>
      <c r="AE11" s="258">
        <f t="shared" ref="AE11:AO11" si="3">AE12+AE13+AE14</f>
        <v>0</v>
      </c>
      <c r="AF11" s="258">
        <f t="shared" si="3"/>
        <v>0</v>
      </c>
      <c r="AG11" s="258">
        <f t="shared" si="3"/>
        <v>0</v>
      </c>
      <c r="AH11" s="258">
        <f t="shared" si="3"/>
        <v>0</v>
      </c>
      <c r="AI11" s="258">
        <f t="shared" si="3"/>
        <v>0</v>
      </c>
      <c r="AJ11" s="258">
        <f t="shared" si="3"/>
        <v>0</v>
      </c>
      <c r="AK11" s="258">
        <f t="shared" si="3"/>
        <v>0</v>
      </c>
      <c r="AL11" s="258">
        <f t="shared" si="3"/>
        <v>0</v>
      </c>
      <c r="AM11" s="258">
        <f t="shared" si="3"/>
        <v>0</v>
      </c>
      <c r="AN11" s="258">
        <f t="shared" si="3"/>
        <v>0</v>
      </c>
      <c r="AO11" s="258">
        <f t="shared" si="3"/>
        <v>0</v>
      </c>
    </row>
    <row r="12" spans="1:43" s="266" customFormat="1" ht="25.5">
      <c r="A12" s="260"/>
      <c r="B12" s="261" t="s">
        <v>14</v>
      </c>
      <c r="C12" s="151" t="s">
        <v>15</v>
      </c>
      <c r="D12" s="252"/>
      <c r="E12" s="308"/>
      <c r="F12" s="262"/>
      <c r="G12" s="255"/>
      <c r="H12" s="263"/>
      <c r="I12" s="263"/>
      <c r="J12" s="263"/>
      <c r="K12" s="263"/>
      <c r="L12" s="263"/>
      <c r="M12" s="263"/>
      <c r="N12" s="263"/>
      <c r="O12" s="263"/>
      <c r="P12" s="263"/>
      <c r="Q12" s="263"/>
      <c r="R12" s="263"/>
      <c r="S12" s="263"/>
      <c r="T12" s="263"/>
      <c r="U12" s="263"/>
      <c r="V12" s="264"/>
      <c r="W12" s="263"/>
      <c r="X12" s="264"/>
      <c r="Y12" s="264"/>
      <c r="Z12" s="264"/>
      <c r="AA12" s="264"/>
      <c r="AB12" s="264"/>
      <c r="AC12" s="264"/>
      <c r="AD12" s="264"/>
      <c r="AE12" s="265">
        <v>0</v>
      </c>
      <c r="AF12" s="265">
        <v>0</v>
      </c>
      <c r="AG12" s="265">
        <v>0</v>
      </c>
      <c r="AH12" s="265">
        <v>0</v>
      </c>
      <c r="AI12" s="265">
        <v>0</v>
      </c>
      <c r="AJ12" s="265">
        <v>0</v>
      </c>
      <c r="AK12" s="265">
        <v>0</v>
      </c>
      <c r="AL12" s="265">
        <v>0</v>
      </c>
      <c r="AM12" s="265">
        <v>0</v>
      </c>
      <c r="AN12" s="265">
        <v>0</v>
      </c>
      <c r="AO12" s="265">
        <v>0</v>
      </c>
      <c r="AQ12" s="266">
        <v>1541.61</v>
      </c>
    </row>
    <row r="13" spans="1:43" s="266" customFormat="1" ht="18" customHeight="1">
      <c r="A13" s="260"/>
      <c r="B13" s="150" t="s">
        <v>16</v>
      </c>
      <c r="C13" s="151" t="s">
        <v>17</v>
      </c>
      <c r="D13" s="252"/>
      <c r="E13" s="308"/>
      <c r="F13" s="262"/>
      <c r="G13" s="255"/>
      <c r="H13" s="263"/>
      <c r="I13" s="263"/>
      <c r="J13" s="263"/>
      <c r="K13" s="263"/>
      <c r="L13" s="263"/>
      <c r="M13" s="263"/>
      <c r="N13" s="263"/>
      <c r="O13" s="263"/>
      <c r="P13" s="263"/>
      <c r="Q13" s="263"/>
      <c r="R13" s="263"/>
      <c r="S13" s="263"/>
      <c r="T13" s="263"/>
      <c r="U13" s="263"/>
      <c r="V13" s="264"/>
      <c r="W13" s="263"/>
      <c r="X13" s="264"/>
      <c r="Y13" s="264"/>
      <c r="Z13" s="264"/>
      <c r="AA13" s="264"/>
      <c r="AB13" s="264"/>
      <c r="AC13" s="264"/>
      <c r="AD13" s="264"/>
      <c r="AE13" s="265">
        <v>0</v>
      </c>
      <c r="AF13" s="265">
        <v>0</v>
      </c>
      <c r="AG13" s="265">
        <v>0</v>
      </c>
      <c r="AH13" s="265">
        <v>0</v>
      </c>
      <c r="AI13" s="265">
        <v>0</v>
      </c>
      <c r="AJ13" s="265">
        <v>0</v>
      </c>
      <c r="AK13" s="265">
        <v>0</v>
      </c>
      <c r="AL13" s="265">
        <v>0</v>
      </c>
      <c r="AM13" s="265">
        <v>0</v>
      </c>
      <c r="AN13" s="265">
        <v>0</v>
      </c>
      <c r="AO13" s="265">
        <v>0</v>
      </c>
    </row>
    <row r="14" spans="1:43" s="266" customFormat="1" ht="18" customHeight="1">
      <c r="A14" s="260"/>
      <c r="B14" s="167" t="s">
        <v>18</v>
      </c>
      <c r="C14" s="151" t="s">
        <v>19</v>
      </c>
      <c r="D14" s="252"/>
      <c r="E14" s="308"/>
      <c r="F14" s="262"/>
      <c r="G14" s="255"/>
      <c r="H14" s="263"/>
      <c r="I14" s="263"/>
      <c r="J14" s="263"/>
      <c r="K14" s="263"/>
      <c r="L14" s="263"/>
      <c r="M14" s="263"/>
      <c r="N14" s="263"/>
      <c r="O14" s="263"/>
      <c r="P14" s="263"/>
      <c r="Q14" s="263"/>
      <c r="R14" s="263"/>
      <c r="S14" s="263"/>
      <c r="T14" s="263"/>
      <c r="U14" s="263"/>
      <c r="V14" s="264"/>
      <c r="W14" s="263"/>
      <c r="X14" s="264"/>
      <c r="Y14" s="264"/>
      <c r="Z14" s="264"/>
      <c r="AA14" s="264"/>
      <c r="AB14" s="264"/>
      <c r="AC14" s="264"/>
      <c r="AD14" s="264"/>
      <c r="AE14" s="265">
        <v>0</v>
      </c>
      <c r="AF14" s="265">
        <v>0</v>
      </c>
      <c r="AG14" s="265">
        <v>0</v>
      </c>
      <c r="AH14" s="265">
        <v>0</v>
      </c>
      <c r="AI14" s="265">
        <v>0</v>
      </c>
      <c r="AJ14" s="265">
        <v>0</v>
      </c>
      <c r="AK14" s="265">
        <v>0</v>
      </c>
      <c r="AL14" s="265">
        <v>0</v>
      </c>
      <c r="AM14" s="265">
        <v>0</v>
      </c>
      <c r="AN14" s="265">
        <v>0</v>
      </c>
      <c r="AO14" s="265">
        <v>0</v>
      </c>
    </row>
    <row r="15" spans="1:43" ht="18" customHeight="1">
      <c r="A15" s="252" t="s">
        <v>20</v>
      </c>
      <c r="B15" s="104" t="s">
        <v>21</v>
      </c>
      <c r="C15" s="103" t="s">
        <v>22</v>
      </c>
      <c r="D15" s="252"/>
      <c r="E15" s="308"/>
      <c r="F15" s="254"/>
      <c r="G15" s="255"/>
      <c r="H15" s="263"/>
      <c r="I15" s="263"/>
      <c r="J15" s="263"/>
      <c r="K15" s="263"/>
      <c r="L15" s="263"/>
      <c r="M15" s="263"/>
      <c r="N15" s="263"/>
      <c r="O15" s="263"/>
      <c r="P15" s="263"/>
      <c r="Q15" s="263"/>
      <c r="R15" s="263"/>
      <c r="S15" s="263"/>
      <c r="T15" s="263"/>
      <c r="U15" s="263"/>
      <c r="V15" s="264"/>
      <c r="W15" s="263"/>
      <c r="X15" s="264"/>
      <c r="Y15" s="264"/>
      <c r="Z15" s="264"/>
      <c r="AA15" s="264"/>
      <c r="AB15" s="264"/>
      <c r="AC15" s="264"/>
      <c r="AD15" s="264"/>
      <c r="AE15" s="258">
        <v>0</v>
      </c>
      <c r="AF15" s="258">
        <v>0</v>
      </c>
      <c r="AG15" s="258">
        <v>0</v>
      </c>
      <c r="AH15" s="258">
        <v>0</v>
      </c>
      <c r="AI15" s="258">
        <v>0</v>
      </c>
      <c r="AJ15" s="258">
        <v>0</v>
      </c>
      <c r="AK15" s="258">
        <v>0</v>
      </c>
      <c r="AL15" s="258">
        <v>0</v>
      </c>
      <c r="AM15" s="258">
        <v>0</v>
      </c>
      <c r="AN15" s="258">
        <v>0</v>
      </c>
      <c r="AO15" s="258">
        <v>0</v>
      </c>
    </row>
    <row r="16" spans="1:43" ht="18" customHeight="1">
      <c r="A16" s="252" t="s">
        <v>23</v>
      </c>
      <c r="B16" s="104" t="s">
        <v>24</v>
      </c>
      <c r="C16" s="103" t="s">
        <v>25</v>
      </c>
      <c r="D16" s="252"/>
      <c r="E16" s="308"/>
      <c r="F16" s="256"/>
      <c r="G16" s="255"/>
      <c r="H16" s="263"/>
      <c r="I16" s="263"/>
      <c r="J16" s="263"/>
      <c r="K16" s="263"/>
      <c r="L16" s="263"/>
      <c r="M16" s="263"/>
      <c r="N16" s="263"/>
      <c r="O16" s="263"/>
      <c r="P16" s="263"/>
      <c r="Q16" s="263"/>
      <c r="R16" s="263"/>
      <c r="S16" s="263"/>
      <c r="T16" s="263"/>
      <c r="U16" s="263"/>
      <c r="V16" s="264"/>
      <c r="W16" s="263"/>
      <c r="X16" s="264"/>
      <c r="Y16" s="264"/>
      <c r="Z16" s="264"/>
      <c r="AA16" s="264"/>
      <c r="AB16" s="264"/>
      <c r="AC16" s="264"/>
      <c r="AD16" s="264"/>
      <c r="AE16" s="258">
        <v>0</v>
      </c>
      <c r="AF16" s="258">
        <v>0</v>
      </c>
      <c r="AG16" s="258">
        <v>0</v>
      </c>
      <c r="AH16" s="258">
        <v>0</v>
      </c>
      <c r="AI16" s="258">
        <v>0</v>
      </c>
      <c r="AJ16" s="258">
        <v>0</v>
      </c>
      <c r="AK16" s="258">
        <v>0</v>
      </c>
      <c r="AL16" s="258">
        <v>0</v>
      </c>
      <c r="AM16" s="258">
        <v>0</v>
      </c>
      <c r="AN16" s="258">
        <v>0</v>
      </c>
      <c r="AO16" s="258">
        <v>0</v>
      </c>
    </row>
    <row r="17" spans="1:43" ht="18" customHeight="1">
      <c r="A17" s="252" t="s">
        <v>26</v>
      </c>
      <c r="B17" s="253" t="s">
        <v>27</v>
      </c>
      <c r="C17" s="103" t="s">
        <v>28</v>
      </c>
      <c r="D17" s="252"/>
      <c r="E17" s="308"/>
      <c r="F17" s="254"/>
      <c r="G17" s="255"/>
      <c r="H17" s="256"/>
      <c r="I17" s="256"/>
      <c r="J17" s="256"/>
      <c r="K17" s="256"/>
      <c r="L17" s="256"/>
      <c r="M17" s="256"/>
      <c r="N17" s="256"/>
      <c r="O17" s="256"/>
      <c r="P17" s="256"/>
      <c r="Q17" s="256"/>
      <c r="R17" s="256"/>
      <c r="S17" s="256"/>
      <c r="T17" s="256"/>
      <c r="U17" s="256"/>
      <c r="V17" s="257"/>
      <c r="W17" s="256"/>
      <c r="X17" s="257"/>
      <c r="Y17" s="257"/>
      <c r="Z17" s="257"/>
      <c r="AA17" s="257"/>
      <c r="AB17" s="257"/>
      <c r="AC17" s="257"/>
      <c r="AD17" s="257"/>
      <c r="AE17" s="258">
        <f t="shared" ref="AE17:AO17" si="4">AE18+AE19+AE20</f>
        <v>0</v>
      </c>
      <c r="AF17" s="258">
        <f t="shared" si="4"/>
        <v>0</v>
      </c>
      <c r="AG17" s="258">
        <f t="shared" si="4"/>
        <v>0</v>
      </c>
      <c r="AH17" s="258">
        <f t="shared" si="4"/>
        <v>0</v>
      </c>
      <c r="AI17" s="258">
        <f t="shared" si="4"/>
        <v>0</v>
      </c>
      <c r="AJ17" s="258">
        <f t="shared" si="4"/>
        <v>0</v>
      </c>
      <c r="AK17" s="258">
        <f t="shared" si="4"/>
        <v>0</v>
      </c>
      <c r="AL17" s="258">
        <f t="shared" si="4"/>
        <v>0</v>
      </c>
      <c r="AM17" s="258">
        <f t="shared" si="4"/>
        <v>0</v>
      </c>
      <c r="AN17" s="258">
        <f t="shared" si="4"/>
        <v>0</v>
      </c>
      <c r="AO17" s="258">
        <f t="shared" si="4"/>
        <v>0</v>
      </c>
    </row>
    <row r="18" spans="1:43" s="266" customFormat="1" ht="18" customHeight="1">
      <c r="A18" s="260"/>
      <c r="B18" s="167" t="s">
        <v>29</v>
      </c>
      <c r="C18" s="151" t="s">
        <v>30</v>
      </c>
      <c r="D18" s="252"/>
      <c r="E18" s="308"/>
      <c r="F18" s="254"/>
      <c r="G18" s="255"/>
      <c r="H18" s="263"/>
      <c r="I18" s="263"/>
      <c r="J18" s="263"/>
      <c r="K18" s="263"/>
      <c r="L18" s="263"/>
      <c r="M18" s="263"/>
      <c r="N18" s="263"/>
      <c r="O18" s="263"/>
      <c r="P18" s="263"/>
      <c r="Q18" s="263"/>
      <c r="R18" s="263"/>
      <c r="S18" s="263"/>
      <c r="T18" s="263"/>
      <c r="U18" s="263"/>
      <c r="V18" s="264"/>
      <c r="W18" s="263"/>
      <c r="X18" s="264"/>
      <c r="Y18" s="264"/>
      <c r="Z18" s="264"/>
      <c r="AA18" s="264"/>
      <c r="AB18" s="264"/>
      <c r="AC18" s="264"/>
      <c r="AD18" s="264"/>
      <c r="AE18" s="265">
        <v>0</v>
      </c>
      <c r="AF18" s="265">
        <v>0</v>
      </c>
      <c r="AG18" s="265">
        <v>0</v>
      </c>
      <c r="AH18" s="265">
        <v>0</v>
      </c>
      <c r="AI18" s="265">
        <v>0</v>
      </c>
      <c r="AJ18" s="265">
        <v>0</v>
      </c>
      <c r="AK18" s="265">
        <v>0</v>
      </c>
      <c r="AL18" s="265">
        <v>0</v>
      </c>
      <c r="AM18" s="265">
        <v>0</v>
      </c>
      <c r="AN18" s="265">
        <v>0</v>
      </c>
      <c r="AO18" s="265">
        <v>0</v>
      </c>
    </row>
    <row r="19" spans="1:43" s="266" customFormat="1" ht="18" customHeight="1">
      <c r="A19" s="260"/>
      <c r="B19" s="167" t="s">
        <v>31</v>
      </c>
      <c r="C19" s="151" t="s">
        <v>32</v>
      </c>
      <c r="D19" s="252"/>
      <c r="E19" s="308"/>
      <c r="F19" s="254"/>
      <c r="G19" s="255"/>
      <c r="H19" s="263"/>
      <c r="I19" s="263"/>
      <c r="J19" s="263"/>
      <c r="K19" s="263"/>
      <c r="L19" s="263"/>
      <c r="M19" s="263"/>
      <c r="N19" s="263"/>
      <c r="O19" s="263"/>
      <c r="P19" s="263"/>
      <c r="Q19" s="263"/>
      <c r="R19" s="263"/>
      <c r="S19" s="263"/>
      <c r="T19" s="263"/>
      <c r="U19" s="263"/>
      <c r="V19" s="264"/>
      <c r="W19" s="263"/>
      <c r="X19" s="264"/>
      <c r="Y19" s="264"/>
      <c r="Z19" s="264"/>
      <c r="AA19" s="264"/>
      <c r="AB19" s="264"/>
      <c r="AC19" s="264"/>
      <c r="AD19" s="264"/>
      <c r="AE19" s="265">
        <v>0</v>
      </c>
      <c r="AF19" s="265">
        <v>0</v>
      </c>
      <c r="AG19" s="265">
        <v>0</v>
      </c>
      <c r="AH19" s="265">
        <v>0</v>
      </c>
      <c r="AI19" s="265">
        <v>0</v>
      </c>
      <c r="AJ19" s="265">
        <v>0</v>
      </c>
      <c r="AK19" s="265">
        <v>0</v>
      </c>
      <c r="AL19" s="265">
        <v>0</v>
      </c>
      <c r="AM19" s="265">
        <v>0</v>
      </c>
      <c r="AN19" s="265">
        <v>0</v>
      </c>
      <c r="AO19" s="265">
        <v>0</v>
      </c>
    </row>
    <row r="20" spans="1:43" s="266" customFormat="1" ht="18" customHeight="1">
      <c r="A20" s="260"/>
      <c r="B20" s="167" t="s">
        <v>33</v>
      </c>
      <c r="C20" s="151" t="s">
        <v>34</v>
      </c>
      <c r="D20" s="252"/>
      <c r="E20" s="308"/>
      <c r="F20" s="254"/>
      <c r="G20" s="255"/>
      <c r="H20" s="263"/>
      <c r="I20" s="263"/>
      <c r="J20" s="263"/>
      <c r="K20" s="263"/>
      <c r="L20" s="263"/>
      <c r="M20" s="263"/>
      <c r="N20" s="263"/>
      <c r="O20" s="263"/>
      <c r="P20" s="263"/>
      <c r="Q20" s="263"/>
      <c r="R20" s="263"/>
      <c r="S20" s="263"/>
      <c r="T20" s="263"/>
      <c r="U20" s="263"/>
      <c r="V20" s="264"/>
      <c r="W20" s="263"/>
      <c r="X20" s="264"/>
      <c r="Y20" s="264"/>
      <c r="Z20" s="264"/>
      <c r="AA20" s="264"/>
      <c r="AB20" s="264"/>
      <c r="AC20" s="264"/>
      <c r="AD20" s="264"/>
      <c r="AE20" s="265">
        <v>0</v>
      </c>
      <c r="AF20" s="265">
        <v>0</v>
      </c>
      <c r="AG20" s="265">
        <v>0</v>
      </c>
      <c r="AH20" s="265">
        <v>0</v>
      </c>
      <c r="AI20" s="265">
        <v>0</v>
      </c>
      <c r="AJ20" s="265">
        <v>0</v>
      </c>
      <c r="AK20" s="265">
        <v>0</v>
      </c>
      <c r="AL20" s="265">
        <v>0</v>
      </c>
      <c r="AM20" s="265">
        <v>0</v>
      </c>
      <c r="AN20" s="265">
        <v>0</v>
      </c>
      <c r="AO20" s="265">
        <v>0</v>
      </c>
    </row>
    <row r="21" spans="1:43" ht="18" customHeight="1">
      <c r="A21" s="252" t="s">
        <v>35</v>
      </c>
      <c r="B21" s="253" t="s">
        <v>36</v>
      </c>
      <c r="C21" s="103" t="s">
        <v>37</v>
      </c>
      <c r="D21" s="252"/>
      <c r="E21" s="308"/>
      <c r="F21" s="254"/>
      <c r="G21" s="255"/>
      <c r="H21" s="256"/>
      <c r="I21" s="256"/>
      <c r="J21" s="256"/>
      <c r="K21" s="256"/>
      <c r="L21" s="256"/>
      <c r="M21" s="256"/>
      <c r="N21" s="256"/>
      <c r="O21" s="256"/>
      <c r="P21" s="256"/>
      <c r="Q21" s="256"/>
      <c r="R21" s="256"/>
      <c r="S21" s="256"/>
      <c r="T21" s="256"/>
      <c r="U21" s="256"/>
      <c r="V21" s="257"/>
      <c r="W21" s="256"/>
      <c r="X21" s="257"/>
      <c r="Y21" s="257"/>
      <c r="Z21" s="257"/>
      <c r="AA21" s="257"/>
      <c r="AB21" s="257"/>
      <c r="AC21" s="257"/>
      <c r="AD21" s="257"/>
      <c r="AE21" s="258">
        <f t="shared" ref="AE21:AO21" si="5">AE22+AE23+AE24</f>
        <v>0</v>
      </c>
      <c r="AF21" s="258">
        <f t="shared" si="5"/>
        <v>0</v>
      </c>
      <c r="AG21" s="258">
        <f t="shared" si="5"/>
        <v>0</v>
      </c>
      <c r="AH21" s="258">
        <f t="shared" si="5"/>
        <v>0</v>
      </c>
      <c r="AI21" s="258">
        <f t="shared" si="5"/>
        <v>0</v>
      </c>
      <c r="AJ21" s="258">
        <f t="shared" si="5"/>
        <v>0</v>
      </c>
      <c r="AK21" s="258">
        <f t="shared" si="5"/>
        <v>0</v>
      </c>
      <c r="AL21" s="258">
        <f t="shared" si="5"/>
        <v>0</v>
      </c>
      <c r="AM21" s="258">
        <f t="shared" si="5"/>
        <v>0</v>
      </c>
      <c r="AN21" s="258">
        <f t="shared" si="5"/>
        <v>0</v>
      </c>
      <c r="AO21" s="258">
        <f t="shared" si="5"/>
        <v>0</v>
      </c>
    </row>
    <row r="22" spans="1:43" s="266" customFormat="1" ht="18" customHeight="1">
      <c r="A22" s="260"/>
      <c r="B22" s="167" t="s">
        <v>38</v>
      </c>
      <c r="C22" s="151" t="s">
        <v>39</v>
      </c>
      <c r="D22" s="252"/>
      <c r="E22" s="308"/>
      <c r="F22" s="254"/>
      <c r="G22" s="255"/>
      <c r="H22" s="263"/>
      <c r="I22" s="263"/>
      <c r="J22" s="263"/>
      <c r="K22" s="263"/>
      <c r="L22" s="263"/>
      <c r="M22" s="263"/>
      <c r="N22" s="263"/>
      <c r="O22" s="263"/>
      <c r="P22" s="263"/>
      <c r="Q22" s="263"/>
      <c r="R22" s="263"/>
      <c r="S22" s="263"/>
      <c r="T22" s="263"/>
      <c r="U22" s="263"/>
      <c r="V22" s="264"/>
      <c r="W22" s="263"/>
      <c r="X22" s="264"/>
      <c r="Y22" s="264"/>
      <c r="Z22" s="264"/>
      <c r="AA22" s="264"/>
      <c r="AB22" s="264"/>
      <c r="AC22" s="264"/>
      <c r="AD22" s="264"/>
      <c r="AE22" s="265">
        <v>0</v>
      </c>
      <c r="AF22" s="265">
        <v>0</v>
      </c>
      <c r="AG22" s="265">
        <v>0</v>
      </c>
      <c r="AH22" s="265">
        <v>0</v>
      </c>
      <c r="AI22" s="265">
        <v>0</v>
      </c>
      <c r="AJ22" s="265">
        <v>0</v>
      </c>
      <c r="AK22" s="265">
        <v>0</v>
      </c>
      <c r="AL22" s="265">
        <v>0</v>
      </c>
      <c r="AM22" s="265">
        <v>0</v>
      </c>
      <c r="AN22" s="265">
        <v>0</v>
      </c>
      <c r="AO22" s="265">
        <v>0</v>
      </c>
      <c r="AQ22" s="266">
        <f>F17+F21+F25</f>
        <v>0</v>
      </c>
    </row>
    <row r="23" spans="1:43" s="266" customFormat="1" ht="18" customHeight="1">
      <c r="A23" s="260"/>
      <c r="B23" s="167" t="s">
        <v>40</v>
      </c>
      <c r="C23" s="151" t="s">
        <v>41</v>
      </c>
      <c r="D23" s="252"/>
      <c r="E23" s="308"/>
      <c r="F23" s="254"/>
      <c r="G23" s="255"/>
      <c r="H23" s="263"/>
      <c r="I23" s="263"/>
      <c r="J23" s="263"/>
      <c r="K23" s="263"/>
      <c r="L23" s="263"/>
      <c r="M23" s="263"/>
      <c r="N23" s="263"/>
      <c r="O23" s="263"/>
      <c r="P23" s="263"/>
      <c r="Q23" s="263"/>
      <c r="R23" s="263"/>
      <c r="S23" s="263"/>
      <c r="T23" s="263"/>
      <c r="U23" s="263"/>
      <c r="V23" s="264"/>
      <c r="W23" s="263"/>
      <c r="X23" s="264"/>
      <c r="Y23" s="264"/>
      <c r="Z23" s="264"/>
      <c r="AA23" s="264"/>
      <c r="AB23" s="264"/>
      <c r="AC23" s="264"/>
      <c r="AD23" s="264"/>
      <c r="AE23" s="265">
        <v>0</v>
      </c>
      <c r="AF23" s="265">
        <v>0</v>
      </c>
      <c r="AG23" s="265">
        <v>0</v>
      </c>
      <c r="AH23" s="265">
        <v>0</v>
      </c>
      <c r="AI23" s="265">
        <v>0</v>
      </c>
      <c r="AJ23" s="265">
        <v>0</v>
      </c>
      <c r="AK23" s="265">
        <v>0</v>
      </c>
      <c r="AL23" s="265">
        <v>0</v>
      </c>
      <c r="AM23" s="265">
        <v>0</v>
      </c>
      <c r="AN23" s="265">
        <v>0</v>
      </c>
      <c r="AO23" s="265">
        <v>0</v>
      </c>
    </row>
    <row r="24" spans="1:43" s="266" customFormat="1" ht="18" customHeight="1">
      <c r="A24" s="260"/>
      <c r="B24" s="167" t="s">
        <v>42</v>
      </c>
      <c r="C24" s="151" t="s">
        <v>43</v>
      </c>
      <c r="D24" s="252"/>
      <c r="E24" s="308"/>
      <c r="F24" s="254"/>
      <c r="G24" s="255"/>
      <c r="H24" s="263"/>
      <c r="I24" s="263"/>
      <c r="J24" s="263"/>
      <c r="K24" s="263"/>
      <c r="L24" s="263"/>
      <c r="M24" s="263"/>
      <c r="N24" s="263"/>
      <c r="O24" s="263"/>
      <c r="P24" s="263"/>
      <c r="Q24" s="263"/>
      <c r="R24" s="263"/>
      <c r="S24" s="263"/>
      <c r="T24" s="263"/>
      <c r="U24" s="263"/>
      <c r="V24" s="264"/>
      <c r="W24" s="263"/>
      <c r="X24" s="264"/>
      <c r="Y24" s="264"/>
      <c r="Z24" s="264"/>
      <c r="AA24" s="264"/>
      <c r="AB24" s="264"/>
      <c r="AC24" s="264"/>
      <c r="AD24" s="264"/>
      <c r="AE24" s="265">
        <v>0</v>
      </c>
      <c r="AF24" s="265">
        <v>0</v>
      </c>
      <c r="AG24" s="265">
        <v>0</v>
      </c>
      <c r="AH24" s="265">
        <v>0</v>
      </c>
      <c r="AI24" s="265">
        <v>0</v>
      </c>
      <c r="AJ24" s="265">
        <v>0</v>
      </c>
      <c r="AK24" s="265">
        <v>0</v>
      </c>
      <c r="AL24" s="265">
        <v>0</v>
      </c>
      <c r="AM24" s="265">
        <v>0</v>
      </c>
      <c r="AN24" s="265">
        <v>0</v>
      </c>
      <c r="AO24" s="265">
        <v>0</v>
      </c>
    </row>
    <row r="25" spans="1:43" ht="18" customHeight="1">
      <c r="A25" s="252" t="s">
        <v>44</v>
      </c>
      <c r="B25" s="253" t="s">
        <v>45</v>
      </c>
      <c r="C25" s="103" t="s">
        <v>46</v>
      </c>
      <c r="D25" s="252"/>
      <c r="E25" s="308"/>
      <c r="F25" s="254"/>
      <c r="G25" s="255"/>
      <c r="H25" s="256"/>
      <c r="I25" s="256"/>
      <c r="J25" s="256"/>
      <c r="K25" s="256"/>
      <c r="L25" s="256"/>
      <c r="M25" s="256"/>
      <c r="N25" s="256"/>
      <c r="O25" s="256"/>
      <c r="P25" s="256"/>
      <c r="Q25" s="256"/>
      <c r="R25" s="256"/>
      <c r="S25" s="256"/>
      <c r="T25" s="256"/>
      <c r="U25" s="256"/>
      <c r="V25" s="257"/>
      <c r="W25" s="256"/>
      <c r="X25" s="257"/>
      <c r="Y25" s="257"/>
      <c r="Z25" s="257"/>
      <c r="AA25" s="257"/>
      <c r="AB25" s="257"/>
      <c r="AC25" s="257"/>
      <c r="AD25" s="257"/>
      <c r="AE25" s="258">
        <f t="shared" ref="AE25:AO25" si="6">AE26+AE27+AE28</f>
        <v>0</v>
      </c>
      <c r="AF25" s="258">
        <f t="shared" si="6"/>
        <v>0</v>
      </c>
      <c r="AG25" s="258">
        <f t="shared" si="6"/>
        <v>0</v>
      </c>
      <c r="AH25" s="258">
        <f t="shared" si="6"/>
        <v>0</v>
      </c>
      <c r="AI25" s="258">
        <f t="shared" si="6"/>
        <v>0</v>
      </c>
      <c r="AJ25" s="258">
        <f t="shared" si="6"/>
        <v>0</v>
      </c>
      <c r="AK25" s="258">
        <f t="shared" si="6"/>
        <v>0</v>
      </c>
      <c r="AL25" s="258">
        <f t="shared" si="6"/>
        <v>0</v>
      </c>
      <c r="AM25" s="258">
        <f t="shared" si="6"/>
        <v>0</v>
      </c>
      <c r="AN25" s="258">
        <f t="shared" si="6"/>
        <v>0</v>
      </c>
      <c r="AO25" s="258">
        <f t="shared" si="6"/>
        <v>0</v>
      </c>
    </row>
    <row r="26" spans="1:43" s="266" customFormat="1" ht="18" customHeight="1">
      <c r="A26" s="260"/>
      <c r="B26" s="167" t="s">
        <v>185</v>
      </c>
      <c r="C26" s="151" t="s">
        <v>48</v>
      </c>
      <c r="D26" s="252"/>
      <c r="E26" s="308"/>
      <c r="F26" s="254"/>
      <c r="G26" s="255"/>
      <c r="H26" s="263"/>
      <c r="I26" s="263"/>
      <c r="J26" s="263"/>
      <c r="K26" s="263"/>
      <c r="L26" s="263"/>
      <c r="M26" s="263"/>
      <c r="N26" s="263"/>
      <c r="O26" s="263"/>
      <c r="P26" s="263"/>
      <c r="Q26" s="263"/>
      <c r="R26" s="263"/>
      <c r="S26" s="263"/>
      <c r="T26" s="263"/>
      <c r="U26" s="263"/>
      <c r="V26" s="264"/>
      <c r="W26" s="263"/>
      <c r="X26" s="264"/>
      <c r="Y26" s="264"/>
      <c r="Z26" s="264"/>
      <c r="AA26" s="264"/>
      <c r="AB26" s="264"/>
      <c r="AC26" s="264"/>
      <c r="AD26" s="264"/>
      <c r="AE26" s="265">
        <v>0</v>
      </c>
      <c r="AF26" s="265">
        <v>0</v>
      </c>
      <c r="AG26" s="265">
        <v>0</v>
      </c>
      <c r="AH26" s="265">
        <v>0</v>
      </c>
      <c r="AI26" s="265">
        <v>0</v>
      </c>
      <c r="AJ26" s="265">
        <v>0</v>
      </c>
      <c r="AK26" s="265">
        <v>0</v>
      </c>
      <c r="AL26" s="265">
        <v>0</v>
      </c>
      <c r="AM26" s="265">
        <v>0</v>
      </c>
      <c r="AN26" s="265">
        <v>0</v>
      </c>
      <c r="AO26" s="265">
        <v>0</v>
      </c>
    </row>
    <row r="27" spans="1:43" s="266" customFormat="1" ht="18" customHeight="1">
      <c r="A27" s="260"/>
      <c r="B27" s="167" t="s">
        <v>49</v>
      </c>
      <c r="C27" s="151" t="s">
        <v>50</v>
      </c>
      <c r="D27" s="252"/>
      <c r="E27" s="308"/>
      <c r="F27" s="254"/>
      <c r="G27" s="255"/>
      <c r="H27" s="263"/>
      <c r="I27" s="263"/>
      <c r="J27" s="263"/>
      <c r="K27" s="263"/>
      <c r="L27" s="263"/>
      <c r="M27" s="263"/>
      <c r="N27" s="263"/>
      <c r="O27" s="263"/>
      <c r="P27" s="263"/>
      <c r="Q27" s="263"/>
      <c r="R27" s="263"/>
      <c r="S27" s="263"/>
      <c r="T27" s="263"/>
      <c r="U27" s="263"/>
      <c r="V27" s="264"/>
      <c r="W27" s="263"/>
      <c r="X27" s="264"/>
      <c r="Y27" s="264"/>
      <c r="Z27" s="264"/>
      <c r="AA27" s="264"/>
      <c r="AB27" s="264"/>
      <c r="AC27" s="264"/>
      <c r="AD27" s="264"/>
      <c r="AE27" s="265">
        <v>0</v>
      </c>
      <c r="AF27" s="265">
        <v>0</v>
      </c>
      <c r="AG27" s="265">
        <v>0</v>
      </c>
      <c r="AH27" s="265">
        <v>0</v>
      </c>
      <c r="AI27" s="265">
        <v>0</v>
      </c>
      <c r="AJ27" s="265">
        <v>0</v>
      </c>
      <c r="AK27" s="265">
        <v>0</v>
      </c>
      <c r="AL27" s="265">
        <v>0</v>
      </c>
      <c r="AM27" s="265">
        <v>0</v>
      </c>
      <c r="AN27" s="265">
        <v>0</v>
      </c>
      <c r="AO27" s="265">
        <v>0</v>
      </c>
    </row>
    <row r="28" spans="1:43" s="266" customFormat="1" ht="18" customHeight="1">
      <c r="A28" s="260"/>
      <c r="B28" s="167" t="s">
        <v>51</v>
      </c>
      <c r="C28" s="151" t="s">
        <v>52</v>
      </c>
      <c r="D28" s="252"/>
      <c r="E28" s="308"/>
      <c r="F28" s="254"/>
      <c r="G28" s="255"/>
      <c r="H28" s="263"/>
      <c r="I28" s="263"/>
      <c r="J28" s="263"/>
      <c r="K28" s="263"/>
      <c r="L28" s="263"/>
      <c r="M28" s="263"/>
      <c r="N28" s="263"/>
      <c r="O28" s="263"/>
      <c r="P28" s="263"/>
      <c r="Q28" s="263"/>
      <c r="R28" s="263"/>
      <c r="S28" s="263"/>
      <c r="T28" s="263"/>
      <c r="U28" s="263"/>
      <c r="V28" s="264"/>
      <c r="W28" s="263"/>
      <c r="X28" s="264"/>
      <c r="Y28" s="264"/>
      <c r="Z28" s="264"/>
      <c r="AA28" s="264"/>
      <c r="AB28" s="264"/>
      <c r="AC28" s="264"/>
      <c r="AD28" s="264"/>
      <c r="AE28" s="265">
        <v>0</v>
      </c>
      <c r="AF28" s="265">
        <v>0</v>
      </c>
      <c r="AG28" s="265">
        <v>0</v>
      </c>
      <c r="AH28" s="265">
        <v>0</v>
      </c>
      <c r="AI28" s="265">
        <v>0</v>
      </c>
      <c r="AJ28" s="265">
        <v>0</v>
      </c>
      <c r="AK28" s="265">
        <v>0</v>
      </c>
      <c r="AL28" s="265">
        <v>0</v>
      </c>
      <c r="AM28" s="265">
        <v>0</v>
      </c>
      <c r="AN28" s="265">
        <v>0</v>
      </c>
      <c r="AO28" s="265">
        <v>0</v>
      </c>
    </row>
    <row r="29" spans="1:43" ht="18" customHeight="1">
      <c r="A29" s="252" t="s">
        <v>53</v>
      </c>
      <c r="B29" s="104" t="s">
        <v>54</v>
      </c>
      <c r="C29" s="103" t="s">
        <v>55</v>
      </c>
      <c r="D29" s="252"/>
      <c r="E29" s="308"/>
      <c r="F29" s="254"/>
      <c r="G29" s="255"/>
      <c r="H29" s="263"/>
      <c r="I29" s="263"/>
      <c r="J29" s="263"/>
      <c r="K29" s="263"/>
      <c r="L29" s="263"/>
      <c r="M29" s="263"/>
      <c r="N29" s="263"/>
      <c r="O29" s="263"/>
      <c r="P29" s="263"/>
      <c r="Q29" s="263"/>
      <c r="R29" s="263"/>
      <c r="S29" s="263"/>
      <c r="T29" s="263"/>
      <c r="U29" s="263"/>
      <c r="V29" s="264"/>
      <c r="W29" s="263"/>
      <c r="X29" s="264"/>
      <c r="Y29" s="264"/>
      <c r="Z29" s="264"/>
      <c r="AA29" s="264"/>
      <c r="AB29" s="264"/>
      <c r="AC29" s="264"/>
      <c r="AD29" s="264"/>
      <c r="AE29" s="258">
        <v>0</v>
      </c>
      <c r="AF29" s="258">
        <v>0</v>
      </c>
      <c r="AG29" s="258">
        <v>0</v>
      </c>
      <c r="AH29" s="258">
        <v>0</v>
      </c>
      <c r="AI29" s="258">
        <v>0</v>
      </c>
      <c r="AJ29" s="258">
        <v>0</v>
      </c>
      <c r="AK29" s="258">
        <v>0</v>
      </c>
      <c r="AL29" s="258">
        <v>0</v>
      </c>
      <c r="AM29" s="258">
        <v>0</v>
      </c>
      <c r="AN29" s="258">
        <v>0</v>
      </c>
      <c r="AO29" s="258">
        <v>0</v>
      </c>
    </row>
    <row r="30" spans="1:43" ht="18" customHeight="1">
      <c r="A30" s="252" t="s">
        <v>56</v>
      </c>
      <c r="B30" s="104" t="s">
        <v>57</v>
      </c>
      <c r="C30" s="103" t="s">
        <v>58</v>
      </c>
      <c r="D30" s="252"/>
      <c r="E30" s="308"/>
      <c r="F30" s="254"/>
      <c r="G30" s="255"/>
      <c r="H30" s="263"/>
      <c r="I30" s="263"/>
      <c r="J30" s="263"/>
      <c r="K30" s="263"/>
      <c r="L30" s="263"/>
      <c r="M30" s="263"/>
      <c r="N30" s="263"/>
      <c r="O30" s="263"/>
      <c r="P30" s="263"/>
      <c r="Q30" s="263"/>
      <c r="R30" s="263"/>
      <c r="S30" s="263"/>
      <c r="T30" s="263"/>
      <c r="U30" s="263"/>
      <c r="V30" s="264"/>
      <c r="W30" s="263"/>
      <c r="X30" s="264"/>
      <c r="Y30" s="264"/>
      <c r="Z30" s="264"/>
      <c r="AA30" s="264"/>
      <c r="AB30" s="264"/>
      <c r="AC30" s="264"/>
      <c r="AD30" s="264"/>
      <c r="AE30" s="258">
        <v>0</v>
      </c>
      <c r="AF30" s="258">
        <v>0</v>
      </c>
      <c r="AG30" s="258">
        <v>0</v>
      </c>
      <c r="AH30" s="258">
        <v>0</v>
      </c>
      <c r="AI30" s="258">
        <v>0</v>
      </c>
      <c r="AJ30" s="258">
        <v>0</v>
      </c>
      <c r="AK30" s="258">
        <v>0</v>
      </c>
      <c r="AL30" s="258">
        <v>0</v>
      </c>
      <c r="AM30" s="258">
        <v>0</v>
      </c>
      <c r="AN30" s="258">
        <v>0</v>
      </c>
      <c r="AO30" s="258">
        <v>0</v>
      </c>
    </row>
    <row r="31" spans="1:43" ht="18" customHeight="1">
      <c r="A31" s="252" t="s">
        <v>59</v>
      </c>
      <c r="B31" s="104" t="s">
        <v>60</v>
      </c>
      <c r="C31" s="103" t="s">
        <v>61</v>
      </c>
      <c r="D31" s="252"/>
      <c r="E31" s="308"/>
      <c r="F31" s="254"/>
      <c r="G31" s="255"/>
      <c r="H31" s="263"/>
      <c r="I31" s="263"/>
      <c r="J31" s="263"/>
      <c r="K31" s="263"/>
      <c r="L31" s="263"/>
      <c r="M31" s="263"/>
      <c r="N31" s="263"/>
      <c r="O31" s="263"/>
      <c r="P31" s="263"/>
      <c r="Q31" s="263"/>
      <c r="R31" s="263"/>
      <c r="S31" s="263"/>
      <c r="T31" s="263"/>
      <c r="U31" s="263"/>
      <c r="V31" s="264"/>
      <c r="W31" s="263"/>
      <c r="X31" s="264"/>
      <c r="Y31" s="264"/>
      <c r="Z31" s="264"/>
      <c r="AA31" s="264"/>
      <c r="AB31" s="264"/>
      <c r="AC31" s="264"/>
      <c r="AD31" s="264"/>
      <c r="AE31" s="258">
        <v>0</v>
      </c>
      <c r="AF31" s="258">
        <v>0</v>
      </c>
      <c r="AG31" s="258">
        <v>0</v>
      </c>
      <c r="AH31" s="258">
        <v>0</v>
      </c>
      <c r="AI31" s="258">
        <v>0</v>
      </c>
      <c r="AJ31" s="258">
        <v>0</v>
      </c>
      <c r="AK31" s="258">
        <v>0</v>
      </c>
      <c r="AL31" s="258">
        <v>0</v>
      </c>
      <c r="AM31" s="258">
        <v>0</v>
      </c>
      <c r="AN31" s="258">
        <v>0</v>
      </c>
      <c r="AO31" s="258">
        <v>0</v>
      </c>
    </row>
    <row r="32" spans="1:43" s="314" customFormat="1" ht="18" customHeight="1">
      <c r="A32" s="246" t="s">
        <v>62</v>
      </c>
      <c r="B32" s="315" t="s">
        <v>63</v>
      </c>
      <c r="C32" s="316" t="s">
        <v>64</v>
      </c>
      <c r="D32" s="311"/>
      <c r="E32" s="311"/>
      <c r="F32" s="317">
        <f>SUM(F34:F43)+SUM(F61:F74)</f>
        <v>200.88639999999998</v>
      </c>
      <c r="G32" s="318">
        <f t="shared" ref="G32:G35" si="7">F32/F$8*100</f>
        <v>74.36430686219127</v>
      </c>
      <c r="H32" s="317">
        <f>SUM(H34:H43)+SUM(H61:H74)</f>
        <v>0</v>
      </c>
      <c r="I32" s="317">
        <f t="shared" ref="I32:AD32" si="8">SUM(I34:I43)+SUM(I61:I74)</f>
        <v>0</v>
      </c>
      <c r="J32" s="317">
        <f>SUM(J34:J43)+SUM(J61:J74)</f>
        <v>0</v>
      </c>
      <c r="K32" s="317">
        <f t="shared" si="8"/>
        <v>0</v>
      </c>
      <c r="L32" s="317">
        <f t="shared" si="8"/>
        <v>0</v>
      </c>
      <c r="M32" s="317">
        <f t="shared" si="8"/>
        <v>0</v>
      </c>
      <c r="N32" s="317">
        <f t="shared" si="8"/>
        <v>0</v>
      </c>
      <c r="O32" s="317">
        <f t="shared" si="8"/>
        <v>0</v>
      </c>
      <c r="P32" s="317">
        <f t="shared" si="8"/>
        <v>0</v>
      </c>
      <c r="Q32" s="317">
        <f t="shared" si="8"/>
        <v>0</v>
      </c>
      <c r="R32" s="317">
        <f t="shared" si="8"/>
        <v>0</v>
      </c>
      <c r="S32" s="317">
        <f t="shared" si="8"/>
        <v>0</v>
      </c>
      <c r="T32" s="317">
        <f t="shared" si="8"/>
        <v>0</v>
      </c>
      <c r="U32" s="317">
        <f t="shared" si="8"/>
        <v>0</v>
      </c>
      <c r="V32" s="317">
        <f t="shared" si="8"/>
        <v>95.349400000000003</v>
      </c>
      <c r="W32" s="317">
        <f>SUM(W34:W43)+SUM(W61:W74)</f>
        <v>42.648099999999999</v>
      </c>
      <c r="X32" s="317">
        <f t="shared" si="8"/>
        <v>62.8889</v>
      </c>
      <c r="Y32" s="317">
        <f t="shared" si="8"/>
        <v>0</v>
      </c>
      <c r="Z32" s="317">
        <f t="shared" si="8"/>
        <v>0</v>
      </c>
      <c r="AA32" s="317">
        <f t="shared" si="8"/>
        <v>0</v>
      </c>
      <c r="AB32" s="317">
        <f t="shared" si="8"/>
        <v>0</v>
      </c>
      <c r="AC32" s="317">
        <f t="shared" si="8"/>
        <v>0</v>
      </c>
      <c r="AD32" s="317">
        <f t="shared" si="8"/>
        <v>0</v>
      </c>
      <c r="AE32" s="319">
        <f t="shared" ref="AE32:AO32" si="9">SUM(AE34:AE43)+AE54+AE61+AE55+AE64+AE65+AE66+AE67+AE68+AE56+AE57+AE42+AE62+AE63+AE69+AE70+AE71+AE72+AE73+AE74</f>
        <v>0</v>
      </c>
      <c r="AF32" s="319">
        <f t="shared" si="9"/>
        <v>0</v>
      </c>
      <c r="AG32" s="319">
        <f t="shared" si="9"/>
        <v>0</v>
      </c>
      <c r="AH32" s="319">
        <f t="shared" si="9"/>
        <v>0</v>
      </c>
      <c r="AI32" s="319">
        <f t="shared" si="9"/>
        <v>0</v>
      </c>
      <c r="AJ32" s="319">
        <f t="shared" si="9"/>
        <v>0</v>
      </c>
      <c r="AK32" s="319">
        <f t="shared" si="9"/>
        <v>0</v>
      </c>
      <c r="AL32" s="319">
        <f t="shared" si="9"/>
        <v>0</v>
      </c>
      <c r="AM32" s="319">
        <f t="shared" si="9"/>
        <v>0</v>
      </c>
      <c r="AN32" s="319">
        <f t="shared" si="9"/>
        <v>0</v>
      </c>
      <c r="AO32" s="319">
        <f t="shared" si="9"/>
        <v>0</v>
      </c>
    </row>
    <row r="33" spans="1:44" s="227" customFormat="1" ht="18" customHeight="1">
      <c r="A33" s="244"/>
      <c r="B33" s="167" t="s">
        <v>65</v>
      </c>
      <c r="C33" s="230"/>
      <c r="D33" s="252"/>
      <c r="E33" s="308"/>
      <c r="F33" s="267"/>
      <c r="G33" s="255"/>
      <c r="H33" s="267"/>
      <c r="I33" s="267"/>
      <c r="J33" s="267"/>
      <c r="K33" s="267"/>
      <c r="L33" s="267"/>
      <c r="M33" s="267"/>
      <c r="N33" s="267"/>
      <c r="O33" s="267"/>
      <c r="P33" s="267"/>
      <c r="Q33" s="267"/>
      <c r="R33" s="267"/>
      <c r="S33" s="267"/>
      <c r="T33" s="267"/>
      <c r="U33" s="267"/>
      <c r="V33" s="268"/>
      <c r="W33" s="268"/>
      <c r="X33" s="268"/>
      <c r="Y33" s="268"/>
      <c r="Z33" s="268"/>
      <c r="AA33" s="268"/>
      <c r="AB33" s="268"/>
      <c r="AC33" s="268"/>
      <c r="AD33" s="268"/>
      <c r="AE33" s="269"/>
      <c r="AF33" s="269"/>
      <c r="AG33" s="269"/>
      <c r="AH33" s="269"/>
      <c r="AI33" s="269"/>
      <c r="AJ33" s="269"/>
      <c r="AK33" s="269"/>
      <c r="AL33" s="269"/>
      <c r="AM33" s="269"/>
      <c r="AN33" s="269"/>
      <c r="AO33" s="269"/>
    </row>
    <row r="34" spans="1:44" ht="18" customHeight="1">
      <c r="A34" s="252" t="s">
        <v>66</v>
      </c>
      <c r="B34" s="104" t="s">
        <v>67</v>
      </c>
      <c r="C34" s="103" t="s">
        <v>68</v>
      </c>
      <c r="D34" s="252"/>
      <c r="E34" s="308"/>
      <c r="F34" s="254"/>
      <c r="G34" s="255"/>
      <c r="H34" s="256"/>
      <c r="I34" s="256"/>
      <c r="J34" s="256"/>
      <c r="K34" s="256"/>
      <c r="L34" s="256"/>
      <c r="M34" s="256"/>
      <c r="N34" s="256"/>
      <c r="O34" s="256"/>
      <c r="P34" s="256"/>
      <c r="Q34" s="256"/>
      <c r="R34" s="256"/>
      <c r="S34" s="256"/>
      <c r="T34" s="256"/>
      <c r="U34" s="256"/>
      <c r="V34" s="257"/>
      <c r="W34" s="257"/>
      <c r="X34" s="257"/>
      <c r="Y34" s="257"/>
      <c r="Z34" s="257"/>
      <c r="AA34" s="257"/>
      <c r="AB34" s="257"/>
      <c r="AC34" s="257"/>
      <c r="AD34" s="257"/>
      <c r="AE34" s="258">
        <v>0</v>
      </c>
      <c r="AF34" s="258">
        <v>0</v>
      </c>
      <c r="AG34" s="258">
        <v>0</v>
      </c>
      <c r="AH34" s="258">
        <v>0</v>
      </c>
      <c r="AI34" s="258">
        <v>0</v>
      </c>
      <c r="AJ34" s="258">
        <v>0</v>
      </c>
      <c r="AK34" s="258">
        <v>0</v>
      </c>
      <c r="AL34" s="258">
        <v>0</v>
      </c>
      <c r="AM34" s="258">
        <v>0</v>
      </c>
      <c r="AN34" s="258">
        <v>0</v>
      </c>
      <c r="AO34" s="258">
        <v>0</v>
      </c>
    </row>
    <row r="35" spans="1:44" s="332" customFormat="1" ht="18" customHeight="1">
      <c r="A35" s="324" t="s">
        <v>69</v>
      </c>
      <c r="B35" s="164" t="s">
        <v>70</v>
      </c>
      <c r="C35" s="102" t="s">
        <v>71</v>
      </c>
      <c r="D35" s="324"/>
      <c r="E35" s="706"/>
      <c r="F35" s="325">
        <f t="shared" ref="F35" si="10">SUM(H35:AO35)</f>
        <v>0.38999999999999996</v>
      </c>
      <c r="G35" s="707">
        <f t="shared" si="7"/>
        <v>0.14437054811204042</v>
      </c>
      <c r="H35" s="326"/>
      <c r="I35" s="326"/>
      <c r="J35" s="326"/>
      <c r="K35" s="326"/>
      <c r="L35" s="326"/>
      <c r="M35" s="326"/>
      <c r="N35" s="326"/>
      <c r="O35" s="326"/>
      <c r="P35" s="326"/>
      <c r="Q35" s="326"/>
      <c r="R35" s="326"/>
      <c r="S35" s="326"/>
      <c r="T35" s="326"/>
      <c r="U35" s="326"/>
      <c r="V35" s="708">
        <v>0.2</v>
      </c>
      <c r="W35" s="708">
        <v>0.15</v>
      </c>
      <c r="X35" s="708">
        <v>0.04</v>
      </c>
      <c r="Y35" s="708"/>
      <c r="Z35" s="708"/>
      <c r="AA35" s="708"/>
      <c r="AB35" s="708"/>
      <c r="AC35" s="708"/>
      <c r="AD35" s="708"/>
      <c r="AE35" s="709">
        <v>0</v>
      </c>
      <c r="AF35" s="709">
        <v>0</v>
      </c>
      <c r="AG35" s="709">
        <v>0</v>
      </c>
      <c r="AH35" s="709">
        <v>0</v>
      </c>
      <c r="AI35" s="709">
        <v>0</v>
      </c>
      <c r="AJ35" s="709">
        <v>0</v>
      </c>
      <c r="AK35" s="709">
        <v>0</v>
      </c>
      <c r="AL35" s="709">
        <v>0</v>
      </c>
      <c r="AM35" s="709">
        <v>0</v>
      </c>
      <c r="AN35" s="709">
        <v>0</v>
      </c>
      <c r="AO35" s="709">
        <v>0</v>
      </c>
    </row>
    <row r="36" spans="1:44" ht="18" customHeight="1">
      <c r="A36" s="252" t="s">
        <v>72</v>
      </c>
      <c r="B36" s="104" t="s">
        <v>73</v>
      </c>
      <c r="C36" s="103" t="s">
        <v>74</v>
      </c>
      <c r="D36" s="252"/>
      <c r="E36" s="308"/>
      <c r="F36" s="325">
        <f t="shared" ref="F36:F75" si="11">SUM(H36:AO36)</f>
        <v>0</v>
      </c>
      <c r="G36" s="707">
        <f t="shared" ref="G36:G75" si="12">F36/F$8*100</f>
        <v>0</v>
      </c>
      <c r="H36" s="256"/>
      <c r="I36" s="256"/>
      <c r="J36" s="256"/>
      <c r="K36" s="256"/>
      <c r="L36" s="256"/>
      <c r="M36" s="256"/>
      <c r="N36" s="256"/>
      <c r="O36" s="256"/>
      <c r="P36" s="256"/>
      <c r="Q36" s="256"/>
      <c r="R36" s="256"/>
      <c r="S36" s="256"/>
      <c r="T36" s="256"/>
      <c r="U36" s="256"/>
      <c r="V36" s="257"/>
      <c r="W36" s="257"/>
      <c r="X36" s="257"/>
      <c r="Y36" s="257"/>
      <c r="Z36" s="257"/>
      <c r="AA36" s="257"/>
      <c r="AB36" s="257"/>
      <c r="AC36" s="257"/>
      <c r="AD36" s="257"/>
      <c r="AE36" s="258">
        <v>0</v>
      </c>
      <c r="AF36" s="258">
        <v>0</v>
      </c>
      <c r="AG36" s="258">
        <v>0</v>
      </c>
      <c r="AH36" s="258">
        <v>0</v>
      </c>
      <c r="AI36" s="258">
        <v>0</v>
      </c>
      <c r="AJ36" s="258">
        <v>0</v>
      </c>
      <c r="AK36" s="258">
        <v>0</v>
      </c>
      <c r="AL36" s="258">
        <v>0</v>
      </c>
      <c r="AM36" s="258">
        <v>0</v>
      </c>
      <c r="AN36" s="258">
        <v>0</v>
      </c>
      <c r="AO36" s="258">
        <v>0</v>
      </c>
    </row>
    <row r="37" spans="1:44" ht="18" customHeight="1">
      <c r="A37" s="252" t="s">
        <v>75</v>
      </c>
      <c r="B37" s="270" t="s">
        <v>76</v>
      </c>
      <c r="C37" s="103" t="s">
        <v>77</v>
      </c>
      <c r="D37" s="252"/>
      <c r="E37" s="308"/>
      <c r="F37" s="325">
        <f t="shared" si="11"/>
        <v>0</v>
      </c>
      <c r="G37" s="707">
        <f t="shared" si="12"/>
        <v>0</v>
      </c>
      <c r="H37" s="256"/>
      <c r="I37" s="256"/>
      <c r="J37" s="256"/>
      <c r="K37" s="256"/>
      <c r="L37" s="256"/>
      <c r="M37" s="256"/>
      <c r="N37" s="256"/>
      <c r="O37" s="256"/>
      <c r="P37" s="256"/>
      <c r="Q37" s="256"/>
      <c r="R37" s="256"/>
      <c r="S37" s="256"/>
      <c r="T37" s="256"/>
      <c r="U37" s="256"/>
      <c r="V37" s="257"/>
      <c r="W37" s="257"/>
      <c r="X37" s="257"/>
      <c r="Y37" s="257"/>
      <c r="Z37" s="257"/>
      <c r="AA37" s="257"/>
      <c r="AB37" s="257"/>
      <c r="AC37" s="257"/>
      <c r="AD37" s="257"/>
      <c r="AE37" s="258">
        <v>0</v>
      </c>
      <c r="AF37" s="258">
        <v>0</v>
      </c>
      <c r="AG37" s="258">
        <v>0</v>
      </c>
      <c r="AH37" s="258">
        <v>0</v>
      </c>
      <c r="AI37" s="258">
        <v>0</v>
      </c>
      <c r="AJ37" s="258">
        <v>0</v>
      </c>
      <c r="AK37" s="258">
        <v>0</v>
      </c>
      <c r="AL37" s="258">
        <v>0</v>
      </c>
      <c r="AM37" s="258">
        <v>0</v>
      </c>
      <c r="AN37" s="258">
        <v>0</v>
      </c>
      <c r="AO37" s="258">
        <v>0</v>
      </c>
    </row>
    <row r="38" spans="1:44" ht="18" customHeight="1">
      <c r="A38" s="252" t="s">
        <v>80</v>
      </c>
      <c r="B38" s="104" t="s">
        <v>78</v>
      </c>
      <c r="C38" s="103" t="s">
        <v>79</v>
      </c>
      <c r="D38" s="252"/>
      <c r="E38" s="308"/>
      <c r="F38" s="325">
        <f t="shared" si="11"/>
        <v>0</v>
      </c>
      <c r="G38" s="707">
        <f t="shared" si="12"/>
        <v>0</v>
      </c>
      <c r="H38" s="256"/>
      <c r="I38" s="256"/>
      <c r="J38" s="256"/>
      <c r="K38" s="256"/>
      <c r="L38" s="256"/>
      <c r="M38" s="256"/>
      <c r="N38" s="256"/>
      <c r="O38" s="256"/>
      <c r="P38" s="256"/>
      <c r="Q38" s="256"/>
      <c r="R38" s="256"/>
      <c r="S38" s="256"/>
      <c r="T38" s="256"/>
      <c r="U38" s="256"/>
      <c r="V38" s="257"/>
      <c r="W38" s="257"/>
      <c r="X38" s="257"/>
      <c r="Y38" s="257"/>
      <c r="Z38" s="257"/>
      <c r="AA38" s="257"/>
      <c r="AB38" s="257"/>
      <c r="AC38" s="257"/>
      <c r="AD38" s="257"/>
      <c r="AE38" s="258">
        <v>0</v>
      </c>
      <c r="AF38" s="258">
        <v>0</v>
      </c>
      <c r="AG38" s="258">
        <v>0</v>
      </c>
      <c r="AH38" s="258">
        <v>0</v>
      </c>
      <c r="AI38" s="258">
        <v>0</v>
      </c>
      <c r="AJ38" s="258">
        <v>0</v>
      </c>
      <c r="AK38" s="258">
        <v>0</v>
      </c>
      <c r="AL38" s="258">
        <v>0</v>
      </c>
      <c r="AM38" s="258">
        <v>0</v>
      </c>
      <c r="AN38" s="258">
        <v>0</v>
      </c>
      <c r="AO38" s="258">
        <v>0</v>
      </c>
      <c r="AQ38" s="259">
        <f>F39+F40</f>
        <v>0.18</v>
      </c>
    </row>
    <row r="39" spans="1:44" s="332" customFormat="1" ht="18" customHeight="1">
      <c r="A39" s="324" t="s">
        <v>83</v>
      </c>
      <c r="B39" s="164" t="s">
        <v>81</v>
      </c>
      <c r="C39" s="102" t="s">
        <v>82</v>
      </c>
      <c r="D39" s="324"/>
      <c r="E39" s="706"/>
      <c r="F39" s="325">
        <f t="shared" si="11"/>
        <v>0.18</v>
      </c>
      <c r="G39" s="707">
        <f t="shared" si="12"/>
        <v>6.6632560667095581E-2</v>
      </c>
      <c r="H39" s="326"/>
      <c r="I39" s="326"/>
      <c r="J39" s="326"/>
      <c r="K39" s="326"/>
      <c r="L39" s="326"/>
      <c r="M39" s="326"/>
      <c r="N39" s="326"/>
      <c r="O39" s="326"/>
      <c r="P39" s="326"/>
      <c r="Q39" s="326"/>
      <c r="R39" s="326"/>
      <c r="S39" s="326"/>
      <c r="T39" s="326"/>
      <c r="U39" s="326"/>
      <c r="V39" s="708">
        <v>0</v>
      </c>
      <c r="W39" s="708">
        <v>0</v>
      </c>
      <c r="X39" s="708">
        <v>0.18</v>
      </c>
      <c r="Y39" s="708"/>
      <c r="Z39" s="708"/>
      <c r="AA39" s="708"/>
      <c r="AB39" s="708"/>
      <c r="AC39" s="708"/>
      <c r="AD39" s="708"/>
      <c r="AE39" s="709">
        <v>0</v>
      </c>
      <c r="AF39" s="709">
        <v>0</v>
      </c>
      <c r="AG39" s="709">
        <v>0</v>
      </c>
      <c r="AH39" s="709">
        <v>0</v>
      </c>
      <c r="AI39" s="709">
        <v>0</v>
      </c>
      <c r="AJ39" s="709">
        <v>0</v>
      </c>
      <c r="AK39" s="709">
        <v>0</v>
      </c>
      <c r="AL39" s="709">
        <v>0</v>
      </c>
      <c r="AM39" s="709">
        <v>0</v>
      </c>
      <c r="AN39" s="709">
        <v>0</v>
      </c>
      <c r="AO39" s="709">
        <v>0</v>
      </c>
    </row>
    <row r="40" spans="1:44" ht="18" customHeight="1">
      <c r="A40" s="252" t="s">
        <v>86</v>
      </c>
      <c r="B40" s="271" t="s">
        <v>84</v>
      </c>
      <c r="C40" s="103" t="s">
        <v>85</v>
      </c>
      <c r="D40" s="252"/>
      <c r="E40" s="308"/>
      <c r="F40" s="325">
        <f t="shared" si="11"/>
        <v>0</v>
      </c>
      <c r="G40" s="707">
        <f t="shared" si="12"/>
        <v>0</v>
      </c>
      <c r="H40" s="256"/>
      <c r="I40" s="256"/>
      <c r="J40" s="256"/>
      <c r="K40" s="256"/>
      <c r="L40" s="256"/>
      <c r="M40" s="256"/>
      <c r="N40" s="256"/>
      <c r="O40" s="256"/>
      <c r="P40" s="256"/>
      <c r="Q40" s="256"/>
      <c r="R40" s="256"/>
      <c r="S40" s="256"/>
      <c r="T40" s="256"/>
      <c r="U40" s="256"/>
      <c r="V40" s="257"/>
      <c r="W40" s="257"/>
      <c r="X40" s="257"/>
      <c r="Y40" s="257"/>
      <c r="Z40" s="257"/>
      <c r="AA40" s="257"/>
      <c r="AB40" s="257"/>
      <c r="AC40" s="257"/>
      <c r="AD40" s="257"/>
      <c r="AE40" s="258">
        <v>0</v>
      </c>
      <c r="AF40" s="258">
        <v>0</v>
      </c>
      <c r="AG40" s="258">
        <v>0</v>
      </c>
      <c r="AH40" s="258">
        <v>0</v>
      </c>
      <c r="AI40" s="258">
        <v>0</v>
      </c>
      <c r="AJ40" s="258">
        <v>0</v>
      </c>
      <c r="AK40" s="258">
        <v>0</v>
      </c>
      <c r="AL40" s="258">
        <v>0</v>
      </c>
      <c r="AM40" s="258">
        <v>0</v>
      </c>
      <c r="AN40" s="258">
        <v>0</v>
      </c>
      <c r="AO40" s="258">
        <v>0</v>
      </c>
    </row>
    <row r="41" spans="1:44" ht="18" customHeight="1">
      <c r="A41" s="252" t="s">
        <v>89</v>
      </c>
      <c r="B41" s="104" t="s">
        <v>87</v>
      </c>
      <c r="C41" s="103" t="s">
        <v>88</v>
      </c>
      <c r="D41" s="252"/>
      <c r="E41" s="308"/>
      <c r="F41" s="325">
        <f t="shared" si="11"/>
        <v>0</v>
      </c>
      <c r="G41" s="707">
        <f t="shared" si="12"/>
        <v>0</v>
      </c>
      <c r="H41" s="256"/>
      <c r="I41" s="256"/>
      <c r="J41" s="256"/>
      <c r="K41" s="256"/>
      <c r="L41" s="256"/>
      <c r="M41" s="256"/>
      <c r="N41" s="256"/>
      <c r="O41" s="256"/>
      <c r="P41" s="256"/>
      <c r="Q41" s="256"/>
      <c r="R41" s="256"/>
      <c r="S41" s="256"/>
      <c r="T41" s="256"/>
      <c r="U41" s="256"/>
      <c r="V41" s="257"/>
      <c r="W41" s="257"/>
      <c r="X41" s="257"/>
      <c r="Y41" s="257"/>
      <c r="Z41" s="257"/>
      <c r="AA41" s="257"/>
      <c r="AB41" s="257"/>
      <c r="AC41" s="257"/>
      <c r="AD41" s="257"/>
      <c r="AE41" s="258">
        <v>0</v>
      </c>
      <c r="AF41" s="258">
        <v>0</v>
      </c>
      <c r="AG41" s="258">
        <v>0</v>
      </c>
      <c r="AH41" s="258">
        <v>0</v>
      </c>
      <c r="AI41" s="258">
        <v>0</v>
      </c>
      <c r="AJ41" s="258">
        <v>0</v>
      </c>
      <c r="AK41" s="258">
        <v>0</v>
      </c>
      <c r="AL41" s="258">
        <v>0</v>
      </c>
      <c r="AM41" s="258">
        <v>0</v>
      </c>
      <c r="AN41" s="258">
        <v>0</v>
      </c>
      <c r="AO41" s="258">
        <v>0</v>
      </c>
    </row>
    <row r="42" spans="1:44" ht="24" customHeight="1">
      <c r="A42" s="252" t="s">
        <v>92</v>
      </c>
      <c r="B42" s="272" t="s">
        <v>90</v>
      </c>
      <c r="C42" s="103" t="s">
        <v>91</v>
      </c>
      <c r="D42" s="252"/>
      <c r="E42" s="308"/>
      <c r="F42" s="325">
        <f t="shared" si="11"/>
        <v>0</v>
      </c>
      <c r="G42" s="707">
        <f t="shared" si="12"/>
        <v>0</v>
      </c>
      <c r="H42" s="256"/>
      <c r="I42" s="256"/>
      <c r="J42" s="256"/>
      <c r="K42" s="256"/>
      <c r="L42" s="256"/>
      <c r="M42" s="256"/>
      <c r="N42" s="256"/>
      <c r="O42" s="256"/>
      <c r="P42" s="256"/>
      <c r="Q42" s="256"/>
      <c r="R42" s="256"/>
      <c r="S42" s="256"/>
      <c r="T42" s="256"/>
      <c r="U42" s="256"/>
      <c r="V42" s="257"/>
      <c r="W42" s="257"/>
      <c r="X42" s="257"/>
      <c r="Y42" s="257"/>
      <c r="Z42" s="257"/>
      <c r="AA42" s="257"/>
      <c r="AB42" s="257"/>
      <c r="AC42" s="257"/>
      <c r="AD42" s="257"/>
      <c r="AE42" s="273">
        <v>0</v>
      </c>
      <c r="AF42" s="273">
        <v>0</v>
      </c>
      <c r="AG42" s="273">
        <v>0</v>
      </c>
      <c r="AH42" s="273">
        <v>0</v>
      </c>
      <c r="AI42" s="273">
        <v>0</v>
      </c>
      <c r="AJ42" s="273">
        <v>0</v>
      </c>
      <c r="AK42" s="273">
        <v>0</v>
      </c>
      <c r="AL42" s="273">
        <v>0</v>
      </c>
      <c r="AM42" s="273">
        <v>0</v>
      </c>
      <c r="AN42" s="273">
        <v>0</v>
      </c>
      <c r="AO42" s="273">
        <v>0</v>
      </c>
    </row>
    <row r="43" spans="1:44" s="332" customFormat="1" ht="25.5">
      <c r="A43" s="324" t="s">
        <v>128</v>
      </c>
      <c r="B43" s="327" t="s">
        <v>93</v>
      </c>
      <c r="C43" s="102" t="s">
        <v>94</v>
      </c>
      <c r="D43" s="706"/>
      <c r="E43" s="706"/>
      <c r="F43" s="325">
        <f t="shared" si="11"/>
        <v>90.670399999999987</v>
      </c>
      <c r="G43" s="707">
        <f t="shared" si="12"/>
        <v>33.564449603943459</v>
      </c>
      <c r="H43" s="326"/>
      <c r="I43" s="326"/>
      <c r="J43" s="326"/>
      <c r="K43" s="326"/>
      <c r="L43" s="326"/>
      <c r="M43" s="326"/>
      <c r="N43" s="326"/>
      <c r="O43" s="326"/>
      <c r="P43" s="326"/>
      <c r="Q43" s="326"/>
      <c r="R43" s="326"/>
      <c r="S43" s="326"/>
      <c r="T43" s="326"/>
      <c r="U43" s="326"/>
      <c r="V43" s="708">
        <f t="shared" ref="V43:AO43" si="13">SUM(V45:V60)</f>
        <v>66.061399999999992</v>
      </c>
      <c r="W43" s="708">
        <f t="shared" ref="W43" si="14">SUM(W45:W60)</f>
        <v>9.3411000000000008</v>
      </c>
      <c r="X43" s="708">
        <f t="shared" si="13"/>
        <v>15.267900000000001</v>
      </c>
      <c r="Y43" s="708"/>
      <c r="Z43" s="708"/>
      <c r="AA43" s="708"/>
      <c r="AB43" s="708"/>
      <c r="AC43" s="708"/>
      <c r="AD43" s="708"/>
      <c r="AE43" s="709">
        <f t="shared" si="13"/>
        <v>0</v>
      </c>
      <c r="AF43" s="709">
        <f t="shared" si="13"/>
        <v>0</v>
      </c>
      <c r="AG43" s="709">
        <f t="shared" si="13"/>
        <v>0</v>
      </c>
      <c r="AH43" s="709">
        <f t="shared" si="13"/>
        <v>0</v>
      </c>
      <c r="AI43" s="709">
        <f t="shared" si="13"/>
        <v>0</v>
      </c>
      <c r="AJ43" s="709">
        <f t="shared" si="13"/>
        <v>0</v>
      </c>
      <c r="AK43" s="709">
        <f t="shared" si="13"/>
        <v>0</v>
      </c>
      <c r="AL43" s="709">
        <f t="shared" si="13"/>
        <v>0</v>
      </c>
      <c r="AM43" s="709">
        <f t="shared" si="13"/>
        <v>0</v>
      </c>
      <c r="AN43" s="709">
        <f t="shared" si="13"/>
        <v>0</v>
      </c>
      <c r="AO43" s="709">
        <f t="shared" si="13"/>
        <v>0</v>
      </c>
    </row>
    <row r="44" spans="1:44">
      <c r="A44" s="252"/>
      <c r="B44" s="251" t="s">
        <v>65</v>
      </c>
      <c r="C44" s="103"/>
      <c r="D44" s="252"/>
      <c r="E44" s="308"/>
      <c r="F44" s="325">
        <f t="shared" si="11"/>
        <v>0</v>
      </c>
      <c r="G44" s="707">
        <f t="shared" si="12"/>
        <v>0</v>
      </c>
      <c r="H44" s="256"/>
      <c r="I44" s="256"/>
      <c r="J44" s="256"/>
      <c r="K44" s="256"/>
      <c r="L44" s="256"/>
      <c r="M44" s="256"/>
      <c r="N44" s="256"/>
      <c r="O44" s="256"/>
      <c r="P44" s="256"/>
      <c r="Q44" s="256"/>
      <c r="R44" s="256"/>
      <c r="S44" s="256"/>
      <c r="T44" s="256"/>
      <c r="U44" s="256"/>
      <c r="V44" s="257"/>
      <c r="W44" s="257"/>
      <c r="X44" s="257"/>
      <c r="Y44" s="257"/>
      <c r="Z44" s="257"/>
      <c r="AA44" s="257"/>
      <c r="AB44" s="257"/>
      <c r="AC44" s="257"/>
      <c r="AD44" s="257"/>
      <c r="AE44" s="258"/>
      <c r="AF44" s="258"/>
      <c r="AG44" s="258"/>
      <c r="AH44" s="258"/>
      <c r="AI44" s="258"/>
      <c r="AJ44" s="258"/>
      <c r="AK44" s="258"/>
      <c r="AL44" s="258"/>
      <c r="AM44" s="258"/>
      <c r="AN44" s="258"/>
      <c r="AO44" s="258"/>
    </row>
    <row r="45" spans="1:44" s="266" customFormat="1" ht="18" customHeight="1">
      <c r="A45" s="260" t="s">
        <v>331</v>
      </c>
      <c r="B45" s="251" t="s">
        <v>96</v>
      </c>
      <c r="C45" s="151" t="s">
        <v>97</v>
      </c>
      <c r="D45" s="252"/>
      <c r="E45" s="309"/>
      <c r="F45" s="325">
        <f t="shared" si="11"/>
        <v>0</v>
      </c>
      <c r="G45" s="707">
        <f t="shared" si="12"/>
        <v>0</v>
      </c>
      <c r="H45" s="261"/>
      <c r="I45" s="261"/>
      <c r="J45" s="261"/>
      <c r="K45" s="261"/>
      <c r="L45" s="261"/>
      <c r="M45" s="261"/>
      <c r="N45" s="261"/>
      <c r="O45" s="261"/>
      <c r="P45" s="261"/>
      <c r="Q45" s="261"/>
      <c r="R45" s="261"/>
      <c r="S45" s="261"/>
      <c r="T45" s="261"/>
      <c r="U45" s="261"/>
      <c r="V45" s="275"/>
      <c r="W45" s="275"/>
      <c r="X45" s="275"/>
      <c r="Y45" s="275"/>
      <c r="Z45" s="275"/>
      <c r="AA45" s="275"/>
      <c r="AB45" s="275"/>
      <c r="AC45" s="275"/>
      <c r="AD45" s="275"/>
      <c r="AE45" s="276">
        <v>0</v>
      </c>
      <c r="AF45" s="276">
        <v>0</v>
      </c>
      <c r="AG45" s="276">
        <v>0</v>
      </c>
      <c r="AH45" s="276">
        <v>0</v>
      </c>
      <c r="AI45" s="276">
        <v>0</v>
      </c>
      <c r="AJ45" s="276">
        <v>0</v>
      </c>
      <c r="AK45" s="276">
        <v>0</v>
      </c>
      <c r="AL45" s="276">
        <v>0</v>
      </c>
      <c r="AM45" s="276">
        <v>0</v>
      </c>
      <c r="AN45" s="276">
        <v>0</v>
      </c>
      <c r="AO45" s="276">
        <v>0</v>
      </c>
      <c r="AQ45" s="266">
        <v>1479.1586620000003</v>
      </c>
      <c r="AR45" s="266">
        <f>F45-AQ45</f>
        <v>-1479.1586620000003</v>
      </c>
    </row>
    <row r="46" spans="1:44" s="266" customFormat="1" ht="16.5" customHeight="1">
      <c r="A46" s="260" t="s">
        <v>331</v>
      </c>
      <c r="B46" s="251" t="s">
        <v>98</v>
      </c>
      <c r="C46" s="151" t="s">
        <v>99</v>
      </c>
      <c r="D46" s="252"/>
      <c r="E46" s="309"/>
      <c r="F46" s="325">
        <f t="shared" si="11"/>
        <v>0</v>
      </c>
      <c r="G46" s="707">
        <f t="shared" si="12"/>
        <v>0</v>
      </c>
      <c r="H46" s="261"/>
      <c r="I46" s="261"/>
      <c r="J46" s="261"/>
      <c r="K46" s="261"/>
      <c r="L46" s="261"/>
      <c r="M46" s="261"/>
      <c r="N46" s="261"/>
      <c r="O46" s="261"/>
      <c r="P46" s="261"/>
      <c r="Q46" s="261"/>
      <c r="R46" s="261"/>
      <c r="S46" s="261"/>
      <c r="T46" s="261"/>
      <c r="U46" s="261"/>
      <c r="V46" s="275"/>
      <c r="W46" s="275"/>
      <c r="X46" s="275"/>
      <c r="Y46" s="275"/>
      <c r="Z46" s="275"/>
      <c r="AA46" s="275"/>
      <c r="AB46" s="275"/>
      <c r="AC46" s="275"/>
      <c r="AD46" s="275"/>
      <c r="AE46" s="276">
        <v>0</v>
      </c>
      <c r="AF46" s="276">
        <v>0</v>
      </c>
      <c r="AG46" s="276">
        <v>0</v>
      </c>
      <c r="AH46" s="276">
        <v>0</v>
      </c>
      <c r="AI46" s="276">
        <v>0</v>
      </c>
      <c r="AJ46" s="276">
        <v>0</v>
      </c>
      <c r="AK46" s="276">
        <v>0</v>
      </c>
      <c r="AL46" s="276">
        <v>0</v>
      </c>
      <c r="AM46" s="276">
        <v>0</v>
      </c>
      <c r="AN46" s="276">
        <v>0</v>
      </c>
      <c r="AO46" s="276">
        <v>0</v>
      </c>
      <c r="AQ46" s="266">
        <v>725.28760599999998</v>
      </c>
      <c r="AR46" s="266">
        <f t="shared" ref="AR46:AR52" si="15">F46-AQ46</f>
        <v>-725.28760599999998</v>
      </c>
    </row>
    <row r="47" spans="1:44" s="333" customFormat="1" ht="18" customHeight="1">
      <c r="A47" s="710" t="s">
        <v>331</v>
      </c>
      <c r="B47" s="323" t="s">
        <v>100</v>
      </c>
      <c r="C47" s="328" t="s">
        <v>101</v>
      </c>
      <c r="D47" s="324"/>
      <c r="E47" s="711"/>
      <c r="F47" s="325">
        <f t="shared" si="11"/>
        <v>2.08</v>
      </c>
      <c r="G47" s="707">
        <f t="shared" si="12"/>
        <v>0.76997625659754898</v>
      </c>
      <c r="H47" s="712"/>
      <c r="I47" s="712"/>
      <c r="J47" s="712"/>
      <c r="K47" s="712"/>
      <c r="L47" s="712"/>
      <c r="M47" s="712"/>
      <c r="N47" s="712"/>
      <c r="O47" s="712"/>
      <c r="P47" s="712"/>
      <c r="Q47" s="712"/>
      <c r="R47" s="712"/>
      <c r="S47" s="712"/>
      <c r="T47" s="712"/>
      <c r="U47" s="712"/>
      <c r="V47" s="713">
        <v>0.58000000000000007</v>
      </c>
      <c r="W47" s="713">
        <v>0.84000000000000008</v>
      </c>
      <c r="X47" s="713">
        <v>0.66</v>
      </c>
      <c r="Y47" s="713"/>
      <c r="Z47" s="713"/>
      <c r="AA47" s="713"/>
      <c r="AB47" s="713"/>
      <c r="AC47" s="713"/>
      <c r="AD47" s="713"/>
      <c r="AE47" s="714">
        <v>0</v>
      </c>
      <c r="AF47" s="714">
        <v>0</v>
      </c>
      <c r="AG47" s="714">
        <v>0</v>
      </c>
      <c r="AH47" s="714">
        <v>0</v>
      </c>
      <c r="AI47" s="714">
        <v>0</v>
      </c>
      <c r="AJ47" s="714">
        <v>0</v>
      </c>
      <c r="AK47" s="714">
        <v>0</v>
      </c>
      <c r="AL47" s="714">
        <v>0</v>
      </c>
      <c r="AM47" s="714">
        <v>0</v>
      </c>
      <c r="AN47" s="714">
        <v>0</v>
      </c>
      <c r="AO47" s="714">
        <v>0</v>
      </c>
      <c r="AQ47" s="333">
        <v>22.030211000000001</v>
      </c>
      <c r="AR47" s="333">
        <f t="shared" si="15"/>
        <v>-19.950211000000003</v>
      </c>
    </row>
    <row r="48" spans="1:44" s="333" customFormat="1" ht="18" customHeight="1">
      <c r="A48" s="710" t="s">
        <v>331</v>
      </c>
      <c r="B48" s="323" t="s">
        <v>102</v>
      </c>
      <c r="C48" s="328" t="s">
        <v>103</v>
      </c>
      <c r="D48" s="324"/>
      <c r="E48" s="711"/>
      <c r="F48" s="325">
        <f t="shared" si="11"/>
        <v>1.1200000000000001</v>
      </c>
      <c r="G48" s="707">
        <f t="shared" si="12"/>
        <v>0.41460259970637259</v>
      </c>
      <c r="H48" s="712"/>
      <c r="I48" s="712"/>
      <c r="J48" s="712"/>
      <c r="K48" s="712"/>
      <c r="L48" s="712"/>
      <c r="M48" s="712"/>
      <c r="N48" s="712"/>
      <c r="O48" s="712"/>
      <c r="P48" s="712"/>
      <c r="Q48" s="712"/>
      <c r="R48" s="712"/>
      <c r="S48" s="712"/>
      <c r="T48" s="712"/>
      <c r="U48" s="712"/>
      <c r="V48" s="713">
        <v>0.28000000000000003</v>
      </c>
      <c r="W48" s="713">
        <v>0.48</v>
      </c>
      <c r="X48" s="713">
        <v>0.36</v>
      </c>
      <c r="Y48" s="713"/>
      <c r="Z48" s="713"/>
      <c r="AA48" s="713"/>
      <c r="AB48" s="713"/>
      <c r="AC48" s="713"/>
      <c r="AD48" s="713"/>
      <c r="AE48" s="714">
        <v>0</v>
      </c>
      <c r="AF48" s="714">
        <v>0</v>
      </c>
      <c r="AG48" s="714">
        <v>0</v>
      </c>
      <c r="AH48" s="714">
        <v>0</v>
      </c>
      <c r="AI48" s="714">
        <v>0</v>
      </c>
      <c r="AJ48" s="714">
        <v>0</v>
      </c>
      <c r="AK48" s="714">
        <v>0</v>
      </c>
      <c r="AL48" s="714">
        <v>0</v>
      </c>
      <c r="AM48" s="714">
        <v>0</v>
      </c>
      <c r="AN48" s="714">
        <v>0</v>
      </c>
      <c r="AO48" s="714">
        <v>0</v>
      </c>
      <c r="AQ48" s="333">
        <v>8.9931250000000009</v>
      </c>
      <c r="AR48" s="333">
        <f t="shared" si="15"/>
        <v>-7.8731250000000008</v>
      </c>
    </row>
    <row r="49" spans="1:44" s="333" customFormat="1" ht="28.5" customHeight="1">
      <c r="A49" s="710" t="s">
        <v>331</v>
      </c>
      <c r="B49" s="323" t="s">
        <v>332</v>
      </c>
      <c r="C49" s="328" t="s">
        <v>105</v>
      </c>
      <c r="D49" s="324"/>
      <c r="E49" s="711"/>
      <c r="F49" s="325">
        <f t="shared" si="11"/>
        <v>8.67</v>
      </c>
      <c r="G49" s="707">
        <f t="shared" si="12"/>
        <v>3.2094683387984371</v>
      </c>
      <c r="H49" s="712"/>
      <c r="I49" s="712"/>
      <c r="J49" s="712"/>
      <c r="K49" s="712"/>
      <c r="L49" s="712"/>
      <c r="M49" s="712"/>
      <c r="N49" s="712"/>
      <c r="O49" s="712"/>
      <c r="P49" s="712"/>
      <c r="Q49" s="712"/>
      <c r="R49" s="712"/>
      <c r="S49" s="712"/>
      <c r="T49" s="712"/>
      <c r="U49" s="712"/>
      <c r="V49" s="713">
        <v>0.97000000000000008</v>
      </c>
      <c r="W49" s="713">
        <v>3.9000000000000004</v>
      </c>
      <c r="X49" s="713">
        <v>3.8</v>
      </c>
      <c r="Y49" s="713"/>
      <c r="Z49" s="713"/>
      <c r="AA49" s="713"/>
      <c r="AB49" s="713"/>
      <c r="AC49" s="713"/>
      <c r="AD49" s="713"/>
      <c r="AE49" s="714">
        <v>0</v>
      </c>
      <c r="AF49" s="714">
        <v>0</v>
      </c>
      <c r="AG49" s="714">
        <v>0</v>
      </c>
      <c r="AH49" s="714">
        <v>0</v>
      </c>
      <c r="AI49" s="714">
        <v>0</v>
      </c>
      <c r="AJ49" s="714">
        <v>0</v>
      </c>
      <c r="AK49" s="714">
        <v>0</v>
      </c>
      <c r="AL49" s="714">
        <v>0</v>
      </c>
      <c r="AM49" s="714">
        <v>0</v>
      </c>
      <c r="AN49" s="714">
        <v>0</v>
      </c>
      <c r="AO49" s="714">
        <v>0</v>
      </c>
      <c r="AQ49" s="333">
        <v>81.403137000000001</v>
      </c>
      <c r="AR49" s="333">
        <f t="shared" si="15"/>
        <v>-72.733136999999999</v>
      </c>
    </row>
    <row r="50" spans="1:44" s="333" customFormat="1" ht="18" customHeight="1">
      <c r="A50" s="710" t="s">
        <v>331</v>
      </c>
      <c r="B50" s="323" t="s">
        <v>333</v>
      </c>
      <c r="C50" s="328" t="s">
        <v>107</v>
      </c>
      <c r="D50" s="324"/>
      <c r="E50" s="711"/>
      <c r="F50" s="325">
        <f t="shared" si="11"/>
        <v>0.33</v>
      </c>
      <c r="G50" s="707">
        <f t="shared" si="12"/>
        <v>0.12215969455634192</v>
      </c>
      <c r="H50" s="712"/>
      <c r="I50" s="712"/>
      <c r="J50" s="712"/>
      <c r="K50" s="712"/>
      <c r="L50" s="712"/>
      <c r="M50" s="712"/>
      <c r="N50" s="712"/>
      <c r="O50" s="712"/>
      <c r="P50" s="712"/>
      <c r="Q50" s="712"/>
      <c r="R50" s="712"/>
      <c r="S50" s="712"/>
      <c r="T50" s="712"/>
      <c r="U50" s="712"/>
      <c r="V50" s="713">
        <v>0.09</v>
      </c>
      <c r="W50" s="713">
        <v>0.24000000000000002</v>
      </c>
      <c r="X50" s="713">
        <v>0</v>
      </c>
      <c r="Y50" s="713"/>
      <c r="Z50" s="713"/>
      <c r="AA50" s="713"/>
      <c r="AB50" s="713"/>
      <c r="AC50" s="713"/>
      <c r="AD50" s="713"/>
      <c r="AE50" s="714">
        <v>0</v>
      </c>
      <c r="AF50" s="714">
        <v>0</v>
      </c>
      <c r="AG50" s="714">
        <v>0</v>
      </c>
      <c r="AH50" s="714">
        <v>0</v>
      </c>
      <c r="AI50" s="714">
        <v>0</v>
      </c>
      <c r="AJ50" s="714">
        <v>0</v>
      </c>
      <c r="AK50" s="714">
        <v>0</v>
      </c>
      <c r="AL50" s="714">
        <v>0</v>
      </c>
      <c r="AM50" s="714">
        <v>0</v>
      </c>
      <c r="AN50" s="714">
        <v>0</v>
      </c>
      <c r="AO50" s="714">
        <v>0</v>
      </c>
      <c r="AQ50" s="333">
        <v>54.761764000000007</v>
      </c>
      <c r="AR50" s="333">
        <f t="shared" si="15"/>
        <v>-54.431764000000008</v>
      </c>
    </row>
    <row r="51" spans="1:44" s="333" customFormat="1" ht="18" customHeight="1">
      <c r="A51" s="710" t="s">
        <v>331</v>
      </c>
      <c r="B51" s="323" t="s">
        <v>108</v>
      </c>
      <c r="C51" s="328" t="s">
        <v>109</v>
      </c>
      <c r="D51" s="324"/>
      <c r="E51" s="711"/>
      <c r="F51" s="325">
        <f t="shared" si="11"/>
        <v>68.276799999999994</v>
      </c>
      <c r="G51" s="707">
        <f t="shared" si="12"/>
        <v>25.274766767528622</v>
      </c>
      <c r="H51" s="712"/>
      <c r="I51" s="712"/>
      <c r="J51" s="712"/>
      <c r="K51" s="712"/>
      <c r="L51" s="712"/>
      <c r="M51" s="712"/>
      <c r="N51" s="712"/>
      <c r="O51" s="712"/>
      <c r="P51" s="712"/>
      <c r="Q51" s="712"/>
      <c r="R51" s="712"/>
      <c r="S51" s="712"/>
      <c r="T51" s="712"/>
      <c r="U51" s="712"/>
      <c r="V51" s="713">
        <v>64.100499999999997</v>
      </c>
      <c r="W51" s="713">
        <v>3.8092999999999999</v>
      </c>
      <c r="X51" s="713">
        <v>0.36699999999999999</v>
      </c>
      <c r="Y51" s="713"/>
      <c r="Z51" s="713"/>
      <c r="AA51" s="713"/>
      <c r="AB51" s="713"/>
      <c r="AC51" s="713"/>
      <c r="AD51" s="713"/>
      <c r="AE51" s="714">
        <v>0</v>
      </c>
      <c r="AF51" s="714">
        <v>0</v>
      </c>
      <c r="AG51" s="714">
        <v>0</v>
      </c>
      <c r="AH51" s="714">
        <v>0</v>
      </c>
      <c r="AI51" s="714">
        <v>0</v>
      </c>
      <c r="AJ51" s="714">
        <v>0</v>
      </c>
      <c r="AK51" s="714">
        <v>0</v>
      </c>
      <c r="AL51" s="714">
        <v>0</v>
      </c>
      <c r="AM51" s="714">
        <v>0</v>
      </c>
      <c r="AN51" s="714">
        <v>0</v>
      </c>
      <c r="AO51" s="714">
        <v>0</v>
      </c>
      <c r="AQ51" s="333">
        <v>312.69354199999998</v>
      </c>
      <c r="AR51" s="333">
        <f t="shared" si="15"/>
        <v>-244.416742</v>
      </c>
    </row>
    <row r="52" spans="1:44" s="333" customFormat="1" ht="18" customHeight="1">
      <c r="A52" s="710" t="s">
        <v>331</v>
      </c>
      <c r="B52" s="323" t="s">
        <v>110</v>
      </c>
      <c r="C52" s="328" t="s">
        <v>111</v>
      </c>
      <c r="D52" s="324"/>
      <c r="E52" s="711"/>
      <c r="F52" s="325">
        <f t="shared" si="11"/>
        <v>0.19359999999999999</v>
      </c>
      <c r="G52" s="707">
        <f t="shared" si="12"/>
        <v>7.166702080638726E-2</v>
      </c>
      <c r="H52" s="712"/>
      <c r="I52" s="712"/>
      <c r="J52" s="712"/>
      <c r="K52" s="712"/>
      <c r="L52" s="712"/>
      <c r="M52" s="712"/>
      <c r="N52" s="712"/>
      <c r="O52" s="712"/>
      <c r="P52" s="712"/>
      <c r="Q52" s="712"/>
      <c r="R52" s="712"/>
      <c r="S52" s="712"/>
      <c r="T52" s="712"/>
      <c r="U52" s="712"/>
      <c r="V52" s="713">
        <v>4.0899999999999999E-2</v>
      </c>
      <c r="W52" s="713">
        <v>7.1800000000000003E-2</v>
      </c>
      <c r="X52" s="713">
        <v>8.09E-2</v>
      </c>
      <c r="Y52" s="713"/>
      <c r="Z52" s="713"/>
      <c r="AA52" s="713"/>
      <c r="AB52" s="713"/>
      <c r="AC52" s="713"/>
      <c r="AD52" s="713"/>
      <c r="AE52" s="714">
        <v>0</v>
      </c>
      <c r="AF52" s="714">
        <v>0</v>
      </c>
      <c r="AG52" s="714">
        <v>0</v>
      </c>
      <c r="AH52" s="714">
        <v>0</v>
      </c>
      <c r="AI52" s="714">
        <v>0</v>
      </c>
      <c r="AJ52" s="714">
        <v>0</v>
      </c>
      <c r="AK52" s="714">
        <v>0</v>
      </c>
      <c r="AL52" s="714">
        <v>0</v>
      </c>
      <c r="AM52" s="714">
        <v>0</v>
      </c>
      <c r="AN52" s="714">
        <v>0</v>
      </c>
      <c r="AO52" s="714">
        <v>0</v>
      </c>
      <c r="AQ52" s="333">
        <v>2.0732490000000001</v>
      </c>
      <c r="AR52" s="333">
        <f t="shared" si="15"/>
        <v>-1.8796490000000001</v>
      </c>
    </row>
    <row r="53" spans="1:44" s="266" customFormat="1" ht="18" customHeight="1">
      <c r="A53" s="260" t="s">
        <v>331</v>
      </c>
      <c r="B53" s="251" t="s">
        <v>112</v>
      </c>
      <c r="C53" s="151" t="s">
        <v>113</v>
      </c>
      <c r="D53" s="252"/>
      <c r="E53" s="309"/>
      <c r="F53" s="325">
        <f t="shared" si="11"/>
        <v>0</v>
      </c>
      <c r="G53" s="707">
        <f t="shared" si="12"/>
        <v>0</v>
      </c>
      <c r="H53" s="261"/>
      <c r="I53" s="261"/>
      <c r="J53" s="261"/>
      <c r="K53" s="261"/>
      <c r="L53" s="261"/>
      <c r="M53" s="261"/>
      <c r="N53" s="261"/>
      <c r="O53" s="261"/>
      <c r="P53" s="261"/>
      <c r="Q53" s="261"/>
      <c r="R53" s="261"/>
      <c r="S53" s="261"/>
      <c r="T53" s="261"/>
      <c r="U53" s="261"/>
      <c r="V53" s="275"/>
      <c r="W53" s="275"/>
      <c r="X53" s="275"/>
      <c r="Y53" s="275"/>
      <c r="Z53" s="275"/>
      <c r="AA53" s="275"/>
      <c r="AB53" s="275"/>
      <c r="AC53" s="275"/>
      <c r="AD53" s="275"/>
      <c r="AE53" s="276"/>
      <c r="AF53" s="276"/>
      <c r="AG53" s="276"/>
      <c r="AH53" s="276"/>
      <c r="AI53" s="276"/>
      <c r="AJ53" s="276"/>
      <c r="AK53" s="276"/>
      <c r="AL53" s="276"/>
      <c r="AM53" s="276"/>
      <c r="AN53" s="276"/>
      <c r="AO53" s="276"/>
    </row>
    <row r="54" spans="1:44" s="333" customFormat="1" ht="18" customHeight="1">
      <c r="A54" s="710" t="s">
        <v>331</v>
      </c>
      <c r="B54" s="715" t="s">
        <v>114</v>
      </c>
      <c r="C54" s="328" t="s">
        <v>115</v>
      </c>
      <c r="D54" s="324"/>
      <c r="E54" s="711"/>
      <c r="F54" s="325">
        <f t="shared" si="11"/>
        <v>10</v>
      </c>
      <c r="G54" s="707">
        <f t="shared" si="12"/>
        <v>3.7018089259497544</v>
      </c>
      <c r="H54" s="712"/>
      <c r="I54" s="712"/>
      <c r="J54" s="712"/>
      <c r="K54" s="712"/>
      <c r="L54" s="712"/>
      <c r="M54" s="712"/>
      <c r="N54" s="712"/>
      <c r="O54" s="712"/>
      <c r="P54" s="712"/>
      <c r="Q54" s="712"/>
      <c r="R54" s="712"/>
      <c r="S54" s="712"/>
      <c r="T54" s="712"/>
      <c r="U54" s="712"/>
      <c r="V54" s="713">
        <v>0</v>
      </c>
      <c r="W54" s="713">
        <v>0</v>
      </c>
      <c r="X54" s="713">
        <v>10</v>
      </c>
      <c r="Y54" s="713"/>
      <c r="Z54" s="713"/>
      <c r="AA54" s="713"/>
      <c r="AB54" s="713"/>
      <c r="AC54" s="713"/>
      <c r="AD54" s="713"/>
      <c r="AE54" s="714">
        <v>0</v>
      </c>
      <c r="AF54" s="714">
        <v>0</v>
      </c>
      <c r="AG54" s="714">
        <v>0</v>
      </c>
      <c r="AH54" s="714">
        <v>0</v>
      </c>
      <c r="AI54" s="714">
        <v>0</v>
      </c>
      <c r="AJ54" s="714">
        <v>0</v>
      </c>
      <c r="AK54" s="714">
        <v>0</v>
      </c>
      <c r="AL54" s="714">
        <v>0</v>
      </c>
      <c r="AM54" s="714">
        <v>0</v>
      </c>
      <c r="AN54" s="714">
        <v>0</v>
      </c>
      <c r="AO54" s="714">
        <v>0</v>
      </c>
    </row>
    <row r="55" spans="1:44" s="266" customFormat="1" ht="18" customHeight="1">
      <c r="A55" s="260" t="s">
        <v>331</v>
      </c>
      <c r="B55" s="261" t="s">
        <v>116</v>
      </c>
      <c r="C55" s="151" t="s">
        <v>117</v>
      </c>
      <c r="D55" s="252"/>
      <c r="E55" s="309"/>
      <c r="F55" s="325">
        <f t="shared" si="11"/>
        <v>0</v>
      </c>
      <c r="G55" s="707">
        <f t="shared" si="12"/>
        <v>0</v>
      </c>
      <c r="H55" s="261"/>
      <c r="I55" s="261"/>
      <c r="J55" s="261"/>
      <c r="K55" s="261"/>
      <c r="L55" s="261"/>
      <c r="M55" s="261"/>
      <c r="N55" s="261"/>
      <c r="O55" s="261"/>
      <c r="P55" s="261"/>
      <c r="Q55" s="261"/>
      <c r="R55" s="261"/>
      <c r="S55" s="261"/>
      <c r="T55" s="261"/>
      <c r="U55" s="261"/>
      <c r="V55" s="275"/>
      <c r="W55" s="275"/>
      <c r="X55" s="275"/>
      <c r="Y55" s="275"/>
      <c r="Z55" s="275"/>
      <c r="AA55" s="275"/>
      <c r="AB55" s="275"/>
      <c r="AC55" s="275"/>
      <c r="AD55" s="275"/>
      <c r="AE55" s="276">
        <v>0</v>
      </c>
      <c r="AF55" s="276">
        <v>0</v>
      </c>
      <c r="AG55" s="276">
        <v>0</v>
      </c>
      <c r="AH55" s="276">
        <v>0</v>
      </c>
      <c r="AI55" s="276">
        <v>0</v>
      </c>
      <c r="AJ55" s="276">
        <v>0</v>
      </c>
      <c r="AK55" s="276">
        <v>0</v>
      </c>
      <c r="AL55" s="276">
        <v>0</v>
      </c>
      <c r="AM55" s="276">
        <v>0</v>
      </c>
      <c r="AN55" s="276">
        <v>0</v>
      </c>
      <c r="AO55" s="276">
        <v>0</v>
      </c>
    </row>
    <row r="56" spans="1:44" s="266" customFormat="1" ht="18" customHeight="1">
      <c r="A56" s="260" t="s">
        <v>331</v>
      </c>
      <c r="B56" s="277" t="s">
        <v>118</v>
      </c>
      <c r="C56" s="151" t="s">
        <v>119</v>
      </c>
      <c r="D56" s="252"/>
      <c r="E56" s="309"/>
      <c r="F56" s="325">
        <f t="shared" si="11"/>
        <v>0</v>
      </c>
      <c r="G56" s="707">
        <f t="shared" si="12"/>
        <v>0</v>
      </c>
      <c r="H56" s="261"/>
      <c r="I56" s="261"/>
      <c r="J56" s="261"/>
      <c r="K56" s="261"/>
      <c r="L56" s="261"/>
      <c r="M56" s="261"/>
      <c r="N56" s="261"/>
      <c r="O56" s="261"/>
      <c r="P56" s="261"/>
      <c r="Q56" s="261"/>
      <c r="R56" s="261"/>
      <c r="S56" s="261"/>
      <c r="T56" s="261"/>
      <c r="U56" s="261"/>
      <c r="V56" s="275"/>
      <c r="W56" s="275"/>
      <c r="X56" s="275"/>
      <c r="Y56" s="275"/>
      <c r="Z56" s="275"/>
      <c r="AA56" s="275"/>
      <c r="AB56" s="275"/>
      <c r="AC56" s="275"/>
      <c r="AD56" s="275"/>
      <c r="AE56" s="276">
        <v>0</v>
      </c>
      <c r="AF56" s="276">
        <v>0</v>
      </c>
      <c r="AG56" s="276">
        <v>0</v>
      </c>
      <c r="AH56" s="276">
        <v>0</v>
      </c>
      <c r="AI56" s="276">
        <v>0</v>
      </c>
      <c r="AJ56" s="276">
        <v>0</v>
      </c>
      <c r="AK56" s="276">
        <v>0</v>
      </c>
      <c r="AL56" s="276">
        <v>0</v>
      </c>
      <c r="AM56" s="276">
        <v>0</v>
      </c>
      <c r="AN56" s="276">
        <v>0</v>
      </c>
      <c r="AO56" s="276">
        <v>0</v>
      </c>
    </row>
    <row r="57" spans="1:44" s="266" customFormat="1" ht="22.5" customHeight="1">
      <c r="A57" s="260" t="s">
        <v>331</v>
      </c>
      <c r="B57" s="277" t="s">
        <v>120</v>
      </c>
      <c r="C57" s="151" t="s">
        <v>121</v>
      </c>
      <c r="D57" s="252"/>
      <c r="E57" s="309"/>
      <c r="F57" s="325">
        <f t="shared" si="11"/>
        <v>0</v>
      </c>
      <c r="G57" s="707">
        <f t="shared" si="12"/>
        <v>0</v>
      </c>
      <c r="H57" s="261"/>
      <c r="I57" s="261"/>
      <c r="J57" s="261"/>
      <c r="K57" s="261"/>
      <c r="L57" s="261"/>
      <c r="M57" s="261"/>
      <c r="N57" s="261"/>
      <c r="O57" s="261"/>
      <c r="P57" s="261"/>
      <c r="Q57" s="261"/>
      <c r="R57" s="261"/>
      <c r="S57" s="261"/>
      <c r="T57" s="261"/>
      <c r="U57" s="261"/>
      <c r="V57" s="275"/>
      <c r="W57" s="275"/>
      <c r="X57" s="275"/>
      <c r="Y57" s="275"/>
      <c r="Z57" s="275"/>
      <c r="AA57" s="275"/>
      <c r="AB57" s="275"/>
      <c r="AC57" s="275"/>
      <c r="AD57" s="275"/>
      <c r="AE57" s="276">
        <v>0</v>
      </c>
      <c r="AF57" s="276">
        <v>0</v>
      </c>
      <c r="AG57" s="276">
        <v>0</v>
      </c>
      <c r="AH57" s="276">
        <v>0</v>
      </c>
      <c r="AI57" s="276">
        <v>0</v>
      </c>
      <c r="AJ57" s="276">
        <v>0</v>
      </c>
      <c r="AK57" s="276">
        <v>0</v>
      </c>
      <c r="AL57" s="276">
        <v>0</v>
      </c>
      <c r="AM57" s="276">
        <v>0</v>
      </c>
      <c r="AN57" s="276">
        <v>0</v>
      </c>
      <c r="AO57" s="276">
        <v>0</v>
      </c>
    </row>
    <row r="58" spans="1:44" s="266" customFormat="1" ht="25.5">
      <c r="A58" s="260" t="s">
        <v>331</v>
      </c>
      <c r="B58" s="251" t="s">
        <v>284</v>
      </c>
      <c r="C58" s="151" t="s">
        <v>123</v>
      </c>
      <c r="D58" s="252"/>
      <c r="E58" s="309"/>
      <c r="F58" s="325">
        <f t="shared" si="11"/>
        <v>0</v>
      </c>
      <c r="G58" s="707">
        <f t="shared" si="12"/>
        <v>0</v>
      </c>
      <c r="H58" s="261"/>
      <c r="I58" s="261"/>
      <c r="J58" s="261"/>
      <c r="K58" s="261"/>
      <c r="L58" s="261"/>
      <c r="M58" s="261"/>
      <c r="N58" s="261"/>
      <c r="O58" s="261"/>
      <c r="P58" s="261"/>
      <c r="Q58" s="261"/>
      <c r="R58" s="261"/>
      <c r="S58" s="261"/>
      <c r="T58" s="261"/>
      <c r="U58" s="261"/>
      <c r="V58" s="275"/>
      <c r="W58" s="275"/>
      <c r="X58" s="275"/>
      <c r="Y58" s="275"/>
      <c r="Z58" s="275"/>
      <c r="AA58" s="275"/>
      <c r="AB58" s="275"/>
      <c r="AC58" s="275"/>
      <c r="AD58" s="275"/>
      <c r="AE58" s="276">
        <v>0</v>
      </c>
      <c r="AF58" s="276">
        <v>0</v>
      </c>
      <c r="AG58" s="276">
        <v>0</v>
      </c>
      <c r="AH58" s="276">
        <v>0</v>
      </c>
      <c r="AI58" s="276">
        <v>0</v>
      </c>
      <c r="AJ58" s="276">
        <v>0</v>
      </c>
      <c r="AK58" s="276">
        <v>0</v>
      </c>
      <c r="AL58" s="276">
        <v>0</v>
      </c>
      <c r="AM58" s="276">
        <v>0</v>
      </c>
      <c r="AN58" s="276">
        <v>0</v>
      </c>
      <c r="AO58" s="276">
        <v>0</v>
      </c>
    </row>
    <row r="59" spans="1:44" s="333" customFormat="1" ht="18" customHeight="1">
      <c r="A59" s="710" t="s">
        <v>331</v>
      </c>
      <c r="B59" s="323" t="s">
        <v>124</v>
      </c>
      <c r="C59" s="328" t="s">
        <v>125</v>
      </c>
      <c r="D59" s="324"/>
      <c r="E59" s="711"/>
      <c r="F59" s="325">
        <f t="shared" si="11"/>
        <v>0</v>
      </c>
      <c r="G59" s="707">
        <f t="shared" si="12"/>
        <v>0</v>
      </c>
      <c r="H59" s="712"/>
      <c r="I59" s="712"/>
      <c r="J59" s="712"/>
      <c r="K59" s="712"/>
      <c r="L59" s="712"/>
      <c r="M59" s="712"/>
      <c r="N59" s="712"/>
      <c r="O59" s="712"/>
      <c r="P59" s="712"/>
      <c r="Q59" s="712"/>
      <c r="R59" s="712"/>
      <c r="S59" s="712"/>
      <c r="T59" s="712"/>
      <c r="U59" s="712"/>
      <c r="V59" s="713"/>
      <c r="W59" s="713"/>
      <c r="X59" s="713"/>
      <c r="Y59" s="713"/>
      <c r="Z59" s="713"/>
      <c r="AA59" s="713"/>
      <c r="AB59" s="713"/>
      <c r="AC59" s="713"/>
      <c r="AD59" s="713"/>
      <c r="AE59" s="714">
        <v>0</v>
      </c>
      <c r="AF59" s="714">
        <v>0</v>
      </c>
      <c r="AG59" s="714">
        <v>0</v>
      </c>
      <c r="AH59" s="714">
        <v>0</v>
      </c>
      <c r="AI59" s="714">
        <v>0</v>
      </c>
      <c r="AJ59" s="714">
        <v>0</v>
      </c>
      <c r="AK59" s="714">
        <v>0</v>
      </c>
      <c r="AL59" s="714">
        <v>0</v>
      </c>
      <c r="AM59" s="714">
        <v>0</v>
      </c>
      <c r="AN59" s="714">
        <v>0</v>
      </c>
      <c r="AO59" s="714">
        <v>0</v>
      </c>
    </row>
    <row r="60" spans="1:44" s="266" customFormat="1" ht="13.5" customHeight="1">
      <c r="A60" s="260" t="s">
        <v>331</v>
      </c>
      <c r="B60" s="251" t="s">
        <v>126</v>
      </c>
      <c r="C60" s="151" t="s">
        <v>127</v>
      </c>
      <c r="D60" s="252"/>
      <c r="E60" s="309"/>
      <c r="F60" s="325">
        <f t="shared" si="11"/>
        <v>0</v>
      </c>
      <c r="G60" s="707">
        <f t="shared" si="12"/>
        <v>0</v>
      </c>
      <c r="H60" s="261"/>
      <c r="I60" s="261"/>
      <c r="J60" s="261"/>
      <c r="K60" s="261"/>
      <c r="L60" s="261"/>
      <c r="M60" s="261"/>
      <c r="N60" s="261"/>
      <c r="O60" s="261"/>
      <c r="P60" s="261"/>
      <c r="Q60" s="261"/>
      <c r="R60" s="261"/>
      <c r="S60" s="261"/>
      <c r="T60" s="261"/>
      <c r="U60" s="261"/>
      <c r="V60" s="275"/>
      <c r="W60" s="275"/>
      <c r="X60" s="275"/>
      <c r="Y60" s="275"/>
      <c r="Z60" s="275"/>
      <c r="AA60" s="275"/>
      <c r="AB60" s="275"/>
      <c r="AC60" s="275"/>
      <c r="AD60" s="275"/>
      <c r="AE60" s="276">
        <v>0</v>
      </c>
      <c r="AF60" s="276">
        <v>0</v>
      </c>
      <c r="AG60" s="276">
        <v>0</v>
      </c>
      <c r="AH60" s="276">
        <v>0</v>
      </c>
      <c r="AI60" s="276">
        <v>0</v>
      </c>
      <c r="AJ60" s="276">
        <v>0</v>
      </c>
      <c r="AK60" s="276">
        <v>0</v>
      </c>
      <c r="AL60" s="276">
        <v>0</v>
      </c>
      <c r="AM60" s="276">
        <v>0</v>
      </c>
      <c r="AN60" s="276">
        <v>0</v>
      </c>
      <c r="AO60" s="276">
        <v>0</v>
      </c>
    </row>
    <row r="61" spans="1:44" ht="18" customHeight="1">
      <c r="A61" s="252" t="s">
        <v>131</v>
      </c>
      <c r="B61" s="104" t="s">
        <v>129</v>
      </c>
      <c r="C61" s="103" t="s">
        <v>130</v>
      </c>
      <c r="D61" s="252"/>
      <c r="E61" s="308"/>
      <c r="F61" s="325">
        <f t="shared" si="11"/>
        <v>0</v>
      </c>
      <c r="G61" s="707">
        <f t="shared" si="12"/>
        <v>0</v>
      </c>
      <c r="H61" s="261"/>
      <c r="I61" s="261"/>
      <c r="J61" s="261"/>
      <c r="K61" s="261"/>
      <c r="L61" s="261"/>
      <c r="M61" s="261"/>
      <c r="N61" s="261"/>
      <c r="O61" s="261"/>
      <c r="P61" s="261"/>
      <c r="Q61" s="261"/>
      <c r="R61" s="261"/>
      <c r="S61" s="261"/>
      <c r="T61" s="261"/>
      <c r="U61" s="261"/>
      <c r="V61" s="275"/>
      <c r="W61" s="275"/>
      <c r="X61" s="275"/>
      <c r="Y61" s="275"/>
      <c r="Z61" s="275"/>
      <c r="AA61" s="275"/>
      <c r="AB61" s="275"/>
      <c r="AC61" s="275"/>
      <c r="AD61" s="275"/>
      <c r="AE61" s="273">
        <v>0</v>
      </c>
      <c r="AF61" s="273">
        <v>0</v>
      </c>
      <c r="AG61" s="273">
        <v>0</v>
      </c>
      <c r="AH61" s="273">
        <v>0</v>
      </c>
      <c r="AI61" s="273">
        <v>0</v>
      </c>
      <c r="AJ61" s="273">
        <v>0</v>
      </c>
      <c r="AK61" s="273">
        <v>0</v>
      </c>
      <c r="AL61" s="273">
        <v>0</v>
      </c>
      <c r="AM61" s="273">
        <v>0</v>
      </c>
      <c r="AN61" s="273">
        <v>0</v>
      </c>
      <c r="AO61" s="273">
        <v>0</v>
      </c>
    </row>
    <row r="62" spans="1:44" ht="18" customHeight="1">
      <c r="A62" s="252" t="s">
        <v>134</v>
      </c>
      <c r="B62" s="272" t="s">
        <v>132</v>
      </c>
      <c r="C62" s="103" t="s">
        <v>133</v>
      </c>
      <c r="D62" s="252"/>
      <c r="E62" s="308"/>
      <c r="F62" s="325">
        <f t="shared" si="11"/>
        <v>0</v>
      </c>
      <c r="G62" s="707">
        <f t="shared" si="12"/>
        <v>0</v>
      </c>
      <c r="H62" s="261"/>
      <c r="I62" s="261"/>
      <c r="J62" s="261"/>
      <c r="K62" s="261"/>
      <c r="L62" s="261"/>
      <c r="M62" s="261"/>
      <c r="N62" s="261"/>
      <c r="O62" s="261"/>
      <c r="P62" s="261"/>
      <c r="Q62" s="261"/>
      <c r="R62" s="261"/>
      <c r="S62" s="261"/>
      <c r="T62" s="261"/>
      <c r="U62" s="261"/>
      <c r="V62" s="275"/>
      <c r="W62" s="275"/>
      <c r="X62" s="275"/>
      <c r="Y62" s="275"/>
      <c r="Z62" s="275"/>
      <c r="AA62" s="275"/>
      <c r="AB62" s="275"/>
      <c r="AC62" s="275"/>
      <c r="AD62" s="275"/>
      <c r="AE62" s="273">
        <v>0</v>
      </c>
      <c r="AF62" s="273">
        <v>0</v>
      </c>
      <c r="AG62" s="273">
        <v>0</v>
      </c>
      <c r="AH62" s="273">
        <v>0</v>
      </c>
      <c r="AI62" s="273">
        <v>0</v>
      </c>
      <c r="AJ62" s="273">
        <v>0</v>
      </c>
      <c r="AK62" s="273">
        <v>0</v>
      </c>
      <c r="AL62" s="273">
        <v>0</v>
      </c>
      <c r="AM62" s="273">
        <v>0</v>
      </c>
      <c r="AN62" s="273">
        <v>0</v>
      </c>
      <c r="AO62" s="273">
        <v>0</v>
      </c>
    </row>
    <row r="63" spans="1:44" s="332" customFormat="1" ht="18" customHeight="1">
      <c r="A63" s="324" t="s">
        <v>137</v>
      </c>
      <c r="B63" s="716" t="s">
        <v>135</v>
      </c>
      <c r="C63" s="102" t="s">
        <v>136</v>
      </c>
      <c r="D63" s="324"/>
      <c r="E63" s="706"/>
      <c r="F63" s="325">
        <f t="shared" si="11"/>
        <v>2.19</v>
      </c>
      <c r="G63" s="707">
        <f t="shared" si="12"/>
        <v>0.81069615478299628</v>
      </c>
      <c r="H63" s="712"/>
      <c r="I63" s="712"/>
      <c r="J63" s="712"/>
      <c r="K63" s="712"/>
      <c r="L63" s="712"/>
      <c r="M63" s="712"/>
      <c r="N63" s="712"/>
      <c r="O63" s="712"/>
      <c r="P63" s="712"/>
      <c r="Q63" s="712"/>
      <c r="R63" s="712"/>
      <c r="S63" s="712"/>
      <c r="T63" s="712"/>
      <c r="U63" s="712"/>
      <c r="V63" s="713">
        <v>1</v>
      </c>
      <c r="W63" s="713">
        <v>0</v>
      </c>
      <c r="X63" s="713">
        <v>1.19</v>
      </c>
      <c r="Y63" s="713"/>
      <c r="Z63" s="713"/>
      <c r="AA63" s="713"/>
      <c r="AB63" s="713"/>
      <c r="AC63" s="713"/>
      <c r="AD63" s="713"/>
      <c r="AE63" s="717">
        <v>0</v>
      </c>
      <c r="AF63" s="717">
        <v>0</v>
      </c>
      <c r="AG63" s="717">
        <v>0</v>
      </c>
      <c r="AH63" s="717">
        <v>0</v>
      </c>
      <c r="AI63" s="717">
        <v>0</v>
      </c>
      <c r="AJ63" s="717">
        <v>0</v>
      </c>
      <c r="AK63" s="717">
        <v>0</v>
      </c>
      <c r="AL63" s="717">
        <v>0</v>
      </c>
      <c r="AM63" s="717">
        <v>0</v>
      </c>
      <c r="AN63" s="717">
        <v>0</v>
      </c>
      <c r="AO63" s="717">
        <v>0</v>
      </c>
    </row>
    <row r="64" spans="1:44" s="332" customFormat="1" ht="18" customHeight="1">
      <c r="A64" s="324" t="s">
        <v>140</v>
      </c>
      <c r="B64" s="334" t="s">
        <v>138</v>
      </c>
      <c r="C64" s="102" t="s">
        <v>139</v>
      </c>
      <c r="D64" s="324"/>
      <c r="E64" s="706"/>
      <c r="F64" s="325">
        <f t="shared" si="11"/>
        <v>102.476</v>
      </c>
      <c r="G64" s="707">
        <f t="shared" si="12"/>
        <v>37.934657149562703</v>
      </c>
      <c r="H64" s="712"/>
      <c r="I64" s="712"/>
      <c r="J64" s="712"/>
      <c r="K64" s="712"/>
      <c r="L64" s="712"/>
      <c r="M64" s="712"/>
      <c r="N64" s="712"/>
      <c r="O64" s="712"/>
      <c r="P64" s="712"/>
      <c r="Q64" s="712"/>
      <c r="R64" s="712"/>
      <c r="S64" s="712"/>
      <c r="T64" s="712"/>
      <c r="U64" s="712"/>
      <c r="V64" s="713">
        <v>28.088000000000001</v>
      </c>
      <c r="W64" s="713">
        <v>30.856999999999999</v>
      </c>
      <c r="X64" s="713">
        <v>43.530999999999999</v>
      </c>
      <c r="Y64" s="713"/>
      <c r="Z64" s="713"/>
      <c r="AA64" s="713"/>
      <c r="AB64" s="713"/>
      <c r="AC64" s="713"/>
      <c r="AD64" s="713"/>
      <c r="AE64" s="717">
        <v>0</v>
      </c>
      <c r="AF64" s="717">
        <v>0</v>
      </c>
      <c r="AG64" s="717">
        <v>0</v>
      </c>
      <c r="AH64" s="717">
        <v>0</v>
      </c>
      <c r="AI64" s="717">
        <v>0</v>
      </c>
      <c r="AJ64" s="717">
        <v>0</v>
      </c>
      <c r="AK64" s="717">
        <v>0</v>
      </c>
      <c r="AL64" s="717">
        <v>0</v>
      </c>
      <c r="AM64" s="717">
        <v>0</v>
      </c>
      <c r="AN64" s="717">
        <v>0</v>
      </c>
      <c r="AO64" s="717">
        <v>0</v>
      </c>
    </row>
    <row r="65" spans="1:44" ht="18" customHeight="1">
      <c r="A65" s="252" t="s">
        <v>143</v>
      </c>
      <c r="B65" s="272" t="s">
        <v>141</v>
      </c>
      <c r="C65" s="103" t="s">
        <v>142</v>
      </c>
      <c r="D65" s="252"/>
      <c r="E65" s="308"/>
      <c r="F65" s="325">
        <f t="shared" si="11"/>
        <v>0</v>
      </c>
      <c r="G65" s="707">
        <f t="shared" si="12"/>
        <v>0</v>
      </c>
      <c r="H65" s="261"/>
      <c r="I65" s="261"/>
      <c r="J65" s="261"/>
      <c r="K65" s="261"/>
      <c r="L65" s="261"/>
      <c r="M65" s="261"/>
      <c r="N65" s="261"/>
      <c r="O65" s="261"/>
      <c r="P65" s="261"/>
      <c r="Q65" s="261"/>
      <c r="R65" s="261"/>
      <c r="S65" s="261"/>
      <c r="T65" s="261"/>
      <c r="U65" s="261"/>
      <c r="V65" s="275"/>
      <c r="W65" s="275"/>
      <c r="X65" s="275"/>
      <c r="Y65" s="275"/>
      <c r="Z65" s="275"/>
      <c r="AA65" s="275"/>
      <c r="AB65" s="275"/>
      <c r="AC65" s="275"/>
      <c r="AD65" s="275"/>
      <c r="AE65" s="273">
        <v>0</v>
      </c>
      <c r="AF65" s="273">
        <v>0</v>
      </c>
      <c r="AG65" s="273">
        <v>0</v>
      </c>
      <c r="AH65" s="273">
        <v>0</v>
      </c>
      <c r="AI65" s="273">
        <v>0</v>
      </c>
      <c r="AJ65" s="273">
        <v>0</v>
      </c>
      <c r="AK65" s="273">
        <v>0</v>
      </c>
      <c r="AL65" s="273">
        <v>0</v>
      </c>
      <c r="AM65" s="273">
        <v>0</v>
      </c>
      <c r="AN65" s="273">
        <v>0</v>
      </c>
      <c r="AO65" s="273">
        <v>0</v>
      </c>
    </row>
    <row r="66" spans="1:44" ht="18" customHeight="1">
      <c r="A66" s="252" t="s">
        <v>146</v>
      </c>
      <c r="B66" s="272" t="s">
        <v>144</v>
      </c>
      <c r="C66" s="103" t="s">
        <v>145</v>
      </c>
      <c r="D66" s="252"/>
      <c r="E66" s="308"/>
      <c r="F66" s="325">
        <f t="shared" si="11"/>
        <v>0</v>
      </c>
      <c r="G66" s="707">
        <f t="shared" si="12"/>
        <v>0</v>
      </c>
      <c r="H66" s="261"/>
      <c r="I66" s="261"/>
      <c r="J66" s="261"/>
      <c r="K66" s="261"/>
      <c r="L66" s="261"/>
      <c r="M66" s="261"/>
      <c r="N66" s="261"/>
      <c r="O66" s="261"/>
      <c r="P66" s="261"/>
      <c r="Q66" s="261"/>
      <c r="R66" s="261"/>
      <c r="S66" s="261"/>
      <c r="T66" s="261"/>
      <c r="U66" s="261"/>
      <c r="V66" s="275"/>
      <c r="W66" s="275"/>
      <c r="X66" s="275"/>
      <c r="Y66" s="275"/>
      <c r="Z66" s="275"/>
      <c r="AA66" s="275"/>
      <c r="AB66" s="275"/>
      <c r="AC66" s="275"/>
      <c r="AD66" s="275"/>
      <c r="AE66" s="273">
        <v>0</v>
      </c>
      <c r="AF66" s="273">
        <v>0</v>
      </c>
      <c r="AG66" s="273">
        <v>0</v>
      </c>
      <c r="AH66" s="273">
        <v>0</v>
      </c>
      <c r="AI66" s="273">
        <v>0</v>
      </c>
      <c r="AJ66" s="273">
        <v>0</v>
      </c>
      <c r="AK66" s="273">
        <v>0</v>
      </c>
      <c r="AL66" s="273">
        <v>0</v>
      </c>
      <c r="AM66" s="273">
        <v>0</v>
      </c>
      <c r="AN66" s="273">
        <v>0</v>
      </c>
      <c r="AO66" s="273">
        <v>0</v>
      </c>
    </row>
    <row r="67" spans="1:44" ht="22.5" customHeight="1">
      <c r="A67" s="252" t="s">
        <v>149</v>
      </c>
      <c r="B67" s="272" t="s">
        <v>147</v>
      </c>
      <c r="C67" s="103" t="s">
        <v>148</v>
      </c>
      <c r="D67" s="252"/>
      <c r="E67" s="308"/>
      <c r="F67" s="325">
        <f t="shared" si="11"/>
        <v>0</v>
      </c>
      <c r="G67" s="707">
        <f t="shared" si="12"/>
        <v>0</v>
      </c>
      <c r="H67" s="261"/>
      <c r="I67" s="261"/>
      <c r="J67" s="261"/>
      <c r="K67" s="261"/>
      <c r="L67" s="261"/>
      <c r="M67" s="261"/>
      <c r="N67" s="261"/>
      <c r="O67" s="261"/>
      <c r="P67" s="261"/>
      <c r="Q67" s="261"/>
      <c r="R67" s="261"/>
      <c r="S67" s="261"/>
      <c r="T67" s="261"/>
      <c r="U67" s="261"/>
      <c r="V67" s="275"/>
      <c r="W67" s="275"/>
      <c r="X67" s="275"/>
      <c r="Y67" s="275"/>
      <c r="Z67" s="275"/>
      <c r="AA67" s="275"/>
      <c r="AB67" s="275"/>
      <c r="AC67" s="275"/>
      <c r="AD67" s="275"/>
      <c r="AE67" s="279">
        <v>0</v>
      </c>
      <c r="AF67" s="279">
        <v>0</v>
      </c>
      <c r="AG67" s="279">
        <v>0</v>
      </c>
      <c r="AH67" s="279">
        <v>0</v>
      </c>
      <c r="AI67" s="279">
        <v>0</v>
      </c>
      <c r="AJ67" s="279">
        <v>0</v>
      </c>
      <c r="AK67" s="279">
        <v>0</v>
      </c>
      <c r="AL67" s="279">
        <v>0</v>
      </c>
      <c r="AM67" s="279">
        <v>0</v>
      </c>
      <c r="AN67" s="279">
        <v>0</v>
      </c>
      <c r="AO67" s="279">
        <v>0</v>
      </c>
    </row>
    <row r="68" spans="1:44" ht="18" customHeight="1">
      <c r="A68" s="252" t="s">
        <v>151</v>
      </c>
      <c r="B68" s="272" t="s">
        <v>150</v>
      </c>
      <c r="C68" s="103" t="s">
        <v>171</v>
      </c>
      <c r="D68" s="252"/>
      <c r="E68" s="308"/>
      <c r="F68" s="325">
        <f t="shared" si="11"/>
        <v>0</v>
      </c>
      <c r="G68" s="707">
        <f t="shared" si="12"/>
        <v>0</v>
      </c>
      <c r="H68" s="261"/>
      <c r="I68" s="261"/>
      <c r="J68" s="261"/>
      <c r="K68" s="261"/>
      <c r="L68" s="261"/>
      <c r="M68" s="261"/>
      <c r="N68" s="261"/>
      <c r="O68" s="261"/>
      <c r="P68" s="261"/>
      <c r="Q68" s="261"/>
      <c r="R68" s="261"/>
      <c r="S68" s="261"/>
      <c r="T68" s="261"/>
      <c r="U68" s="261"/>
      <c r="V68" s="275"/>
      <c r="W68" s="275"/>
      <c r="X68" s="275"/>
      <c r="Y68" s="275"/>
      <c r="Z68" s="275"/>
      <c r="AA68" s="275"/>
      <c r="AB68" s="275"/>
      <c r="AC68" s="275"/>
      <c r="AD68" s="275"/>
      <c r="AE68" s="273">
        <v>0</v>
      </c>
      <c r="AF68" s="273">
        <v>0</v>
      </c>
      <c r="AG68" s="273">
        <v>0</v>
      </c>
      <c r="AH68" s="273">
        <v>0</v>
      </c>
      <c r="AI68" s="273">
        <v>0</v>
      </c>
      <c r="AJ68" s="273">
        <v>0</v>
      </c>
      <c r="AK68" s="273">
        <v>0</v>
      </c>
      <c r="AL68" s="273">
        <v>0</v>
      </c>
      <c r="AM68" s="273">
        <v>0</v>
      </c>
      <c r="AN68" s="273">
        <v>0</v>
      </c>
      <c r="AO68" s="273">
        <v>0</v>
      </c>
    </row>
    <row r="69" spans="1:44" ht="18" customHeight="1">
      <c r="A69" s="252" t="s">
        <v>154</v>
      </c>
      <c r="B69" s="272" t="s">
        <v>291</v>
      </c>
      <c r="C69" s="103" t="s">
        <v>153</v>
      </c>
      <c r="D69" s="252"/>
      <c r="E69" s="308"/>
      <c r="F69" s="325">
        <f t="shared" si="11"/>
        <v>0</v>
      </c>
      <c r="G69" s="707">
        <f t="shared" si="12"/>
        <v>0</v>
      </c>
      <c r="H69" s="261"/>
      <c r="I69" s="261"/>
      <c r="J69" s="261"/>
      <c r="K69" s="261"/>
      <c r="L69" s="261"/>
      <c r="M69" s="261"/>
      <c r="N69" s="261"/>
      <c r="O69" s="261"/>
      <c r="P69" s="261"/>
      <c r="Q69" s="261"/>
      <c r="R69" s="261"/>
      <c r="S69" s="261"/>
      <c r="T69" s="261"/>
      <c r="U69" s="261"/>
      <c r="V69" s="275"/>
      <c r="W69" s="275"/>
      <c r="X69" s="275"/>
      <c r="Y69" s="275"/>
      <c r="Z69" s="275"/>
      <c r="AA69" s="275"/>
      <c r="AB69" s="275"/>
      <c r="AC69" s="275"/>
      <c r="AD69" s="275"/>
      <c r="AE69" s="273">
        <v>0</v>
      </c>
      <c r="AF69" s="273">
        <v>0</v>
      </c>
      <c r="AG69" s="273">
        <v>0</v>
      </c>
      <c r="AH69" s="273">
        <v>0</v>
      </c>
      <c r="AI69" s="273">
        <v>0</v>
      </c>
      <c r="AJ69" s="273">
        <v>0</v>
      </c>
      <c r="AK69" s="273">
        <v>0</v>
      </c>
      <c r="AL69" s="273">
        <v>0</v>
      </c>
      <c r="AM69" s="273">
        <v>0</v>
      </c>
      <c r="AN69" s="273">
        <v>0</v>
      </c>
      <c r="AO69" s="273">
        <v>0</v>
      </c>
    </row>
    <row r="70" spans="1:44" ht="18" customHeight="1">
      <c r="A70" s="252" t="s">
        <v>157</v>
      </c>
      <c r="B70" s="272" t="s">
        <v>155</v>
      </c>
      <c r="C70" s="103" t="s">
        <v>156</v>
      </c>
      <c r="D70" s="252"/>
      <c r="E70" s="308"/>
      <c r="F70" s="325">
        <f t="shared" si="11"/>
        <v>0</v>
      </c>
      <c r="G70" s="707">
        <f t="shared" si="12"/>
        <v>0</v>
      </c>
      <c r="H70" s="261"/>
      <c r="I70" s="261"/>
      <c r="J70" s="261"/>
      <c r="K70" s="261"/>
      <c r="L70" s="261"/>
      <c r="M70" s="261"/>
      <c r="N70" s="261"/>
      <c r="O70" s="261"/>
      <c r="P70" s="261"/>
      <c r="Q70" s="261"/>
      <c r="R70" s="261"/>
      <c r="S70" s="261"/>
      <c r="T70" s="261"/>
      <c r="U70" s="261"/>
      <c r="V70" s="275"/>
      <c r="W70" s="275"/>
      <c r="X70" s="275"/>
      <c r="Y70" s="275"/>
      <c r="Z70" s="275"/>
      <c r="AA70" s="275"/>
      <c r="AB70" s="275"/>
      <c r="AC70" s="275"/>
      <c r="AD70" s="275"/>
      <c r="AE70" s="273">
        <v>0</v>
      </c>
      <c r="AF70" s="273">
        <v>0</v>
      </c>
      <c r="AG70" s="273">
        <v>0</v>
      </c>
      <c r="AH70" s="273">
        <v>0</v>
      </c>
      <c r="AI70" s="273">
        <v>0</v>
      </c>
      <c r="AJ70" s="273">
        <v>0</v>
      </c>
      <c r="AK70" s="273">
        <v>0</v>
      </c>
      <c r="AL70" s="273">
        <v>0</v>
      </c>
      <c r="AM70" s="273">
        <v>0</v>
      </c>
      <c r="AN70" s="273">
        <v>0</v>
      </c>
      <c r="AO70" s="273">
        <v>0</v>
      </c>
    </row>
    <row r="71" spans="1:44" ht="18" customHeight="1">
      <c r="A71" s="252" t="s">
        <v>160</v>
      </c>
      <c r="B71" s="272" t="s">
        <v>158</v>
      </c>
      <c r="C71" s="103" t="s">
        <v>159</v>
      </c>
      <c r="D71" s="252"/>
      <c r="E71" s="308"/>
      <c r="F71" s="325">
        <f t="shared" si="11"/>
        <v>0</v>
      </c>
      <c r="G71" s="707">
        <f t="shared" si="12"/>
        <v>0</v>
      </c>
      <c r="H71" s="261"/>
      <c r="I71" s="261"/>
      <c r="J71" s="261"/>
      <c r="K71" s="261"/>
      <c r="L71" s="261"/>
      <c r="M71" s="261"/>
      <c r="N71" s="261"/>
      <c r="O71" s="261"/>
      <c r="P71" s="261"/>
      <c r="Q71" s="261"/>
      <c r="R71" s="261"/>
      <c r="S71" s="261"/>
      <c r="T71" s="261"/>
      <c r="U71" s="261"/>
      <c r="V71" s="275"/>
      <c r="W71" s="275"/>
      <c r="X71" s="275"/>
      <c r="Y71" s="275"/>
      <c r="Z71" s="275"/>
      <c r="AA71" s="275"/>
      <c r="AB71" s="275"/>
      <c r="AC71" s="275"/>
      <c r="AD71" s="275"/>
      <c r="AE71" s="273">
        <v>0</v>
      </c>
      <c r="AF71" s="273">
        <v>0</v>
      </c>
      <c r="AG71" s="273">
        <v>0</v>
      </c>
      <c r="AH71" s="273">
        <v>0</v>
      </c>
      <c r="AI71" s="273">
        <v>0</v>
      </c>
      <c r="AJ71" s="273">
        <v>0</v>
      </c>
      <c r="AK71" s="273">
        <v>0</v>
      </c>
      <c r="AL71" s="273">
        <v>0</v>
      </c>
      <c r="AM71" s="273">
        <v>0</v>
      </c>
      <c r="AN71" s="273">
        <v>0</v>
      </c>
      <c r="AO71" s="273">
        <v>0</v>
      </c>
    </row>
    <row r="72" spans="1:44" s="332" customFormat="1" ht="18" customHeight="1">
      <c r="A72" s="324" t="s">
        <v>163</v>
      </c>
      <c r="B72" s="716" t="s">
        <v>161</v>
      </c>
      <c r="C72" s="102" t="s">
        <v>162</v>
      </c>
      <c r="D72" s="324"/>
      <c r="E72" s="706"/>
      <c r="F72" s="325">
        <f t="shared" si="11"/>
        <v>4.9799999999999995</v>
      </c>
      <c r="G72" s="707">
        <f t="shared" si="12"/>
        <v>1.843500845122978</v>
      </c>
      <c r="H72" s="712"/>
      <c r="I72" s="712"/>
      <c r="J72" s="712"/>
      <c r="K72" s="712"/>
      <c r="L72" s="712"/>
      <c r="M72" s="712"/>
      <c r="N72" s="712"/>
      <c r="O72" s="712"/>
      <c r="P72" s="712"/>
      <c r="Q72" s="712"/>
      <c r="R72" s="712"/>
      <c r="S72" s="712"/>
      <c r="T72" s="712"/>
      <c r="U72" s="712"/>
      <c r="V72" s="713">
        <v>0</v>
      </c>
      <c r="W72" s="713">
        <v>2.2999999999999998</v>
      </c>
      <c r="X72" s="713">
        <v>2.6799999999999997</v>
      </c>
      <c r="Y72" s="713"/>
      <c r="Z72" s="713"/>
      <c r="AA72" s="713"/>
      <c r="AB72" s="713"/>
      <c r="AC72" s="713"/>
      <c r="AD72" s="713"/>
      <c r="AE72" s="717">
        <v>0</v>
      </c>
      <c r="AF72" s="717">
        <v>0</v>
      </c>
      <c r="AG72" s="717">
        <v>0</v>
      </c>
      <c r="AH72" s="717">
        <v>0</v>
      </c>
      <c r="AI72" s="717">
        <v>0</v>
      </c>
      <c r="AJ72" s="717">
        <v>0</v>
      </c>
      <c r="AK72" s="717">
        <v>0</v>
      </c>
      <c r="AL72" s="717">
        <v>0</v>
      </c>
      <c r="AM72" s="717">
        <v>0</v>
      </c>
      <c r="AN72" s="717">
        <v>0</v>
      </c>
      <c r="AO72" s="717">
        <v>0</v>
      </c>
    </row>
    <row r="73" spans="1:44" s="332" customFormat="1" ht="24" customHeight="1">
      <c r="A73" s="324" t="s">
        <v>166</v>
      </c>
      <c r="B73" s="716" t="s">
        <v>164</v>
      </c>
      <c r="C73" s="102" t="s">
        <v>165</v>
      </c>
      <c r="D73" s="324"/>
      <c r="E73" s="706"/>
      <c r="F73" s="325">
        <f t="shared" si="11"/>
        <v>0</v>
      </c>
      <c r="G73" s="707">
        <f t="shared" si="12"/>
        <v>0</v>
      </c>
      <c r="H73" s="712"/>
      <c r="I73" s="712"/>
      <c r="J73" s="712"/>
      <c r="K73" s="712"/>
      <c r="L73" s="712"/>
      <c r="M73" s="712"/>
      <c r="N73" s="712"/>
      <c r="O73" s="712"/>
      <c r="P73" s="712"/>
      <c r="Q73" s="712"/>
      <c r="R73" s="712"/>
      <c r="S73" s="712"/>
      <c r="T73" s="712"/>
      <c r="U73" s="712"/>
      <c r="V73" s="713">
        <v>0</v>
      </c>
      <c r="W73" s="713">
        <v>0</v>
      </c>
      <c r="X73" s="713">
        <v>0</v>
      </c>
      <c r="Y73" s="713"/>
      <c r="Z73" s="713"/>
      <c r="AA73" s="713"/>
      <c r="AB73" s="713"/>
      <c r="AC73" s="713"/>
      <c r="AD73" s="713"/>
      <c r="AE73" s="717">
        <v>0</v>
      </c>
      <c r="AF73" s="717">
        <v>0</v>
      </c>
      <c r="AG73" s="717">
        <v>0</v>
      </c>
      <c r="AH73" s="717">
        <v>0</v>
      </c>
      <c r="AI73" s="717">
        <v>0</v>
      </c>
      <c r="AJ73" s="717">
        <v>0</v>
      </c>
      <c r="AK73" s="717">
        <v>0</v>
      </c>
      <c r="AL73" s="717">
        <v>0</v>
      </c>
      <c r="AM73" s="717">
        <v>0</v>
      </c>
      <c r="AN73" s="717">
        <v>0</v>
      </c>
      <c r="AO73" s="717">
        <v>0</v>
      </c>
      <c r="AR73" s="332">
        <f>F88-F64</f>
        <v>-102.476</v>
      </c>
    </row>
    <row r="74" spans="1:44" s="332" customFormat="1" ht="18" customHeight="1">
      <c r="A74" s="324" t="s">
        <v>285</v>
      </c>
      <c r="B74" s="716" t="s">
        <v>167</v>
      </c>
      <c r="C74" s="102" t="s">
        <v>168</v>
      </c>
      <c r="D74" s="324"/>
      <c r="E74" s="706"/>
      <c r="F74" s="325">
        <f t="shared" si="11"/>
        <v>0</v>
      </c>
      <c r="G74" s="707">
        <f t="shared" si="12"/>
        <v>0</v>
      </c>
      <c r="H74" s="712"/>
      <c r="I74" s="712"/>
      <c r="J74" s="712"/>
      <c r="K74" s="712"/>
      <c r="L74" s="712"/>
      <c r="M74" s="712"/>
      <c r="N74" s="712"/>
      <c r="O74" s="712"/>
      <c r="P74" s="712"/>
      <c r="Q74" s="712"/>
      <c r="R74" s="712"/>
      <c r="S74" s="712"/>
      <c r="T74" s="712"/>
      <c r="U74" s="712"/>
      <c r="V74" s="713">
        <v>0</v>
      </c>
      <c r="W74" s="713">
        <v>0</v>
      </c>
      <c r="X74" s="713">
        <v>0</v>
      </c>
      <c r="Y74" s="713"/>
      <c r="Z74" s="713"/>
      <c r="AA74" s="713"/>
      <c r="AB74" s="713"/>
      <c r="AC74" s="713"/>
      <c r="AD74" s="713"/>
      <c r="AE74" s="717">
        <v>0</v>
      </c>
      <c r="AF74" s="717">
        <v>0</v>
      </c>
      <c r="AG74" s="717">
        <v>0</v>
      </c>
      <c r="AH74" s="717">
        <v>0</v>
      </c>
      <c r="AI74" s="717">
        <v>0</v>
      </c>
      <c r="AJ74" s="717">
        <v>0</v>
      </c>
      <c r="AK74" s="717">
        <v>0</v>
      </c>
      <c r="AL74" s="717">
        <v>0</v>
      </c>
      <c r="AM74" s="717">
        <v>0</v>
      </c>
      <c r="AN74" s="717">
        <v>0</v>
      </c>
      <c r="AO74" s="717">
        <v>0</v>
      </c>
    </row>
    <row r="75" spans="1:44" s="227" customFormat="1" ht="18" customHeight="1">
      <c r="A75" s="280">
        <v>3</v>
      </c>
      <c r="B75" s="281" t="s">
        <v>169</v>
      </c>
      <c r="C75" s="230" t="s">
        <v>170</v>
      </c>
      <c r="D75" s="244"/>
      <c r="E75" s="308"/>
      <c r="F75" s="325">
        <f t="shared" si="11"/>
        <v>69.251800000000003</v>
      </c>
      <c r="G75" s="707">
        <f t="shared" si="12"/>
        <v>25.635693137808722</v>
      </c>
      <c r="H75" s="282"/>
      <c r="I75" s="282"/>
      <c r="J75" s="282"/>
      <c r="K75" s="282"/>
      <c r="L75" s="282"/>
      <c r="M75" s="282"/>
      <c r="N75" s="282"/>
      <c r="O75" s="282"/>
      <c r="P75" s="282"/>
      <c r="Q75" s="282"/>
      <c r="R75" s="282"/>
      <c r="S75" s="282"/>
      <c r="T75" s="282"/>
      <c r="U75" s="282"/>
      <c r="V75" s="275">
        <v>14.394800000000002</v>
      </c>
      <c r="W75" s="275">
        <v>40.994999999999997</v>
      </c>
      <c r="X75" s="275">
        <v>13.862</v>
      </c>
      <c r="Y75" s="275"/>
      <c r="Z75" s="275"/>
      <c r="AA75" s="275"/>
      <c r="AB75" s="275"/>
      <c r="AC75" s="275"/>
      <c r="AD75" s="275"/>
      <c r="AE75" s="284">
        <v>0</v>
      </c>
      <c r="AF75" s="284">
        <v>0</v>
      </c>
      <c r="AG75" s="284">
        <v>0</v>
      </c>
      <c r="AH75" s="284">
        <v>0</v>
      </c>
      <c r="AI75" s="284">
        <v>0</v>
      </c>
      <c r="AJ75" s="284">
        <v>0</v>
      </c>
      <c r="AK75" s="284">
        <v>0</v>
      </c>
      <c r="AL75" s="284">
        <v>0</v>
      </c>
      <c r="AM75" s="284">
        <v>0</v>
      </c>
      <c r="AN75" s="284">
        <v>0</v>
      </c>
      <c r="AO75" s="284">
        <v>0</v>
      </c>
    </row>
    <row r="76" spans="1:44" s="291" customFormat="1" ht="18" customHeight="1">
      <c r="A76" s="285" t="s">
        <v>196</v>
      </c>
      <c r="B76" s="286" t="s">
        <v>197</v>
      </c>
      <c r="C76" s="287"/>
      <c r="D76" s="287"/>
      <c r="E76" s="230"/>
      <c r="F76" s="288"/>
      <c r="G76" s="248"/>
      <c r="H76" s="288"/>
      <c r="I76" s="288"/>
      <c r="J76" s="288"/>
      <c r="K76" s="288"/>
      <c r="L76" s="288"/>
      <c r="M76" s="288"/>
      <c r="N76" s="288"/>
      <c r="O76" s="288"/>
      <c r="P76" s="288"/>
      <c r="Q76" s="288"/>
      <c r="R76" s="288"/>
      <c r="S76" s="288"/>
      <c r="T76" s="288"/>
      <c r="U76" s="288"/>
      <c r="V76" s="275">
        <v>0</v>
      </c>
      <c r="W76" s="275">
        <v>0</v>
      </c>
      <c r="X76" s="275">
        <v>0</v>
      </c>
      <c r="Y76" s="275"/>
      <c r="Z76" s="275"/>
      <c r="AA76" s="275"/>
      <c r="AB76" s="275"/>
      <c r="AC76" s="275"/>
      <c r="AD76" s="275"/>
      <c r="AE76" s="290"/>
      <c r="AF76" s="290"/>
      <c r="AG76" s="290"/>
      <c r="AH76" s="290"/>
      <c r="AI76" s="290"/>
      <c r="AJ76" s="290"/>
      <c r="AK76" s="290"/>
      <c r="AL76" s="290"/>
      <c r="AM76" s="290"/>
      <c r="AN76" s="290"/>
      <c r="AO76" s="290"/>
    </row>
    <row r="77" spans="1:44" s="296" customFormat="1" ht="18" customHeight="1">
      <c r="A77" s="292">
        <v>1</v>
      </c>
      <c r="B77" s="293" t="s">
        <v>288</v>
      </c>
      <c r="C77" s="238" t="s">
        <v>198</v>
      </c>
      <c r="D77" s="230"/>
      <c r="E77" s="307"/>
      <c r="F77" s="249"/>
      <c r="G77" s="248"/>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v>0</v>
      </c>
      <c r="AF77" s="295">
        <v>0</v>
      </c>
      <c r="AG77" s="295">
        <v>0</v>
      </c>
      <c r="AH77" s="295">
        <v>0</v>
      </c>
      <c r="AI77" s="295">
        <v>0</v>
      </c>
      <c r="AJ77" s="295">
        <v>0</v>
      </c>
      <c r="AK77" s="295">
        <v>0</v>
      </c>
      <c r="AL77" s="295">
        <v>0</v>
      </c>
      <c r="AM77" s="295">
        <v>0</v>
      </c>
      <c r="AN77" s="295">
        <v>0</v>
      </c>
      <c r="AO77" s="295">
        <v>0</v>
      </c>
    </row>
    <row r="78" spans="1:44" s="296" customFormat="1" ht="18" customHeight="1">
      <c r="A78" s="292">
        <v>2</v>
      </c>
      <c r="B78" s="293" t="s">
        <v>199</v>
      </c>
      <c r="C78" s="238" t="s">
        <v>200</v>
      </c>
      <c r="D78" s="230"/>
      <c r="E78" s="307"/>
      <c r="F78" s="249"/>
      <c r="G78" s="248"/>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5">
        <v>0</v>
      </c>
      <c r="AF78" s="295">
        <v>0</v>
      </c>
      <c r="AG78" s="295">
        <v>0</v>
      </c>
      <c r="AH78" s="295">
        <v>0</v>
      </c>
      <c r="AI78" s="295">
        <v>0</v>
      </c>
      <c r="AJ78" s="295">
        <v>0</v>
      </c>
      <c r="AK78" s="295">
        <v>0</v>
      </c>
      <c r="AL78" s="295">
        <v>0</v>
      </c>
      <c r="AM78" s="295">
        <v>0</v>
      </c>
      <c r="AN78" s="295">
        <v>0</v>
      </c>
      <c r="AO78" s="295">
        <v>0</v>
      </c>
    </row>
    <row r="79" spans="1:44" s="296" customFormat="1" ht="18" customHeight="1">
      <c r="A79" s="292">
        <v>3</v>
      </c>
      <c r="B79" s="293" t="s">
        <v>201</v>
      </c>
      <c r="C79" s="238" t="s">
        <v>202</v>
      </c>
      <c r="D79" s="230"/>
      <c r="E79" s="307"/>
      <c r="F79" s="249"/>
      <c r="G79" s="248"/>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5">
        <v>0</v>
      </c>
      <c r="AF79" s="295">
        <v>0</v>
      </c>
      <c r="AG79" s="295">
        <v>0</v>
      </c>
      <c r="AH79" s="295">
        <v>0</v>
      </c>
      <c r="AI79" s="295">
        <v>0</v>
      </c>
      <c r="AJ79" s="295">
        <v>0</v>
      </c>
      <c r="AK79" s="295">
        <v>0</v>
      </c>
      <c r="AL79" s="295">
        <v>0</v>
      </c>
      <c r="AM79" s="295">
        <v>0</v>
      </c>
      <c r="AN79" s="295">
        <v>0</v>
      </c>
      <c r="AO79" s="295">
        <v>0</v>
      </c>
    </row>
    <row r="80" spans="1:44" s="300" customFormat="1" ht="51">
      <c r="A80" s="292">
        <v>4</v>
      </c>
      <c r="B80" s="297" t="s">
        <v>334</v>
      </c>
      <c r="C80" s="298" t="s">
        <v>204</v>
      </c>
      <c r="D80" s="287"/>
      <c r="E80" s="230"/>
      <c r="F80" s="289"/>
      <c r="G80" s="248"/>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9">
        <f t="shared" ref="AE80:AO80" si="16">AE12</f>
        <v>0</v>
      </c>
      <c r="AF80" s="299">
        <f t="shared" si="16"/>
        <v>0</v>
      </c>
      <c r="AG80" s="299">
        <f t="shared" si="16"/>
        <v>0</v>
      </c>
      <c r="AH80" s="299">
        <f t="shared" si="16"/>
        <v>0</v>
      </c>
      <c r="AI80" s="299">
        <f t="shared" si="16"/>
        <v>0</v>
      </c>
      <c r="AJ80" s="299">
        <f t="shared" si="16"/>
        <v>0</v>
      </c>
      <c r="AK80" s="299">
        <f t="shared" si="16"/>
        <v>0</v>
      </c>
      <c r="AL80" s="299">
        <f t="shared" si="16"/>
        <v>0</v>
      </c>
      <c r="AM80" s="299">
        <f t="shared" si="16"/>
        <v>0</v>
      </c>
      <c r="AN80" s="299">
        <f t="shared" si="16"/>
        <v>0</v>
      </c>
      <c r="AO80" s="299">
        <f t="shared" si="16"/>
        <v>0</v>
      </c>
    </row>
    <row r="81" spans="1:41" s="300" customFormat="1" ht="39.75" customHeight="1">
      <c r="A81" s="292">
        <v>5</v>
      </c>
      <c r="B81" s="301" t="s">
        <v>335</v>
      </c>
      <c r="C81" s="298" t="s">
        <v>206</v>
      </c>
      <c r="D81" s="230"/>
      <c r="E81" s="230"/>
      <c r="F81" s="289"/>
      <c r="G81" s="24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99">
        <f t="shared" ref="AE81:AO81" si="17">AE16</f>
        <v>0</v>
      </c>
      <c r="AF81" s="299">
        <f t="shared" si="17"/>
        <v>0</v>
      </c>
      <c r="AG81" s="299">
        <f t="shared" si="17"/>
        <v>0</v>
      </c>
      <c r="AH81" s="299">
        <f t="shared" si="17"/>
        <v>0</v>
      </c>
      <c r="AI81" s="299">
        <f t="shared" si="17"/>
        <v>0</v>
      </c>
      <c r="AJ81" s="299">
        <f t="shared" si="17"/>
        <v>0</v>
      </c>
      <c r="AK81" s="299">
        <f t="shared" si="17"/>
        <v>0</v>
      </c>
      <c r="AL81" s="299">
        <f t="shared" si="17"/>
        <v>0</v>
      </c>
      <c r="AM81" s="299">
        <f t="shared" si="17"/>
        <v>0</v>
      </c>
      <c r="AN81" s="299">
        <f t="shared" si="17"/>
        <v>0</v>
      </c>
      <c r="AO81" s="299">
        <f t="shared" si="17"/>
        <v>0</v>
      </c>
    </row>
    <row r="82" spans="1:41" s="300" customFormat="1" ht="18" customHeight="1">
      <c r="A82" s="292">
        <v>6</v>
      </c>
      <c r="B82" s="301" t="s">
        <v>207</v>
      </c>
      <c r="C82" s="298" t="s">
        <v>208</v>
      </c>
      <c r="D82" s="288"/>
      <c r="E82" s="288"/>
      <c r="F82" s="289"/>
      <c r="G82" s="24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9"/>
      <c r="AF82" s="299"/>
      <c r="AG82" s="299"/>
      <c r="AH82" s="299"/>
      <c r="AI82" s="299"/>
      <c r="AJ82" s="299"/>
      <c r="AK82" s="299"/>
      <c r="AL82" s="299"/>
      <c r="AM82" s="299"/>
      <c r="AN82" s="299"/>
      <c r="AO82" s="299"/>
    </row>
    <row r="83" spans="1:41" s="300" customFormat="1" ht="25.5">
      <c r="A83" s="292">
        <v>7</v>
      </c>
      <c r="B83" s="301" t="s">
        <v>209</v>
      </c>
      <c r="C83" s="298" t="s">
        <v>210</v>
      </c>
      <c r="D83" s="288"/>
      <c r="E83" s="288"/>
      <c r="F83" s="289"/>
      <c r="G83" s="24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9"/>
      <c r="AF83" s="299"/>
      <c r="AG83" s="299"/>
      <c r="AH83" s="299"/>
      <c r="AI83" s="299"/>
      <c r="AJ83" s="299"/>
      <c r="AK83" s="299"/>
      <c r="AL83" s="299"/>
      <c r="AM83" s="299"/>
      <c r="AN83" s="299"/>
      <c r="AO83" s="299"/>
    </row>
    <row r="84" spans="1:41" s="300" customFormat="1" ht="31.5" customHeight="1">
      <c r="A84" s="292">
        <v>8</v>
      </c>
      <c r="B84" s="301" t="s">
        <v>292</v>
      </c>
      <c r="C84" s="298" t="s">
        <v>212</v>
      </c>
      <c r="D84" s="288"/>
      <c r="E84" s="288"/>
      <c r="F84" s="289"/>
      <c r="G84" s="248"/>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9"/>
      <c r="AF84" s="299"/>
      <c r="AG84" s="299"/>
      <c r="AH84" s="299"/>
      <c r="AI84" s="299"/>
      <c r="AJ84" s="299"/>
      <c r="AK84" s="299"/>
      <c r="AL84" s="299"/>
      <c r="AM84" s="299"/>
      <c r="AN84" s="299"/>
      <c r="AO84" s="299"/>
    </row>
    <row r="85" spans="1:41" s="300" customFormat="1" ht="25.5">
      <c r="A85" s="292">
        <v>9</v>
      </c>
      <c r="B85" s="301" t="s">
        <v>213</v>
      </c>
      <c r="C85" s="298" t="s">
        <v>214</v>
      </c>
      <c r="D85" s="288"/>
      <c r="E85" s="288"/>
      <c r="F85" s="289"/>
      <c r="G85" s="24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302">
        <v>0</v>
      </c>
      <c r="AF85" s="302">
        <v>0</v>
      </c>
      <c r="AG85" s="302">
        <v>0</v>
      </c>
      <c r="AH85" s="302">
        <v>0</v>
      </c>
      <c r="AI85" s="302">
        <v>0</v>
      </c>
      <c r="AJ85" s="302">
        <v>0</v>
      </c>
      <c r="AK85" s="302">
        <v>0</v>
      </c>
      <c r="AL85" s="302">
        <v>0</v>
      </c>
      <c r="AM85" s="302">
        <v>0</v>
      </c>
      <c r="AN85" s="302">
        <v>0</v>
      </c>
      <c r="AO85" s="302">
        <v>0</v>
      </c>
    </row>
    <row r="86" spans="1:41" s="300" customFormat="1" ht="18" customHeight="1">
      <c r="A86" s="292">
        <v>10</v>
      </c>
      <c r="B86" s="301" t="s">
        <v>215</v>
      </c>
      <c r="C86" s="298" t="s">
        <v>216</v>
      </c>
      <c r="D86" s="288"/>
      <c r="E86" s="288"/>
      <c r="F86" s="289"/>
      <c r="G86" s="248"/>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9" t="e">
        <f>AE39+#REF!</f>
        <v>#REF!</v>
      </c>
      <c r="AF86" s="299" t="e">
        <f>AF39+#REF!</f>
        <v>#REF!</v>
      </c>
      <c r="AG86" s="299" t="e">
        <f>AG39+#REF!</f>
        <v>#REF!</v>
      </c>
      <c r="AH86" s="299" t="e">
        <f>AH39+#REF!</f>
        <v>#REF!</v>
      </c>
      <c r="AI86" s="299" t="e">
        <f>AI39+#REF!</f>
        <v>#REF!</v>
      </c>
      <c r="AJ86" s="299" t="e">
        <f>AJ39+#REF!</f>
        <v>#REF!</v>
      </c>
      <c r="AK86" s="299" t="e">
        <f>AK39+#REF!</f>
        <v>#REF!</v>
      </c>
      <c r="AL86" s="299" t="e">
        <f>AL39+#REF!</f>
        <v>#REF!</v>
      </c>
      <c r="AM86" s="299" t="e">
        <f>AM39+#REF!</f>
        <v>#REF!</v>
      </c>
      <c r="AN86" s="299" t="e">
        <f>AN39+#REF!</f>
        <v>#REF!</v>
      </c>
      <c r="AO86" s="299" t="e">
        <f>AO39+#REF!</f>
        <v>#REF!</v>
      </c>
    </row>
    <row r="87" spans="1:41" s="300" customFormat="1" ht="18" customHeight="1">
      <c r="A87" s="292">
        <v>11</v>
      </c>
      <c r="B87" s="301" t="s">
        <v>217</v>
      </c>
      <c r="C87" s="298" t="s">
        <v>218</v>
      </c>
      <c r="D87" s="288"/>
      <c r="E87" s="288"/>
      <c r="F87" s="289"/>
      <c r="G87" s="24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9"/>
      <c r="AF87" s="299"/>
      <c r="AG87" s="299"/>
      <c r="AH87" s="299"/>
      <c r="AI87" s="299"/>
      <c r="AJ87" s="299"/>
      <c r="AK87" s="299"/>
      <c r="AL87" s="299"/>
      <c r="AM87" s="299"/>
      <c r="AN87" s="299"/>
      <c r="AO87" s="299"/>
    </row>
    <row r="88" spans="1:41" s="300" customFormat="1" ht="18" customHeight="1">
      <c r="A88" s="292">
        <v>12</v>
      </c>
      <c r="B88" s="301" t="s">
        <v>219</v>
      </c>
      <c r="C88" s="298" t="s">
        <v>220</v>
      </c>
      <c r="D88" s="288"/>
      <c r="E88" s="288"/>
      <c r="F88" s="289"/>
      <c r="G88" s="248"/>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9"/>
      <c r="AF88" s="299"/>
      <c r="AG88" s="299"/>
      <c r="AH88" s="299"/>
      <c r="AI88" s="299"/>
      <c r="AJ88" s="299"/>
      <c r="AK88" s="299"/>
      <c r="AL88" s="299"/>
      <c r="AM88" s="299"/>
      <c r="AN88" s="299"/>
      <c r="AO88" s="299"/>
    </row>
    <row r="89" spans="1:41" s="300" customFormat="1" ht="27" customHeight="1">
      <c r="A89" s="292">
        <v>13</v>
      </c>
      <c r="B89" s="301" t="s">
        <v>221</v>
      </c>
      <c r="C89" s="298" t="s">
        <v>222</v>
      </c>
      <c r="D89" s="288"/>
      <c r="E89" s="288"/>
      <c r="F89" s="289"/>
      <c r="G89" s="24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9" t="e">
        <f>AE64+AE40+#REF!</f>
        <v>#REF!</v>
      </c>
      <c r="AF89" s="299" t="e">
        <f>AF64+AF40+#REF!</f>
        <v>#REF!</v>
      </c>
      <c r="AG89" s="299" t="e">
        <f>AG64+AG40+#REF!</f>
        <v>#REF!</v>
      </c>
      <c r="AH89" s="299" t="e">
        <f>AH64+AH40+#REF!</f>
        <v>#REF!</v>
      </c>
      <c r="AI89" s="299" t="e">
        <f>AI64+AI40+#REF!</f>
        <v>#REF!</v>
      </c>
      <c r="AJ89" s="299" t="e">
        <f>AJ64+AJ40+#REF!</f>
        <v>#REF!</v>
      </c>
      <c r="AK89" s="299" t="e">
        <f>AK64+AK40+#REF!</f>
        <v>#REF!</v>
      </c>
      <c r="AL89" s="299" t="e">
        <f>AL64+AL40+#REF!</f>
        <v>#REF!</v>
      </c>
      <c r="AM89" s="299" t="e">
        <f>AM64+AM40+#REF!</f>
        <v>#REF!</v>
      </c>
      <c r="AN89" s="299" t="e">
        <f>AN64+AN40+#REF!</f>
        <v>#REF!</v>
      </c>
      <c r="AO89" s="299" t="e">
        <f>AO64+AO40+#REF!</f>
        <v>#REF!</v>
      </c>
    </row>
    <row r="90" spans="1:41" ht="18" customHeight="1">
      <c r="B90" s="304" t="s">
        <v>223</v>
      </c>
    </row>
    <row r="95" spans="1:41">
      <c r="B95" s="259" t="s">
        <v>297</v>
      </c>
      <c r="F95" s="259">
        <f>E17+E25+E21</f>
        <v>0</v>
      </c>
    </row>
  </sheetData>
  <mergeCells count="11">
    <mergeCell ref="A1:B1"/>
    <mergeCell ref="A4:A5"/>
    <mergeCell ref="B4:B5"/>
    <mergeCell ref="C4:C5"/>
    <mergeCell ref="D4:D5"/>
    <mergeCell ref="E4:E5"/>
    <mergeCell ref="A2:AO2"/>
    <mergeCell ref="H3:AO3"/>
    <mergeCell ref="F4:F5"/>
    <mergeCell ref="G4:G5"/>
    <mergeCell ref="H4:AO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95"/>
  <sheetViews>
    <sheetView showZeros="0" topLeftCell="J54" workbookViewId="0">
      <selection activeCell="AB40" sqref="AB40"/>
    </sheetView>
  </sheetViews>
  <sheetFormatPr defaultColWidth="6.85546875" defaultRowHeight="12.75"/>
  <cols>
    <col min="1" max="1" width="4.85546875" style="303" customWidth="1"/>
    <col min="2" max="2" width="29.5703125" style="259" customWidth="1"/>
    <col min="3" max="3" width="6" style="259" customWidth="1"/>
    <col min="4" max="4" width="9.85546875" style="259" customWidth="1"/>
    <col min="5" max="5" width="8.85546875" style="259" customWidth="1"/>
    <col min="6" max="6" width="9.7109375" style="259" customWidth="1"/>
    <col min="7" max="7" width="6.140625" style="305" customWidth="1"/>
    <col min="8" max="11" width="7.85546875" style="259" customWidth="1"/>
    <col min="12" max="12" width="7.85546875" style="306" customWidth="1"/>
    <col min="13" max="16" width="7.85546875" style="259" customWidth="1"/>
    <col min="17" max="17" width="8" style="259" customWidth="1"/>
    <col min="18" max="21" width="7.85546875" style="259" customWidth="1"/>
    <col min="22" max="22" width="8.42578125" style="306" customWidth="1"/>
    <col min="23" max="23" width="7.85546875" style="259" customWidth="1"/>
    <col min="24" max="30" width="7.85546875" style="306" customWidth="1"/>
    <col min="31" max="41" width="7.28515625" style="259" hidden="1" customWidth="1"/>
    <col min="42" max="42" width="10.140625" style="259" customWidth="1"/>
    <col min="43" max="43" width="8.42578125" style="259" bestFit="1" customWidth="1"/>
    <col min="44" max="44" width="9.28515625" style="259" customWidth="1"/>
    <col min="45" max="252" width="6.85546875" style="259"/>
    <col min="253" max="253" width="4.85546875" style="259" customWidth="1"/>
    <col min="254" max="254" width="37.5703125" style="259" bestFit="1" customWidth="1"/>
    <col min="255" max="255" width="5.28515625" style="259" customWidth="1"/>
    <col min="256" max="256" width="9.85546875" style="259" customWidth="1"/>
    <col min="257" max="257" width="12.42578125" style="259" customWidth="1"/>
    <col min="258" max="258" width="7.7109375" style="259" customWidth="1"/>
    <col min="259" max="259" width="6.42578125" style="259" customWidth="1"/>
    <col min="260" max="260" width="8.42578125" style="259" customWidth="1"/>
    <col min="261" max="271" width="7.28515625" style="259" customWidth="1"/>
    <col min="272" max="272" width="8.7109375" style="259" customWidth="1"/>
    <col min="273" max="293" width="7.28515625" style="259" customWidth="1"/>
    <col min="294" max="294" width="6.85546875" style="259"/>
    <col min="295" max="295" width="9" style="259" bestFit="1" customWidth="1"/>
    <col min="296" max="296" width="7.85546875" style="259" bestFit="1" customWidth="1"/>
    <col min="297" max="508" width="6.85546875" style="259"/>
    <col min="509" max="509" width="4.85546875" style="259" customWidth="1"/>
    <col min="510" max="510" width="37.5703125" style="259" bestFit="1" customWidth="1"/>
    <col min="511" max="511" width="5.28515625" style="259" customWidth="1"/>
    <col min="512" max="512" width="9.85546875" style="259" customWidth="1"/>
    <col min="513" max="513" width="12.42578125" style="259" customWidth="1"/>
    <col min="514" max="514" width="7.7109375" style="259" customWidth="1"/>
    <col min="515" max="515" width="6.42578125" style="259" customWidth="1"/>
    <col min="516" max="516" width="8.42578125" style="259" customWidth="1"/>
    <col min="517" max="527" width="7.28515625" style="259" customWidth="1"/>
    <col min="528" max="528" width="8.7109375" style="259" customWidth="1"/>
    <col min="529" max="549" width="7.28515625" style="259" customWidth="1"/>
    <col min="550" max="550" width="6.85546875" style="259"/>
    <col min="551" max="551" width="9" style="259" bestFit="1" customWidth="1"/>
    <col min="552" max="552" width="7.85546875" style="259" bestFit="1" customWidth="1"/>
    <col min="553" max="764" width="6.85546875" style="259"/>
    <col min="765" max="765" width="4.85546875" style="259" customWidth="1"/>
    <col min="766" max="766" width="37.5703125" style="259" bestFit="1" customWidth="1"/>
    <col min="767" max="767" width="5.28515625" style="259" customWidth="1"/>
    <col min="768" max="768" width="9.85546875" style="259" customWidth="1"/>
    <col min="769" max="769" width="12.42578125" style="259" customWidth="1"/>
    <col min="770" max="770" width="7.7109375" style="259" customWidth="1"/>
    <col min="771" max="771" width="6.42578125" style="259" customWidth="1"/>
    <col min="772" max="772" width="8.42578125" style="259" customWidth="1"/>
    <col min="773" max="783" width="7.28515625" style="259" customWidth="1"/>
    <col min="784" max="784" width="8.7109375" style="259" customWidth="1"/>
    <col min="785" max="805" width="7.28515625" style="259" customWidth="1"/>
    <col min="806" max="806" width="6.85546875" style="259"/>
    <col min="807" max="807" width="9" style="259" bestFit="1" customWidth="1"/>
    <col min="808" max="808" width="7.85546875" style="259" bestFit="1" customWidth="1"/>
    <col min="809" max="1020" width="6.85546875" style="259"/>
    <col min="1021" max="1021" width="4.85546875" style="259" customWidth="1"/>
    <col min="1022" max="1022" width="37.5703125" style="259" bestFit="1" customWidth="1"/>
    <col min="1023" max="1023" width="5.28515625" style="259" customWidth="1"/>
    <col min="1024" max="1024" width="9.85546875" style="259" customWidth="1"/>
    <col min="1025" max="1025" width="12.42578125" style="259" customWidth="1"/>
    <col min="1026" max="1026" width="7.7109375" style="259" customWidth="1"/>
    <col min="1027" max="1027" width="6.42578125" style="259" customWidth="1"/>
    <col min="1028" max="1028" width="8.42578125" style="259" customWidth="1"/>
    <col min="1029" max="1039" width="7.28515625" style="259" customWidth="1"/>
    <col min="1040" max="1040" width="8.7109375" style="259" customWidth="1"/>
    <col min="1041" max="1061" width="7.28515625" style="259" customWidth="1"/>
    <col min="1062" max="1062" width="6.85546875" style="259"/>
    <col min="1063" max="1063" width="9" style="259" bestFit="1" customWidth="1"/>
    <col min="1064" max="1064" width="7.85546875" style="259" bestFit="1" customWidth="1"/>
    <col min="1065" max="1276" width="6.85546875" style="259"/>
    <col min="1277" max="1277" width="4.85546875" style="259" customWidth="1"/>
    <col min="1278" max="1278" width="37.5703125" style="259" bestFit="1" customWidth="1"/>
    <col min="1279" max="1279" width="5.28515625" style="259" customWidth="1"/>
    <col min="1280" max="1280" width="9.85546875" style="259" customWidth="1"/>
    <col min="1281" max="1281" width="12.42578125" style="259" customWidth="1"/>
    <col min="1282" max="1282" width="7.7109375" style="259" customWidth="1"/>
    <col min="1283" max="1283" width="6.42578125" style="259" customWidth="1"/>
    <col min="1284" max="1284" width="8.42578125" style="259" customWidth="1"/>
    <col min="1285" max="1295" width="7.28515625" style="259" customWidth="1"/>
    <col min="1296" max="1296" width="8.7109375" style="259" customWidth="1"/>
    <col min="1297" max="1317" width="7.28515625" style="259" customWidth="1"/>
    <col min="1318" max="1318" width="6.85546875" style="259"/>
    <col min="1319" max="1319" width="9" style="259" bestFit="1" customWidth="1"/>
    <col min="1320" max="1320" width="7.85546875" style="259" bestFit="1" customWidth="1"/>
    <col min="1321" max="1532" width="6.85546875" style="259"/>
    <col min="1533" max="1533" width="4.85546875" style="259" customWidth="1"/>
    <col min="1534" max="1534" width="37.5703125" style="259" bestFit="1" customWidth="1"/>
    <col min="1535" max="1535" width="5.28515625" style="259" customWidth="1"/>
    <col min="1536" max="1536" width="9.85546875" style="259" customWidth="1"/>
    <col min="1537" max="1537" width="12.42578125" style="259" customWidth="1"/>
    <col min="1538" max="1538" width="7.7109375" style="259" customWidth="1"/>
    <col min="1539" max="1539" width="6.42578125" style="259" customWidth="1"/>
    <col min="1540" max="1540" width="8.42578125" style="259" customWidth="1"/>
    <col min="1541" max="1551" width="7.28515625" style="259" customWidth="1"/>
    <col min="1552" max="1552" width="8.7109375" style="259" customWidth="1"/>
    <col min="1553" max="1573" width="7.28515625" style="259" customWidth="1"/>
    <col min="1574" max="1574" width="6.85546875" style="259"/>
    <col min="1575" max="1575" width="9" style="259" bestFit="1" customWidth="1"/>
    <col min="1576" max="1576" width="7.85546875" style="259" bestFit="1" customWidth="1"/>
    <col min="1577" max="1788" width="6.85546875" style="259"/>
    <col min="1789" max="1789" width="4.85546875" style="259" customWidth="1"/>
    <col min="1790" max="1790" width="37.5703125" style="259" bestFit="1" customWidth="1"/>
    <col min="1791" max="1791" width="5.28515625" style="259" customWidth="1"/>
    <col min="1792" max="1792" width="9.85546875" style="259" customWidth="1"/>
    <col min="1793" max="1793" width="12.42578125" style="259" customWidth="1"/>
    <col min="1794" max="1794" width="7.7109375" style="259" customWidth="1"/>
    <col min="1795" max="1795" width="6.42578125" style="259" customWidth="1"/>
    <col min="1796" max="1796" width="8.42578125" style="259" customWidth="1"/>
    <col min="1797" max="1807" width="7.28515625" style="259" customWidth="1"/>
    <col min="1808" max="1808" width="8.7109375" style="259" customWidth="1"/>
    <col min="1809" max="1829" width="7.28515625" style="259" customWidth="1"/>
    <col min="1830" max="1830" width="6.85546875" style="259"/>
    <col min="1831" max="1831" width="9" style="259" bestFit="1" customWidth="1"/>
    <col min="1832" max="1832" width="7.85546875" style="259" bestFit="1" customWidth="1"/>
    <col min="1833" max="2044" width="6.85546875" style="259"/>
    <col min="2045" max="2045" width="4.85546875" style="259" customWidth="1"/>
    <col min="2046" max="2046" width="37.5703125" style="259" bestFit="1" customWidth="1"/>
    <col min="2047" max="2047" width="5.28515625" style="259" customWidth="1"/>
    <col min="2048" max="2048" width="9.85546875" style="259" customWidth="1"/>
    <col min="2049" max="2049" width="12.42578125" style="259" customWidth="1"/>
    <col min="2050" max="2050" width="7.7109375" style="259" customWidth="1"/>
    <col min="2051" max="2051" width="6.42578125" style="259" customWidth="1"/>
    <col min="2052" max="2052" width="8.42578125" style="259" customWidth="1"/>
    <col min="2053" max="2063" width="7.28515625" style="259" customWidth="1"/>
    <col min="2064" max="2064" width="8.7109375" style="259" customWidth="1"/>
    <col min="2065" max="2085" width="7.28515625" style="259" customWidth="1"/>
    <col min="2086" max="2086" width="6.85546875" style="259"/>
    <col min="2087" max="2087" width="9" style="259" bestFit="1" customWidth="1"/>
    <col min="2088" max="2088" width="7.85546875" style="259" bestFit="1" customWidth="1"/>
    <col min="2089" max="2300" width="6.85546875" style="259"/>
    <col min="2301" max="2301" width="4.85546875" style="259" customWidth="1"/>
    <col min="2302" max="2302" width="37.5703125" style="259" bestFit="1" customWidth="1"/>
    <col min="2303" max="2303" width="5.28515625" style="259" customWidth="1"/>
    <col min="2304" max="2304" width="9.85546875" style="259" customWidth="1"/>
    <col min="2305" max="2305" width="12.42578125" style="259" customWidth="1"/>
    <col min="2306" max="2306" width="7.7109375" style="259" customWidth="1"/>
    <col min="2307" max="2307" width="6.42578125" style="259" customWidth="1"/>
    <col min="2308" max="2308" width="8.42578125" style="259" customWidth="1"/>
    <col min="2309" max="2319" width="7.28515625" style="259" customWidth="1"/>
    <col min="2320" max="2320" width="8.7109375" style="259" customWidth="1"/>
    <col min="2321" max="2341" width="7.28515625" style="259" customWidth="1"/>
    <col min="2342" max="2342" width="6.85546875" style="259"/>
    <col min="2343" max="2343" width="9" style="259" bestFit="1" customWidth="1"/>
    <col min="2344" max="2344" width="7.85546875" style="259" bestFit="1" customWidth="1"/>
    <col min="2345" max="2556" width="6.85546875" style="259"/>
    <col min="2557" max="2557" width="4.85546875" style="259" customWidth="1"/>
    <col min="2558" max="2558" width="37.5703125" style="259" bestFit="1" customWidth="1"/>
    <col min="2559" max="2559" width="5.28515625" style="259" customWidth="1"/>
    <col min="2560" max="2560" width="9.85546875" style="259" customWidth="1"/>
    <col min="2561" max="2561" width="12.42578125" style="259" customWidth="1"/>
    <col min="2562" max="2562" width="7.7109375" style="259" customWidth="1"/>
    <col min="2563" max="2563" width="6.42578125" style="259" customWidth="1"/>
    <col min="2564" max="2564" width="8.42578125" style="259" customWidth="1"/>
    <col min="2565" max="2575" width="7.28515625" style="259" customWidth="1"/>
    <col min="2576" max="2576" width="8.7109375" style="259" customWidth="1"/>
    <col min="2577" max="2597" width="7.28515625" style="259" customWidth="1"/>
    <col min="2598" max="2598" width="6.85546875" style="259"/>
    <col min="2599" max="2599" width="9" style="259" bestFit="1" customWidth="1"/>
    <col min="2600" max="2600" width="7.85546875" style="259" bestFit="1" customWidth="1"/>
    <col min="2601" max="2812" width="6.85546875" style="259"/>
    <col min="2813" max="2813" width="4.85546875" style="259" customWidth="1"/>
    <col min="2814" max="2814" width="37.5703125" style="259" bestFit="1" customWidth="1"/>
    <col min="2815" max="2815" width="5.28515625" style="259" customWidth="1"/>
    <col min="2816" max="2816" width="9.85546875" style="259" customWidth="1"/>
    <col min="2817" max="2817" width="12.42578125" style="259" customWidth="1"/>
    <col min="2818" max="2818" width="7.7109375" style="259" customWidth="1"/>
    <col min="2819" max="2819" width="6.42578125" style="259" customWidth="1"/>
    <col min="2820" max="2820" width="8.42578125" style="259" customWidth="1"/>
    <col min="2821" max="2831" width="7.28515625" style="259" customWidth="1"/>
    <col min="2832" max="2832" width="8.7109375" style="259" customWidth="1"/>
    <col min="2833" max="2853" width="7.28515625" style="259" customWidth="1"/>
    <col min="2854" max="2854" width="6.85546875" style="259"/>
    <col min="2855" max="2855" width="9" style="259" bestFit="1" customWidth="1"/>
    <col min="2856" max="2856" width="7.85546875" style="259" bestFit="1" customWidth="1"/>
    <col min="2857" max="3068" width="6.85546875" style="259"/>
    <col min="3069" max="3069" width="4.85546875" style="259" customWidth="1"/>
    <col min="3070" max="3070" width="37.5703125" style="259" bestFit="1" customWidth="1"/>
    <col min="3071" max="3071" width="5.28515625" style="259" customWidth="1"/>
    <col min="3072" max="3072" width="9.85546875" style="259" customWidth="1"/>
    <col min="3073" max="3073" width="12.42578125" style="259" customWidth="1"/>
    <col min="3074" max="3074" width="7.7109375" style="259" customWidth="1"/>
    <col min="3075" max="3075" width="6.42578125" style="259" customWidth="1"/>
    <col min="3076" max="3076" width="8.42578125" style="259" customWidth="1"/>
    <col min="3077" max="3087" width="7.28515625" style="259" customWidth="1"/>
    <col min="3088" max="3088" width="8.7109375" style="259" customWidth="1"/>
    <col min="3089" max="3109" width="7.28515625" style="259" customWidth="1"/>
    <col min="3110" max="3110" width="6.85546875" style="259"/>
    <col min="3111" max="3111" width="9" style="259" bestFit="1" customWidth="1"/>
    <col min="3112" max="3112" width="7.85546875" style="259" bestFit="1" customWidth="1"/>
    <col min="3113" max="3324" width="6.85546875" style="259"/>
    <col min="3325" max="3325" width="4.85546875" style="259" customWidth="1"/>
    <col min="3326" max="3326" width="37.5703125" style="259" bestFit="1" customWidth="1"/>
    <col min="3327" max="3327" width="5.28515625" style="259" customWidth="1"/>
    <col min="3328" max="3328" width="9.85546875" style="259" customWidth="1"/>
    <col min="3329" max="3329" width="12.42578125" style="259" customWidth="1"/>
    <col min="3330" max="3330" width="7.7109375" style="259" customWidth="1"/>
    <col min="3331" max="3331" width="6.42578125" style="259" customWidth="1"/>
    <col min="3332" max="3332" width="8.42578125" style="259" customWidth="1"/>
    <col min="3333" max="3343" width="7.28515625" style="259" customWidth="1"/>
    <col min="3344" max="3344" width="8.7109375" style="259" customWidth="1"/>
    <col min="3345" max="3365" width="7.28515625" style="259" customWidth="1"/>
    <col min="3366" max="3366" width="6.85546875" style="259"/>
    <col min="3367" max="3367" width="9" style="259" bestFit="1" customWidth="1"/>
    <col min="3368" max="3368" width="7.85546875" style="259" bestFit="1" customWidth="1"/>
    <col min="3369" max="3580" width="6.85546875" style="259"/>
    <col min="3581" max="3581" width="4.85546875" style="259" customWidth="1"/>
    <col min="3582" max="3582" width="37.5703125" style="259" bestFit="1" customWidth="1"/>
    <col min="3583" max="3583" width="5.28515625" style="259" customWidth="1"/>
    <col min="3584" max="3584" width="9.85546875" style="259" customWidth="1"/>
    <col min="3585" max="3585" width="12.42578125" style="259" customWidth="1"/>
    <col min="3586" max="3586" width="7.7109375" style="259" customWidth="1"/>
    <col min="3587" max="3587" width="6.42578125" style="259" customWidth="1"/>
    <col min="3588" max="3588" width="8.42578125" style="259" customWidth="1"/>
    <col min="3589" max="3599" width="7.28515625" style="259" customWidth="1"/>
    <col min="3600" max="3600" width="8.7109375" style="259" customWidth="1"/>
    <col min="3601" max="3621" width="7.28515625" style="259" customWidth="1"/>
    <col min="3622" max="3622" width="6.85546875" style="259"/>
    <col min="3623" max="3623" width="9" style="259" bestFit="1" customWidth="1"/>
    <col min="3624" max="3624" width="7.85546875" style="259" bestFit="1" customWidth="1"/>
    <col min="3625" max="3836" width="6.85546875" style="259"/>
    <col min="3837" max="3837" width="4.85546875" style="259" customWidth="1"/>
    <col min="3838" max="3838" width="37.5703125" style="259" bestFit="1" customWidth="1"/>
    <col min="3839" max="3839" width="5.28515625" style="259" customWidth="1"/>
    <col min="3840" max="3840" width="9.85546875" style="259" customWidth="1"/>
    <col min="3841" max="3841" width="12.42578125" style="259" customWidth="1"/>
    <col min="3842" max="3842" width="7.7109375" style="259" customWidth="1"/>
    <col min="3843" max="3843" width="6.42578125" style="259" customWidth="1"/>
    <col min="3844" max="3844" width="8.42578125" style="259" customWidth="1"/>
    <col min="3845" max="3855" width="7.28515625" style="259" customWidth="1"/>
    <col min="3856" max="3856" width="8.7109375" style="259" customWidth="1"/>
    <col min="3857" max="3877" width="7.28515625" style="259" customWidth="1"/>
    <col min="3878" max="3878" width="6.85546875" style="259"/>
    <col min="3879" max="3879" width="9" style="259" bestFit="1" customWidth="1"/>
    <col min="3880" max="3880" width="7.85546875" style="259" bestFit="1" customWidth="1"/>
    <col min="3881" max="4092" width="6.85546875" style="259"/>
    <col min="4093" max="4093" width="4.85546875" style="259" customWidth="1"/>
    <col min="4094" max="4094" width="37.5703125" style="259" bestFit="1" customWidth="1"/>
    <col min="4095" max="4095" width="5.28515625" style="259" customWidth="1"/>
    <col min="4096" max="4096" width="9.85546875" style="259" customWidth="1"/>
    <col min="4097" max="4097" width="12.42578125" style="259" customWidth="1"/>
    <col min="4098" max="4098" width="7.7109375" style="259" customWidth="1"/>
    <col min="4099" max="4099" width="6.42578125" style="259" customWidth="1"/>
    <col min="4100" max="4100" width="8.42578125" style="259" customWidth="1"/>
    <col min="4101" max="4111" width="7.28515625" style="259" customWidth="1"/>
    <col min="4112" max="4112" width="8.7109375" style="259" customWidth="1"/>
    <col min="4113" max="4133" width="7.28515625" style="259" customWidth="1"/>
    <col min="4134" max="4134" width="6.85546875" style="259"/>
    <col min="4135" max="4135" width="9" style="259" bestFit="1" customWidth="1"/>
    <col min="4136" max="4136" width="7.85546875" style="259" bestFit="1" customWidth="1"/>
    <col min="4137" max="4348" width="6.85546875" style="259"/>
    <col min="4349" max="4349" width="4.85546875" style="259" customWidth="1"/>
    <col min="4350" max="4350" width="37.5703125" style="259" bestFit="1" customWidth="1"/>
    <col min="4351" max="4351" width="5.28515625" style="259" customWidth="1"/>
    <col min="4352" max="4352" width="9.85546875" style="259" customWidth="1"/>
    <col min="4353" max="4353" width="12.42578125" style="259" customWidth="1"/>
    <col min="4354" max="4354" width="7.7109375" style="259" customWidth="1"/>
    <col min="4355" max="4355" width="6.42578125" style="259" customWidth="1"/>
    <col min="4356" max="4356" width="8.42578125" style="259" customWidth="1"/>
    <col min="4357" max="4367" width="7.28515625" style="259" customWidth="1"/>
    <col min="4368" max="4368" width="8.7109375" style="259" customWidth="1"/>
    <col min="4369" max="4389" width="7.28515625" style="259" customWidth="1"/>
    <col min="4390" max="4390" width="6.85546875" style="259"/>
    <col min="4391" max="4391" width="9" style="259" bestFit="1" customWidth="1"/>
    <col min="4392" max="4392" width="7.85546875" style="259" bestFit="1" customWidth="1"/>
    <col min="4393" max="4604" width="6.85546875" style="259"/>
    <col min="4605" max="4605" width="4.85546875" style="259" customWidth="1"/>
    <col min="4606" max="4606" width="37.5703125" style="259" bestFit="1" customWidth="1"/>
    <col min="4607" max="4607" width="5.28515625" style="259" customWidth="1"/>
    <col min="4608" max="4608" width="9.85546875" style="259" customWidth="1"/>
    <col min="4609" max="4609" width="12.42578125" style="259" customWidth="1"/>
    <col min="4610" max="4610" width="7.7109375" style="259" customWidth="1"/>
    <col min="4611" max="4611" width="6.42578125" style="259" customWidth="1"/>
    <col min="4612" max="4612" width="8.42578125" style="259" customWidth="1"/>
    <col min="4613" max="4623" width="7.28515625" style="259" customWidth="1"/>
    <col min="4624" max="4624" width="8.7109375" style="259" customWidth="1"/>
    <col min="4625" max="4645" width="7.28515625" style="259" customWidth="1"/>
    <col min="4646" max="4646" width="6.85546875" style="259"/>
    <col min="4647" max="4647" width="9" style="259" bestFit="1" customWidth="1"/>
    <col min="4648" max="4648" width="7.85546875" style="259" bestFit="1" customWidth="1"/>
    <col min="4649" max="4860" width="6.85546875" style="259"/>
    <col min="4861" max="4861" width="4.85546875" style="259" customWidth="1"/>
    <col min="4862" max="4862" width="37.5703125" style="259" bestFit="1" customWidth="1"/>
    <col min="4863" max="4863" width="5.28515625" style="259" customWidth="1"/>
    <col min="4864" max="4864" width="9.85546875" style="259" customWidth="1"/>
    <col min="4865" max="4865" width="12.42578125" style="259" customWidth="1"/>
    <col min="4866" max="4866" width="7.7109375" style="259" customWidth="1"/>
    <col min="4867" max="4867" width="6.42578125" style="259" customWidth="1"/>
    <col min="4868" max="4868" width="8.42578125" style="259" customWidth="1"/>
    <col min="4869" max="4879" width="7.28515625" style="259" customWidth="1"/>
    <col min="4880" max="4880" width="8.7109375" style="259" customWidth="1"/>
    <col min="4881" max="4901" width="7.28515625" style="259" customWidth="1"/>
    <col min="4902" max="4902" width="6.85546875" style="259"/>
    <col min="4903" max="4903" width="9" style="259" bestFit="1" customWidth="1"/>
    <col min="4904" max="4904" width="7.85546875" style="259" bestFit="1" customWidth="1"/>
    <col min="4905" max="5116" width="6.85546875" style="259"/>
    <col min="5117" max="5117" width="4.85546875" style="259" customWidth="1"/>
    <col min="5118" max="5118" width="37.5703125" style="259" bestFit="1" customWidth="1"/>
    <col min="5119" max="5119" width="5.28515625" style="259" customWidth="1"/>
    <col min="5120" max="5120" width="9.85546875" style="259" customWidth="1"/>
    <col min="5121" max="5121" width="12.42578125" style="259" customWidth="1"/>
    <col min="5122" max="5122" width="7.7109375" style="259" customWidth="1"/>
    <col min="5123" max="5123" width="6.42578125" style="259" customWidth="1"/>
    <col min="5124" max="5124" width="8.42578125" style="259" customWidth="1"/>
    <col min="5125" max="5135" width="7.28515625" style="259" customWidth="1"/>
    <col min="5136" max="5136" width="8.7109375" style="259" customWidth="1"/>
    <col min="5137" max="5157" width="7.28515625" style="259" customWidth="1"/>
    <col min="5158" max="5158" width="6.85546875" style="259"/>
    <col min="5159" max="5159" width="9" style="259" bestFit="1" customWidth="1"/>
    <col min="5160" max="5160" width="7.85546875" style="259" bestFit="1" customWidth="1"/>
    <col min="5161" max="5372" width="6.85546875" style="259"/>
    <col min="5373" max="5373" width="4.85546875" style="259" customWidth="1"/>
    <col min="5374" max="5374" width="37.5703125" style="259" bestFit="1" customWidth="1"/>
    <col min="5375" max="5375" width="5.28515625" style="259" customWidth="1"/>
    <col min="5376" max="5376" width="9.85546875" style="259" customWidth="1"/>
    <col min="5377" max="5377" width="12.42578125" style="259" customWidth="1"/>
    <col min="5378" max="5378" width="7.7109375" style="259" customWidth="1"/>
    <col min="5379" max="5379" width="6.42578125" style="259" customWidth="1"/>
    <col min="5380" max="5380" width="8.42578125" style="259" customWidth="1"/>
    <col min="5381" max="5391" width="7.28515625" style="259" customWidth="1"/>
    <col min="5392" max="5392" width="8.7109375" style="259" customWidth="1"/>
    <col min="5393" max="5413" width="7.28515625" style="259" customWidth="1"/>
    <col min="5414" max="5414" width="6.85546875" style="259"/>
    <col min="5415" max="5415" width="9" style="259" bestFit="1" customWidth="1"/>
    <col min="5416" max="5416" width="7.85546875" style="259" bestFit="1" customWidth="1"/>
    <col min="5417" max="5628" width="6.85546875" style="259"/>
    <col min="5629" max="5629" width="4.85546875" style="259" customWidth="1"/>
    <col min="5630" max="5630" width="37.5703125" style="259" bestFit="1" customWidth="1"/>
    <col min="5631" max="5631" width="5.28515625" style="259" customWidth="1"/>
    <col min="5632" max="5632" width="9.85546875" style="259" customWidth="1"/>
    <col min="5633" max="5633" width="12.42578125" style="259" customWidth="1"/>
    <col min="5634" max="5634" width="7.7109375" style="259" customWidth="1"/>
    <col min="5635" max="5635" width="6.42578125" style="259" customWidth="1"/>
    <col min="5636" max="5636" width="8.42578125" style="259" customWidth="1"/>
    <col min="5637" max="5647" width="7.28515625" style="259" customWidth="1"/>
    <col min="5648" max="5648" width="8.7109375" style="259" customWidth="1"/>
    <col min="5649" max="5669" width="7.28515625" style="259" customWidth="1"/>
    <col min="5670" max="5670" width="6.85546875" style="259"/>
    <col min="5671" max="5671" width="9" style="259" bestFit="1" customWidth="1"/>
    <col min="5672" max="5672" width="7.85546875" style="259" bestFit="1" customWidth="1"/>
    <col min="5673" max="5884" width="6.85546875" style="259"/>
    <col min="5885" max="5885" width="4.85546875" style="259" customWidth="1"/>
    <col min="5886" max="5886" width="37.5703125" style="259" bestFit="1" customWidth="1"/>
    <col min="5887" max="5887" width="5.28515625" style="259" customWidth="1"/>
    <col min="5888" max="5888" width="9.85546875" style="259" customWidth="1"/>
    <col min="5889" max="5889" width="12.42578125" style="259" customWidth="1"/>
    <col min="5890" max="5890" width="7.7109375" style="259" customWidth="1"/>
    <col min="5891" max="5891" width="6.42578125" style="259" customWidth="1"/>
    <col min="5892" max="5892" width="8.42578125" style="259" customWidth="1"/>
    <col min="5893" max="5903" width="7.28515625" style="259" customWidth="1"/>
    <col min="5904" max="5904" width="8.7109375" style="259" customWidth="1"/>
    <col min="5905" max="5925" width="7.28515625" style="259" customWidth="1"/>
    <col min="5926" max="5926" width="6.85546875" style="259"/>
    <col min="5927" max="5927" width="9" style="259" bestFit="1" customWidth="1"/>
    <col min="5928" max="5928" width="7.85546875" style="259" bestFit="1" customWidth="1"/>
    <col min="5929" max="6140" width="6.85546875" style="259"/>
    <col min="6141" max="6141" width="4.85546875" style="259" customWidth="1"/>
    <col min="6142" max="6142" width="37.5703125" style="259" bestFit="1" customWidth="1"/>
    <col min="6143" max="6143" width="5.28515625" style="259" customWidth="1"/>
    <col min="6144" max="6144" width="9.85546875" style="259" customWidth="1"/>
    <col min="6145" max="6145" width="12.42578125" style="259" customWidth="1"/>
    <col min="6146" max="6146" width="7.7109375" style="259" customWidth="1"/>
    <col min="6147" max="6147" width="6.42578125" style="259" customWidth="1"/>
    <col min="6148" max="6148" width="8.42578125" style="259" customWidth="1"/>
    <col min="6149" max="6159" width="7.28515625" style="259" customWidth="1"/>
    <col min="6160" max="6160" width="8.7109375" style="259" customWidth="1"/>
    <col min="6161" max="6181" width="7.28515625" style="259" customWidth="1"/>
    <col min="6182" max="6182" width="6.85546875" style="259"/>
    <col min="6183" max="6183" width="9" style="259" bestFit="1" customWidth="1"/>
    <col min="6184" max="6184" width="7.85546875" style="259" bestFit="1" customWidth="1"/>
    <col min="6185" max="6396" width="6.85546875" style="259"/>
    <col min="6397" max="6397" width="4.85546875" style="259" customWidth="1"/>
    <col min="6398" max="6398" width="37.5703125" style="259" bestFit="1" customWidth="1"/>
    <col min="6399" max="6399" width="5.28515625" style="259" customWidth="1"/>
    <col min="6400" max="6400" width="9.85546875" style="259" customWidth="1"/>
    <col min="6401" max="6401" width="12.42578125" style="259" customWidth="1"/>
    <col min="6402" max="6402" width="7.7109375" style="259" customWidth="1"/>
    <col min="6403" max="6403" width="6.42578125" style="259" customWidth="1"/>
    <col min="6404" max="6404" width="8.42578125" style="259" customWidth="1"/>
    <col min="6405" max="6415" width="7.28515625" style="259" customWidth="1"/>
    <col min="6416" max="6416" width="8.7109375" style="259" customWidth="1"/>
    <col min="6417" max="6437" width="7.28515625" style="259" customWidth="1"/>
    <col min="6438" max="6438" width="6.85546875" style="259"/>
    <col min="6439" max="6439" width="9" style="259" bestFit="1" customWidth="1"/>
    <col min="6440" max="6440" width="7.85546875" style="259" bestFit="1" customWidth="1"/>
    <col min="6441" max="6652" width="6.85546875" style="259"/>
    <col min="6653" max="6653" width="4.85546875" style="259" customWidth="1"/>
    <col min="6654" max="6654" width="37.5703125" style="259" bestFit="1" customWidth="1"/>
    <col min="6655" max="6655" width="5.28515625" style="259" customWidth="1"/>
    <col min="6656" max="6656" width="9.85546875" style="259" customWidth="1"/>
    <col min="6657" max="6657" width="12.42578125" style="259" customWidth="1"/>
    <col min="6658" max="6658" width="7.7109375" style="259" customWidth="1"/>
    <col min="6659" max="6659" width="6.42578125" style="259" customWidth="1"/>
    <col min="6660" max="6660" width="8.42578125" style="259" customWidth="1"/>
    <col min="6661" max="6671" width="7.28515625" style="259" customWidth="1"/>
    <col min="6672" max="6672" width="8.7109375" style="259" customWidth="1"/>
    <col min="6673" max="6693" width="7.28515625" style="259" customWidth="1"/>
    <col min="6694" max="6694" width="6.85546875" style="259"/>
    <col min="6695" max="6695" width="9" style="259" bestFit="1" customWidth="1"/>
    <col min="6696" max="6696" width="7.85546875" style="259" bestFit="1" customWidth="1"/>
    <col min="6697" max="6908" width="6.85546875" style="259"/>
    <col min="6909" max="6909" width="4.85546875" style="259" customWidth="1"/>
    <col min="6910" max="6910" width="37.5703125" style="259" bestFit="1" customWidth="1"/>
    <col min="6911" max="6911" width="5.28515625" style="259" customWidth="1"/>
    <col min="6912" max="6912" width="9.85546875" style="259" customWidth="1"/>
    <col min="6913" max="6913" width="12.42578125" style="259" customWidth="1"/>
    <col min="6914" max="6914" width="7.7109375" style="259" customWidth="1"/>
    <col min="6915" max="6915" width="6.42578125" style="259" customWidth="1"/>
    <col min="6916" max="6916" width="8.42578125" style="259" customWidth="1"/>
    <col min="6917" max="6927" width="7.28515625" style="259" customWidth="1"/>
    <col min="6928" max="6928" width="8.7109375" style="259" customWidth="1"/>
    <col min="6929" max="6949" width="7.28515625" style="259" customWidth="1"/>
    <col min="6950" max="6950" width="6.85546875" style="259"/>
    <col min="6951" max="6951" width="9" style="259" bestFit="1" customWidth="1"/>
    <col min="6952" max="6952" width="7.85546875" style="259" bestFit="1" customWidth="1"/>
    <col min="6953" max="7164" width="6.85546875" style="259"/>
    <col min="7165" max="7165" width="4.85546875" style="259" customWidth="1"/>
    <col min="7166" max="7166" width="37.5703125" style="259" bestFit="1" customWidth="1"/>
    <col min="7167" max="7167" width="5.28515625" style="259" customWidth="1"/>
    <col min="7168" max="7168" width="9.85546875" style="259" customWidth="1"/>
    <col min="7169" max="7169" width="12.42578125" style="259" customWidth="1"/>
    <col min="7170" max="7170" width="7.7109375" style="259" customWidth="1"/>
    <col min="7171" max="7171" width="6.42578125" style="259" customWidth="1"/>
    <col min="7172" max="7172" width="8.42578125" style="259" customWidth="1"/>
    <col min="7173" max="7183" width="7.28515625" style="259" customWidth="1"/>
    <col min="7184" max="7184" width="8.7109375" style="259" customWidth="1"/>
    <col min="7185" max="7205" width="7.28515625" style="259" customWidth="1"/>
    <col min="7206" max="7206" width="6.85546875" style="259"/>
    <col min="7207" max="7207" width="9" style="259" bestFit="1" customWidth="1"/>
    <col min="7208" max="7208" width="7.85546875" style="259" bestFit="1" customWidth="1"/>
    <col min="7209" max="7420" width="6.85546875" style="259"/>
    <col min="7421" max="7421" width="4.85546875" style="259" customWidth="1"/>
    <col min="7422" max="7422" width="37.5703125" style="259" bestFit="1" customWidth="1"/>
    <col min="7423" max="7423" width="5.28515625" style="259" customWidth="1"/>
    <col min="7424" max="7424" width="9.85546875" style="259" customWidth="1"/>
    <col min="7425" max="7425" width="12.42578125" style="259" customWidth="1"/>
    <col min="7426" max="7426" width="7.7109375" style="259" customWidth="1"/>
    <col min="7427" max="7427" width="6.42578125" style="259" customWidth="1"/>
    <col min="7428" max="7428" width="8.42578125" style="259" customWidth="1"/>
    <col min="7429" max="7439" width="7.28515625" style="259" customWidth="1"/>
    <col min="7440" max="7440" width="8.7109375" style="259" customWidth="1"/>
    <col min="7441" max="7461" width="7.28515625" style="259" customWidth="1"/>
    <col min="7462" max="7462" width="6.85546875" style="259"/>
    <col min="7463" max="7463" width="9" style="259" bestFit="1" customWidth="1"/>
    <col min="7464" max="7464" width="7.85546875" style="259" bestFit="1" customWidth="1"/>
    <col min="7465" max="7676" width="6.85546875" style="259"/>
    <col min="7677" max="7677" width="4.85546875" style="259" customWidth="1"/>
    <col min="7678" max="7678" width="37.5703125" style="259" bestFit="1" customWidth="1"/>
    <col min="7679" max="7679" width="5.28515625" style="259" customWidth="1"/>
    <col min="7680" max="7680" width="9.85546875" style="259" customWidth="1"/>
    <col min="7681" max="7681" width="12.42578125" style="259" customWidth="1"/>
    <col min="7682" max="7682" width="7.7109375" style="259" customWidth="1"/>
    <col min="7683" max="7683" width="6.42578125" style="259" customWidth="1"/>
    <col min="7684" max="7684" width="8.42578125" style="259" customWidth="1"/>
    <col min="7685" max="7695" width="7.28515625" style="259" customWidth="1"/>
    <col min="7696" max="7696" width="8.7109375" style="259" customWidth="1"/>
    <col min="7697" max="7717" width="7.28515625" style="259" customWidth="1"/>
    <col min="7718" max="7718" width="6.85546875" style="259"/>
    <col min="7719" max="7719" width="9" style="259" bestFit="1" customWidth="1"/>
    <col min="7720" max="7720" width="7.85546875" style="259" bestFit="1" customWidth="1"/>
    <col min="7721" max="7932" width="6.85546875" style="259"/>
    <col min="7933" max="7933" width="4.85546875" style="259" customWidth="1"/>
    <col min="7934" max="7934" width="37.5703125" style="259" bestFit="1" customWidth="1"/>
    <col min="7935" max="7935" width="5.28515625" style="259" customWidth="1"/>
    <col min="7936" max="7936" width="9.85546875" style="259" customWidth="1"/>
    <col min="7937" max="7937" width="12.42578125" style="259" customWidth="1"/>
    <col min="7938" max="7938" width="7.7109375" style="259" customWidth="1"/>
    <col min="7939" max="7939" width="6.42578125" style="259" customWidth="1"/>
    <col min="7940" max="7940" width="8.42578125" style="259" customWidth="1"/>
    <col min="7941" max="7951" width="7.28515625" style="259" customWidth="1"/>
    <col min="7952" max="7952" width="8.7109375" style="259" customWidth="1"/>
    <col min="7953" max="7973" width="7.28515625" style="259" customWidth="1"/>
    <col min="7974" max="7974" width="6.85546875" style="259"/>
    <col min="7975" max="7975" width="9" style="259" bestFit="1" customWidth="1"/>
    <col min="7976" max="7976" width="7.85546875" style="259" bestFit="1" customWidth="1"/>
    <col min="7977" max="8188" width="6.85546875" style="259"/>
    <col min="8189" max="8189" width="4.85546875" style="259" customWidth="1"/>
    <col min="8190" max="8190" width="37.5703125" style="259" bestFit="1" customWidth="1"/>
    <col min="8191" max="8191" width="5.28515625" style="259" customWidth="1"/>
    <col min="8192" max="8192" width="9.85546875" style="259" customWidth="1"/>
    <col min="8193" max="8193" width="12.42578125" style="259" customWidth="1"/>
    <col min="8194" max="8194" width="7.7109375" style="259" customWidth="1"/>
    <col min="8195" max="8195" width="6.42578125" style="259" customWidth="1"/>
    <col min="8196" max="8196" width="8.42578125" style="259" customWidth="1"/>
    <col min="8197" max="8207" width="7.28515625" style="259" customWidth="1"/>
    <col min="8208" max="8208" width="8.7109375" style="259" customWidth="1"/>
    <col min="8209" max="8229" width="7.28515625" style="259" customWidth="1"/>
    <col min="8230" max="8230" width="6.85546875" style="259"/>
    <col min="8231" max="8231" width="9" style="259" bestFit="1" customWidth="1"/>
    <col min="8232" max="8232" width="7.85546875" style="259" bestFit="1" customWidth="1"/>
    <col min="8233" max="8444" width="6.85546875" style="259"/>
    <col min="8445" max="8445" width="4.85546875" style="259" customWidth="1"/>
    <col min="8446" max="8446" width="37.5703125" style="259" bestFit="1" customWidth="1"/>
    <col min="8447" max="8447" width="5.28515625" style="259" customWidth="1"/>
    <col min="8448" max="8448" width="9.85546875" style="259" customWidth="1"/>
    <col min="8449" max="8449" width="12.42578125" style="259" customWidth="1"/>
    <col min="8450" max="8450" width="7.7109375" style="259" customWidth="1"/>
    <col min="8451" max="8451" width="6.42578125" style="259" customWidth="1"/>
    <col min="8452" max="8452" width="8.42578125" style="259" customWidth="1"/>
    <col min="8453" max="8463" width="7.28515625" style="259" customWidth="1"/>
    <col min="8464" max="8464" width="8.7109375" style="259" customWidth="1"/>
    <col min="8465" max="8485" width="7.28515625" style="259" customWidth="1"/>
    <col min="8486" max="8486" width="6.85546875" style="259"/>
    <col min="8487" max="8487" width="9" style="259" bestFit="1" customWidth="1"/>
    <col min="8488" max="8488" width="7.85546875" style="259" bestFit="1" customWidth="1"/>
    <col min="8489" max="8700" width="6.85546875" style="259"/>
    <col min="8701" max="8701" width="4.85546875" style="259" customWidth="1"/>
    <col min="8702" max="8702" width="37.5703125" style="259" bestFit="1" customWidth="1"/>
    <col min="8703" max="8703" width="5.28515625" style="259" customWidth="1"/>
    <col min="8704" max="8704" width="9.85546875" style="259" customWidth="1"/>
    <col min="8705" max="8705" width="12.42578125" style="259" customWidth="1"/>
    <col min="8706" max="8706" width="7.7109375" style="259" customWidth="1"/>
    <col min="8707" max="8707" width="6.42578125" style="259" customWidth="1"/>
    <col min="8708" max="8708" width="8.42578125" style="259" customWidth="1"/>
    <col min="8709" max="8719" width="7.28515625" style="259" customWidth="1"/>
    <col min="8720" max="8720" width="8.7109375" style="259" customWidth="1"/>
    <col min="8721" max="8741" width="7.28515625" style="259" customWidth="1"/>
    <col min="8742" max="8742" width="6.85546875" style="259"/>
    <col min="8743" max="8743" width="9" style="259" bestFit="1" customWidth="1"/>
    <col min="8744" max="8744" width="7.85546875" style="259" bestFit="1" customWidth="1"/>
    <col min="8745" max="8956" width="6.85546875" style="259"/>
    <col min="8957" max="8957" width="4.85546875" style="259" customWidth="1"/>
    <col min="8958" max="8958" width="37.5703125" style="259" bestFit="1" customWidth="1"/>
    <col min="8959" max="8959" width="5.28515625" style="259" customWidth="1"/>
    <col min="8960" max="8960" width="9.85546875" style="259" customWidth="1"/>
    <col min="8961" max="8961" width="12.42578125" style="259" customWidth="1"/>
    <col min="8962" max="8962" width="7.7109375" style="259" customWidth="1"/>
    <col min="8963" max="8963" width="6.42578125" style="259" customWidth="1"/>
    <col min="8964" max="8964" width="8.42578125" style="259" customWidth="1"/>
    <col min="8965" max="8975" width="7.28515625" style="259" customWidth="1"/>
    <col min="8976" max="8976" width="8.7109375" style="259" customWidth="1"/>
    <col min="8977" max="8997" width="7.28515625" style="259" customWidth="1"/>
    <col min="8998" max="8998" width="6.85546875" style="259"/>
    <col min="8999" max="8999" width="9" style="259" bestFit="1" customWidth="1"/>
    <col min="9000" max="9000" width="7.85546875" style="259" bestFit="1" customWidth="1"/>
    <col min="9001" max="9212" width="6.85546875" style="259"/>
    <col min="9213" max="9213" width="4.85546875" style="259" customWidth="1"/>
    <col min="9214" max="9214" width="37.5703125" style="259" bestFit="1" customWidth="1"/>
    <col min="9215" max="9215" width="5.28515625" style="259" customWidth="1"/>
    <col min="9216" max="9216" width="9.85546875" style="259" customWidth="1"/>
    <col min="9217" max="9217" width="12.42578125" style="259" customWidth="1"/>
    <col min="9218" max="9218" width="7.7109375" style="259" customWidth="1"/>
    <col min="9219" max="9219" width="6.42578125" style="259" customWidth="1"/>
    <col min="9220" max="9220" width="8.42578125" style="259" customWidth="1"/>
    <col min="9221" max="9231" width="7.28515625" style="259" customWidth="1"/>
    <col min="9232" max="9232" width="8.7109375" style="259" customWidth="1"/>
    <col min="9233" max="9253" width="7.28515625" style="259" customWidth="1"/>
    <col min="9254" max="9254" width="6.85546875" style="259"/>
    <col min="9255" max="9255" width="9" style="259" bestFit="1" customWidth="1"/>
    <col min="9256" max="9256" width="7.85546875" style="259" bestFit="1" customWidth="1"/>
    <col min="9257" max="9468" width="6.85546875" style="259"/>
    <col min="9469" max="9469" width="4.85546875" style="259" customWidth="1"/>
    <col min="9470" max="9470" width="37.5703125" style="259" bestFit="1" customWidth="1"/>
    <col min="9471" max="9471" width="5.28515625" style="259" customWidth="1"/>
    <col min="9472" max="9472" width="9.85546875" style="259" customWidth="1"/>
    <col min="9473" max="9473" width="12.42578125" style="259" customWidth="1"/>
    <col min="9474" max="9474" width="7.7109375" style="259" customWidth="1"/>
    <col min="9475" max="9475" width="6.42578125" style="259" customWidth="1"/>
    <col min="9476" max="9476" width="8.42578125" style="259" customWidth="1"/>
    <col min="9477" max="9487" width="7.28515625" style="259" customWidth="1"/>
    <col min="9488" max="9488" width="8.7109375" style="259" customWidth="1"/>
    <col min="9489" max="9509" width="7.28515625" style="259" customWidth="1"/>
    <col min="9510" max="9510" width="6.85546875" style="259"/>
    <col min="9511" max="9511" width="9" style="259" bestFit="1" customWidth="1"/>
    <col min="9512" max="9512" width="7.85546875" style="259" bestFit="1" customWidth="1"/>
    <col min="9513" max="9724" width="6.85546875" style="259"/>
    <col min="9725" max="9725" width="4.85546875" style="259" customWidth="1"/>
    <col min="9726" max="9726" width="37.5703125" style="259" bestFit="1" customWidth="1"/>
    <col min="9727" max="9727" width="5.28515625" style="259" customWidth="1"/>
    <col min="9728" max="9728" width="9.85546875" style="259" customWidth="1"/>
    <col min="9729" max="9729" width="12.42578125" style="259" customWidth="1"/>
    <col min="9730" max="9730" width="7.7109375" style="259" customWidth="1"/>
    <col min="9731" max="9731" width="6.42578125" style="259" customWidth="1"/>
    <col min="9732" max="9732" width="8.42578125" style="259" customWidth="1"/>
    <col min="9733" max="9743" width="7.28515625" style="259" customWidth="1"/>
    <col min="9744" max="9744" width="8.7109375" style="259" customWidth="1"/>
    <col min="9745" max="9765" width="7.28515625" style="259" customWidth="1"/>
    <col min="9766" max="9766" width="6.85546875" style="259"/>
    <col min="9767" max="9767" width="9" style="259" bestFit="1" customWidth="1"/>
    <col min="9768" max="9768" width="7.85546875" style="259" bestFit="1" customWidth="1"/>
    <col min="9769" max="9980" width="6.85546875" style="259"/>
    <col min="9981" max="9981" width="4.85546875" style="259" customWidth="1"/>
    <col min="9982" max="9982" width="37.5703125" style="259" bestFit="1" customWidth="1"/>
    <col min="9983" max="9983" width="5.28515625" style="259" customWidth="1"/>
    <col min="9984" max="9984" width="9.85546875" style="259" customWidth="1"/>
    <col min="9985" max="9985" width="12.42578125" style="259" customWidth="1"/>
    <col min="9986" max="9986" width="7.7109375" style="259" customWidth="1"/>
    <col min="9987" max="9987" width="6.42578125" style="259" customWidth="1"/>
    <col min="9988" max="9988" width="8.42578125" style="259" customWidth="1"/>
    <col min="9989" max="9999" width="7.28515625" style="259" customWidth="1"/>
    <col min="10000" max="10000" width="8.7109375" style="259" customWidth="1"/>
    <col min="10001" max="10021" width="7.28515625" style="259" customWidth="1"/>
    <col min="10022" max="10022" width="6.85546875" style="259"/>
    <col min="10023" max="10023" width="9" style="259" bestFit="1" customWidth="1"/>
    <col min="10024" max="10024" width="7.85546875" style="259" bestFit="1" customWidth="1"/>
    <col min="10025" max="10236" width="6.85546875" style="259"/>
    <col min="10237" max="10237" width="4.85546875" style="259" customWidth="1"/>
    <col min="10238" max="10238" width="37.5703125" style="259" bestFit="1" customWidth="1"/>
    <col min="10239" max="10239" width="5.28515625" style="259" customWidth="1"/>
    <col min="10240" max="10240" width="9.85546875" style="259" customWidth="1"/>
    <col min="10241" max="10241" width="12.42578125" style="259" customWidth="1"/>
    <col min="10242" max="10242" width="7.7109375" style="259" customWidth="1"/>
    <col min="10243" max="10243" width="6.42578125" style="259" customWidth="1"/>
    <col min="10244" max="10244" width="8.42578125" style="259" customWidth="1"/>
    <col min="10245" max="10255" width="7.28515625" style="259" customWidth="1"/>
    <col min="10256" max="10256" width="8.7109375" style="259" customWidth="1"/>
    <col min="10257" max="10277" width="7.28515625" style="259" customWidth="1"/>
    <col min="10278" max="10278" width="6.85546875" style="259"/>
    <col min="10279" max="10279" width="9" style="259" bestFit="1" customWidth="1"/>
    <col min="10280" max="10280" width="7.85546875" style="259" bestFit="1" customWidth="1"/>
    <col min="10281" max="10492" width="6.85546875" style="259"/>
    <col min="10493" max="10493" width="4.85546875" style="259" customWidth="1"/>
    <col min="10494" max="10494" width="37.5703125" style="259" bestFit="1" customWidth="1"/>
    <col min="10495" max="10495" width="5.28515625" style="259" customWidth="1"/>
    <col min="10496" max="10496" width="9.85546875" style="259" customWidth="1"/>
    <col min="10497" max="10497" width="12.42578125" style="259" customWidth="1"/>
    <col min="10498" max="10498" width="7.7109375" style="259" customWidth="1"/>
    <col min="10499" max="10499" width="6.42578125" style="259" customWidth="1"/>
    <col min="10500" max="10500" width="8.42578125" style="259" customWidth="1"/>
    <col min="10501" max="10511" width="7.28515625" style="259" customWidth="1"/>
    <col min="10512" max="10512" width="8.7109375" style="259" customWidth="1"/>
    <col min="10513" max="10533" width="7.28515625" style="259" customWidth="1"/>
    <col min="10534" max="10534" width="6.85546875" style="259"/>
    <col min="10535" max="10535" width="9" style="259" bestFit="1" customWidth="1"/>
    <col min="10536" max="10536" width="7.85546875" style="259" bestFit="1" customWidth="1"/>
    <col min="10537" max="10748" width="6.85546875" style="259"/>
    <col min="10749" max="10749" width="4.85546875" style="259" customWidth="1"/>
    <col min="10750" max="10750" width="37.5703125" style="259" bestFit="1" customWidth="1"/>
    <col min="10751" max="10751" width="5.28515625" style="259" customWidth="1"/>
    <col min="10752" max="10752" width="9.85546875" style="259" customWidth="1"/>
    <col min="10753" max="10753" width="12.42578125" style="259" customWidth="1"/>
    <col min="10754" max="10754" width="7.7109375" style="259" customWidth="1"/>
    <col min="10755" max="10755" width="6.42578125" style="259" customWidth="1"/>
    <col min="10756" max="10756" width="8.42578125" style="259" customWidth="1"/>
    <col min="10757" max="10767" width="7.28515625" style="259" customWidth="1"/>
    <col min="10768" max="10768" width="8.7109375" style="259" customWidth="1"/>
    <col min="10769" max="10789" width="7.28515625" style="259" customWidth="1"/>
    <col min="10790" max="10790" width="6.85546875" style="259"/>
    <col min="10791" max="10791" width="9" style="259" bestFit="1" customWidth="1"/>
    <col min="10792" max="10792" width="7.85546875" style="259" bestFit="1" customWidth="1"/>
    <col min="10793" max="11004" width="6.85546875" style="259"/>
    <col min="11005" max="11005" width="4.85546875" style="259" customWidth="1"/>
    <col min="11006" max="11006" width="37.5703125" style="259" bestFit="1" customWidth="1"/>
    <col min="11007" max="11007" width="5.28515625" style="259" customWidth="1"/>
    <col min="11008" max="11008" width="9.85546875" style="259" customWidth="1"/>
    <col min="11009" max="11009" width="12.42578125" style="259" customWidth="1"/>
    <col min="11010" max="11010" width="7.7109375" style="259" customWidth="1"/>
    <col min="11011" max="11011" width="6.42578125" style="259" customWidth="1"/>
    <col min="11012" max="11012" width="8.42578125" style="259" customWidth="1"/>
    <col min="11013" max="11023" width="7.28515625" style="259" customWidth="1"/>
    <col min="11024" max="11024" width="8.7109375" style="259" customWidth="1"/>
    <col min="11025" max="11045" width="7.28515625" style="259" customWidth="1"/>
    <col min="11046" max="11046" width="6.85546875" style="259"/>
    <col min="11047" max="11047" width="9" style="259" bestFit="1" customWidth="1"/>
    <col min="11048" max="11048" width="7.85546875" style="259" bestFit="1" customWidth="1"/>
    <col min="11049" max="11260" width="6.85546875" style="259"/>
    <col min="11261" max="11261" width="4.85546875" style="259" customWidth="1"/>
    <col min="11262" max="11262" width="37.5703125" style="259" bestFit="1" customWidth="1"/>
    <col min="11263" max="11263" width="5.28515625" style="259" customWidth="1"/>
    <col min="11264" max="11264" width="9.85546875" style="259" customWidth="1"/>
    <col min="11265" max="11265" width="12.42578125" style="259" customWidth="1"/>
    <col min="11266" max="11266" width="7.7109375" style="259" customWidth="1"/>
    <col min="11267" max="11267" width="6.42578125" style="259" customWidth="1"/>
    <col min="11268" max="11268" width="8.42578125" style="259" customWidth="1"/>
    <col min="11269" max="11279" width="7.28515625" style="259" customWidth="1"/>
    <col min="11280" max="11280" width="8.7109375" style="259" customWidth="1"/>
    <col min="11281" max="11301" width="7.28515625" style="259" customWidth="1"/>
    <col min="11302" max="11302" width="6.85546875" style="259"/>
    <col min="11303" max="11303" width="9" style="259" bestFit="1" customWidth="1"/>
    <col min="11304" max="11304" width="7.85546875" style="259" bestFit="1" customWidth="1"/>
    <col min="11305" max="11516" width="6.85546875" style="259"/>
    <col min="11517" max="11517" width="4.85546875" style="259" customWidth="1"/>
    <col min="11518" max="11518" width="37.5703125" style="259" bestFit="1" customWidth="1"/>
    <col min="11519" max="11519" width="5.28515625" style="259" customWidth="1"/>
    <col min="11520" max="11520" width="9.85546875" style="259" customWidth="1"/>
    <col min="11521" max="11521" width="12.42578125" style="259" customWidth="1"/>
    <col min="11522" max="11522" width="7.7109375" style="259" customWidth="1"/>
    <col min="11523" max="11523" width="6.42578125" style="259" customWidth="1"/>
    <col min="11524" max="11524" width="8.42578125" style="259" customWidth="1"/>
    <col min="11525" max="11535" width="7.28515625" style="259" customWidth="1"/>
    <col min="11536" max="11536" width="8.7109375" style="259" customWidth="1"/>
    <col min="11537" max="11557" width="7.28515625" style="259" customWidth="1"/>
    <col min="11558" max="11558" width="6.85546875" style="259"/>
    <col min="11559" max="11559" width="9" style="259" bestFit="1" customWidth="1"/>
    <col min="11560" max="11560" width="7.85546875" style="259" bestFit="1" customWidth="1"/>
    <col min="11561" max="11772" width="6.85546875" style="259"/>
    <col min="11773" max="11773" width="4.85546875" style="259" customWidth="1"/>
    <col min="11774" max="11774" width="37.5703125" style="259" bestFit="1" customWidth="1"/>
    <col min="11775" max="11775" width="5.28515625" style="259" customWidth="1"/>
    <col min="11776" max="11776" width="9.85546875" style="259" customWidth="1"/>
    <col min="11777" max="11777" width="12.42578125" style="259" customWidth="1"/>
    <col min="11778" max="11778" width="7.7109375" style="259" customWidth="1"/>
    <col min="11779" max="11779" width="6.42578125" style="259" customWidth="1"/>
    <col min="11780" max="11780" width="8.42578125" style="259" customWidth="1"/>
    <col min="11781" max="11791" width="7.28515625" style="259" customWidth="1"/>
    <col min="11792" max="11792" width="8.7109375" style="259" customWidth="1"/>
    <col min="11793" max="11813" width="7.28515625" style="259" customWidth="1"/>
    <col min="11814" max="11814" width="6.85546875" style="259"/>
    <col min="11815" max="11815" width="9" style="259" bestFit="1" customWidth="1"/>
    <col min="11816" max="11816" width="7.85546875" style="259" bestFit="1" customWidth="1"/>
    <col min="11817" max="12028" width="6.85546875" style="259"/>
    <col min="12029" max="12029" width="4.85546875" style="259" customWidth="1"/>
    <col min="12030" max="12030" width="37.5703125" style="259" bestFit="1" customWidth="1"/>
    <col min="12031" max="12031" width="5.28515625" style="259" customWidth="1"/>
    <col min="12032" max="12032" width="9.85546875" style="259" customWidth="1"/>
    <col min="12033" max="12033" width="12.42578125" style="259" customWidth="1"/>
    <col min="12034" max="12034" width="7.7109375" style="259" customWidth="1"/>
    <col min="12035" max="12035" width="6.42578125" style="259" customWidth="1"/>
    <col min="12036" max="12036" width="8.42578125" style="259" customWidth="1"/>
    <col min="12037" max="12047" width="7.28515625" style="259" customWidth="1"/>
    <col min="12048" max="12048" width="8.7109375" style="259" customWidth="1"/>
    <col min="12049" max="12069" width="7.28515625" style="259" customWidth="1"/>
    <col min="12070" max="12070" width="6.85546875" style="259"/>
    <col min="12071" max="12071" width="9" style="259" bestFit="1" customWidth="1"/>
    <col min="12072" max="12072" width="7.85546875" style="259" bestFit="1" customWidth="1"/>
    <col min="12073" max="12284" width="6.85546875" style="259"/>
    <col min="12285" max="12285" width="4.85546875" style="259" customWidth="1"/>
    <col min="12286" max="12286" width="37.5703125" style="259" bestFit="1" customWidth="1"/>
    <col min="12287" max="12287" width="5.28515625" style="259" customWidth="1"/>
    <col min="12288" max="12288" width="9.85546875" style="259" customWidth="1"/>
    <col min="12289" max="12289" width="12.42578125" style="259" customWidth="1"/>
    <col min="12290" max="12290" width="7.7109375" style="259" customWidth="1"/>
    <col min="12291" max="12291" width="6.42578125" style="259" customWidth="1"/>
    <col min="12292" max="12292" width="8.42578125" style="259" customWidth="1"/>
    <col min="12293" max="12303" width="7.28515625" style="259" customWidth="1"/>
    <col min="12304" max="12304" width="8.7109375" style="259" customWidth="1"/>
    <col min="12305" max="12325" width="7.28515625" style="259" customWidth="1"/>
    <col min="12326" max="12326" width="6.85546875" style="259"/>
    <col min="12327" max="12327" width="9" style="259" bestFit="1" customWidth="1"/>
    <col min="12328" max="12328" width="7.85546875" style="259" bestFit="1" customWidth="1"/>
    <col min="12329" max="12540" width="6.85546875" style="259"/>
    <col min="12541" max="12541" width="4.85546875" style="259" customWidth="1"/>
    <col min="12542" max="12542" width="37.5703125" style="259" bestFit="1" customWidth="1"/>
    <col min="12543" max="12543" width="5.28515625" style="259" customWidth="1"/>
    <col min="12544" max="12544" width="9.85546875" style="259" customWidth="1"/>
    <col min="12545" max="12545" width="12.42578125" style="259" customWidth="1"/>
    <col min="12546" max="12546" width="7.7109375" style="259" customWidth="1"/>
    <col min="12547" max="12547" width="6.42578125" style="259" customWidth="1"/>
    <col min="12548" max="12548" width="8.42578125" style="259" customWidth="1"/>
    <col min="12549" max="12559" width="7.28515625" style="259" customWidth="1"/>
    <col min="12560" max="12560" width="8.7109375" style="259" customWidth="1"/>
    <col min="12561" max="12581" width="7.28515625" style="259" customWidth="1"/>
    <col min="12582" max="12582" width="6.85546875" style="259"/>
    <col min="12583" max="12583" width="9" style="259" bestFit="1" customWidth="1"/>
    <col min="12584" max="12584" width="7.85546875" style="259" bestFit="1" customWidth="1"/>
    <col min="12585" max="12796" width="6.85546875" style="259"/>
    <col min="12797" max="12797" width="4.85546875" style="259" customWidth="1"/>
    <col min="12798" max="12798" width="37.5703125" style="259" bestFit="1" customWidth="1"/>
    <col min="12799" max="12799" width="5.28515625" style="259" customWidth="1"/>
    <col min="12800" max="12800" width="9.85546875" style="259" customWidth="1"/>
    <col min="12801" max="12801" width="12.42578125" style="259" customWidth="1"/>
    <col min="12802" max="12802" width="7.7109375" style="259" customWidth="1"/>
    <col min="12803" max="12803" width="6.42578125" style="259" customWidth="1"/>
    <col min="12804" max="12804" width="8.42578125" style="259" customWidth="1"/>
    <col min="12805" max="12815" width="7.28515625" style="259" customWidth="1"/>
    <col min="12816" max="12816" width="8.7109375" style="259" customWidth="1"/>
    <col min="12817" max="12837" width="7.28515625" style="259" customWidth="1"/>
    <col min="12838" max="12838" width="6.85546875" style="259"/>
    <col min="12839" max="12839" width="9" style="259" bestFit="1" customWidth="1"/>
    <col min="12840" max="12840" width="7.85546875" style="259" bestFit="1" customWidth="1"/>
    <col min="12841" max="13052" width="6.85546875" style="259"/>
    <col min="13053" max="13053" width="4.85546875" style="259" customWidth="1"/>
    <col min="13054" max="13054" width="37.5703125" style="259" bestFit="1" customWidth="1"/>
    <col min="13055" max="13055" width="5.28515625" style="259" customWidth="1"/>
    <col min="13056" max="13056" width="9.85546875" style="259" customWidth="1"/>
    <col min="13057" max="13057" width="12.42578125" style="259" customWidth="1"/>
    <col min="13058" max="13058" width="7.7109375" style="259" customWidth="1"/>
    <col min="13059" max="13059" width="6.42578125" style="259" customWidth="1"/>
    <col min="13060" max="13060" width="8.42578125" style="259" customWidth="1"/>
    <col min="13061" max="13071" width="7.28515625" style="259" customWidth="1"/>
    <col min="13072" max="13072" width="8.7109375" style="259" customWidth="1"/>
    <col min="13073" max="13093" width="7.28515625" style="259" customWidth="1"/>
    <col min="13094" max="13094" width="6.85546875" style="259"/>
    <col min="13095" max="13095" width="9" style="259" bestFit="1" customWidth="1"/>
    <col min="13096" max="13096" width="7.85546875" style="259" bestFit="1" customWidth="1"/>
    <col min="13097" max="13308" width="6.85546875" style="259"/>
    <col min="13309" max="13309" width="4.85546875" style="259" customWidth="1"/>
    <col min="13310" max="13310" width="37.5703125" style="259" bestFit="1" customWidth="1"/>
    <col min="13311" max="13311" width="5.28515625" style="259" customWidth="1"/>
    <col min="13312" max="13312" width="9.85546875" style="259" customWidth="1"/>
    <col min="13313" max="13313" width="12.42578125" style="259" customWidth="1"/>
    <col min="13314" max="13314" width="7.7109375" style="259" customWidth="1"/>
    <col min="13315" max="13315" width="6.42578125" style="259" customWidth="1"/>
    <col min="13316" max="13316" width="8.42578125" style="259" customWidth="1"/>
    <col min="13317" max="13327" width="7.28515625" style="259" customWidth="1"/>
    <col min="13328" max="13328" width="8.7109375" style="259" customWidth="1"/>
    <col min="13329" max="13349" width="7.28515625" style="259" customWidth="1"/>
    <col min="13350" max="13350" width="6.85546875" style="259"/>
    <col min="13351" max="13351" width="9" style="259" bestFit="1" customWidth="1"/>
    <col min="13352" max="13352" width="7.85546875" style="259" bestFit="1" customWidth="1"/>
    <col min="13353" max="13564" width="6.85546875" style="259"/>
    <col min="13565" max="13565" width="4.85546875" style="259" customWidth="1"/>
    <col min="13566" max="13566" width="37.5703125" style="259" bestFit="1" customWidth="1"/>
    <col min="13567" max="13567" width="5.28515625" style="259" customWidth="1"/>
    <col min="13568" max="13568" width="9.85546875" style="259" customWidth="1"/>
    <col min="13569" max="13569" width="12.42578125" style="259" customWidth="1"/>
    <col min="13570" max="13570" width="7.7109375" style="259" customWidth="1"/>
    <col min="13571" max="13571" width="6.42578125" style="259" customWidth="1"/>
    <col min="13572" max="13572" width="8.42578125" style="259" customWidth="1"/>
    <col min="13573" max="13583" width="7.28515625" style="259" customWidth="1"/>
    <col min="13584" max="13584" width="8.7109375" style="259" customWidth="1"/>
    <col min="13585" max="13605" width="7.28515625" style="259" customWidth="1"/>
    <col min="13606" max="13606" width="6.85546875" style="259"/>
    <col min="13607" max="13607" width="9" style="259" bestFit="1" customWidth="1"/>
    <col min="13608" max="13608" width="7.85546875" style="259" bestFit="1" customWidth="1"/>
    <col min="13609" max="13820" width="6.85546875" style="259"/>
    <col min="13821" max="13821" width="4.85546875" style="259" customWidth="1"/>
    <col min="13822" max="13822" width="37.5703125" style="259" bestFit="1" customWidth="1"/>
    <col min="13823" max="13823" width="5.28515625" style="259" customWidth="1"/>
    <col min="13824" max="13824" width="9.85546875" style="259" customWidth="1"/>
    <col min="13825" max="13825" width="12.42578125" style="259" customWidth="1"/>
    <col min="13826" max="13826" width="7.7109375" style="259" customWidth="1"/>
    <col min="13827" max="13827" width="6.42578125" style="259" customWidth="1"/>
    <col min="13828" max="13828" width="8.42578125" style="259" customWidth="1"/>
    <col min="13829" max="13839" width="7.28515625" style="259" customWidth="1"/>
    <col min="13840" max="13840" width="8.7109375" style="259" customWidth="1"/>
    <col min="13841" max="13861" width="7.28515625" style="259" customWidth="1"/>
    <col min="13862" max="13862" width="6.85546875" style="259"/>
    <col min="13863" max="13863" width="9" style="259" bestFit="1" customWidth="1"/>
    <col min="13864" max="13864" width="7.85546875" style="259" bestFit="1" customWidth="1"/>
    <col min="13865" max="14076" width="6.85546875" style="259"/>
    <col min="14077" max="14077" width="4.85546875" style="259" customWidth="1"/>
    <col min="14078" max="14078" width="37.5703125" style="259" bestFit="1" customWidth="1"/>
    <col min="14079" max="14079" width="5.28515625" style="259" customWidth="1"/>
    <col min="14080" max="14080" width="9.85546875" style="259" customWidth="1"/>
    <col min="14081" max="14081" width="12.42578125" style="259" customWidth="1"/>
    <col min="14082" max="14082" width="7.7109375" style="259" customWidth="1"/>
    <col min="14083" max="14083" width="6.42578125" style="259" customWidth="1"/>
    <col min="14084" max="14084" width="8.42578125" style="259" customWidth="1"/>
    <col min="14085" max="14095" width="7.28515625" style="259" customWidth="1"/>
    <col min="14096" max="14096" width="8.7109375" style="259" customWidth="1"/>
    <col min="14097" max="14117" width="7.28515625" style="259" customWidth="1"/>
    <col min="14118" max="14118" width="6.85546875" style="259"/>
    <col min="14119" max="14119" width="9" style="259" bestFit="1" customWidth="1"/>
    <col min="14120" max="14120" width="7.85546875" style="259" bestFit="1" customWidth="1"/>
    <col min="14121" max="14332" width="6.85546875" style="259"/>
    <col min="14333" max="14333" width="4.85546875" style="259" customWidth="1"/>
    <col min="14334" max="14334" width="37.5703125" style="259" bestFit="1" customWidth="1"/>
    <col min="14335" max="14335" width="5.28515625" style="259" customWidth="1"/>
    <col min="14336" max="14336" width="9.85546875" style="259" customWidth="1"/>
    <col min="14337" max="14337" width="12.42578125" style="259" customWidth="1"/>
    <col min="14338" max="14338" width="7.7109375" style="259" customWidth="1"/>
    <col min="14339" max="14339" width="6.42578125" style="259" customWidth="1"/>
    <col min="14340" max="14340" width="8.42578125" style="259" customWidth="1"/>
    <col min="14341" max="14351" width="7.28515625" style="259" customWidth="1"/>
    <col min="14352" max="14352" width="8.7109375" style="259" customWidth="1"/>
    <col min="14353" max="14373" width="7.28515625" style="259" customWidth="1"/>
    <col min="14374" max="14374" width="6.85546875" style="259"/>
    <col min="14375" max="14375" width="9" style="259" bestFit="1" customWidth="1"/>
    <col min="14376" max="14376" width="7.85546875" style="259" bestFit="1" customWidth="1"/>
    <col min="14377" max="14588" width="6.85546875" style="259"/>
    <col min="14589" max="14589" width="4.85546875" style="259" customWidth="1"/>
    <col min="14590" max="14590" width="37.5703125" style="259" bestFit="1" customWidth="1"/>
    <col min="14591" max="14591" width="5.28515625" style="259" customWidth="1"/>
    <col min="14592" max="14592" width="9.85546875" style="259" customWidth="1"/>
    <col min="14593" max="14593" width="12.42578125" style="259" customWidth="1"/>
    <col min="14594" max="14594" width="7.7109375" style="259" customWidth="1"/>
    <col min="14595" max="14595" width="6.42578125" style="259" customWidth="1"/>
    <col min="14596" max="14596" width="8.42578125" style="259" customWidth="1"/>
    <col min="14597" max="14607" width="7.28515625" style="259" customWidth="1"/>
    <col min="14608" max="14608" width="8.7109375" style="259" customWidth="1"/>
    <col min="14609" max="14629" width="7.28515625" style="259" customWidth="1"/>
    <col min="14630" max="14630" width="6.85546875" style="259"/>
    <col min="14631" max="14631" width="9" style="259" bestFit="1" customWidth="1"/>
    <col min="14632" max="14632" width="7.85546875" style="259" bestFit="1" customWidth="1"/>
    <col min="14633" max="14844" width="6.85546875" style="259"/>
    <col min="14845" max="14845" width="4.85546875" style="259" customWidth="1"/>
    <col min="14846" max="14846" width="37.5703125" style="259" bestFit="1" customWidth="1"/>
    <col min="14847" max="14847" width="5.28515625" style="259" customWidth="1"/>
    <col min="14848" max="14848" width="9.85546875" style="259" customWidth="1"/>
    <col min="14849" max="14849" width="12.42578125" style="259" customWidth="1"/>
    <col min="14850" max="14850" width="7.7109375" style="259" customWidth="1"/>
    <col min="14851" max="14851" width="6.42578125" style="259" customWidth="1"/>
    <col min="14852" max="14852" width="8.42578125" style="259" customWidth="1"/>
    <col min="14853" max="14863" width="7.28515625" style="259" customWidth="1"/>
    <col min="14864" max="14864" width="8.7109375" style="259" customWidth="1"/>
    <col min="14865" max="14885" width="7.28515625" style="259" customWidth="1"/>
    <col min="14886" max="14886" width="6.85546875" style="259"/>
    <col min="14887" max="14887" width="9" style="259" bestFit="1" customWidth="1"/>
    <col min="14888" max="14888" width="7.85546875" style="259" bestFit="1" customWidth="1"/>
    <col min="14889" max="15100" width="6.85546875" style="259"/>
    <col min="15101" max="15101" width="4.85546875" style="259" customWidth="1"/>
    <col min="15102" max="15102" width="37.5703125" style="259" bestFit="1" customWidth="1"/>
    <col min="15103" max="15103" width="5.28515625" style="259" customWidth="1"/>
    <col min="15104" max="15104" width="9.85546875" style="259" customWidth="1"/>
    <col min="15105" max="15105" width="12.42578125" style="259" customWidth="1"/>
    <col min="15106" max="15106" width="7.7109375" style="259" customWidth="1"/>
    <col min="15107" max="15107" width="6.42578125" style="259" customWidth="1"/>
    <col min="15108" max="15108" width="8.42578125" style="259" customWidth="1"/>
    <col min="15109" max="15119" width="7.28515625" style="259" customWidth="1"/>
    <col min="15120" max="15120" width="8.7109375" style="259" customWidth="1"/>
    <col min="15121" max="15141" width="7.28515625" style="259" customWidth="1"/>
    <col min="15142" max="15142" width="6.85546875" style="259"/>
    <col min="15143" max="15143" width="9" style="259" bestFit="1" customWidth="1"/>
    <col min="15144" max="15144" width="7.85546875" style="259" bestFit="1" customWidth="1"/>
    <col min="15145" max="15356" width="6.85546875" style="259"/>
    <col min="15357" max="15357" width="4.85546875" style="259" customWidth="1"/>
    <col min="15358" max="15358" width="37.5703125" style="259" bestFit="1" customWidth="1"/>
    <col min="15359" max="15359" width="5.28515625" style="259" customWidth="1"/>
    <col min="15360" max="15360" width="9.85546875" style="259" customWidth="1"/>
    <col min="15361" max="15361" width="12.42578125" style="259" customWidth="1"/>
    <col min="15362" max="15362" width="7.7109375" style="259" customWidth="1"/>
    <col min="15363" max="15363" width="6.42578125" style="259" customWidth="1"/>
    <col min="15364" max="15364" width="8.42578125" style="259" customWidth="1"/>
    <col min="15365" max="15375" width="7.28515625" style="259" customWidth="1"/>
    <col min="15376" max="15376" width="8.7109375" style="259" customWidth="1"/>
    <col min="15377" max="15397" width="7.28515625" style="259" customWidth="1"/>
    <col min="15398" max="15398" width="6.85546875" style="259"/>
    <col min="15399" max="15399" width="9" style="259" bestFit="1" customWidth="1"/>
    <col min="15400" max="15400" width="7.85546875" style="259" bestFit="1" customWidth="1"/>
    <col min="15401" max="15612" width="6.85546875" style="259"/>
    <col min="15613" max="15613" width="4.85546875" style="259" customWidth="1"/>
    <col min="15614" max="15614" width="37.5703125" style="259" bestFit="1" customWidth="1"/>
    <col min="15615" max="15615" width="5.28515625" style="259" customWidth="1"/>
    <col min="15616" max="15616" width="9.85546875" style="259" customWidth="1"/>
    <col min="15617" max="15617" width="12.42578125" style="259" customWidth="1"/>
    <col min="15618" max="15618" width="7.7109375" style="259" customWidth="1"/>
    <col min="15619" max="15619" width="6.42578125" style="259" customWidth="1"/>
    <col min="15620" max="15620" width="8.42578125" style="259" customWidth="1"/>
    <col min="15621" max="15631" width="7.28515625" style="259" customWidth="1"/>
    <col min="15632" max="15632" width="8.7109375" style="259" customWidth="1"/>
    <col min="15633" max="15653" width="7.28515625" style="259" customWidth="1"/>
    <col min="15654" max="15654" width="6.85546875" style="259"/>
    <col min="15655" max="15655" width="9" style="259" bestFit="1" customWidth="1"/>
    <col min="15656" max="15656" width="7.85546875" style="259" bestFit="1" customWidth="1"/>
    <col min="15657" max="15868" width="6.85546875" style="259"/>
    <col min="15869" max="15869" width="4.85546875" style="259" customWidth="1"/>
    <col min="15870" max="15870" width="37.5703125" style="259" bestFit="1" customWidth="1"/>
    <col min="15871" max="15871" width="5.28515625" style="259" customWidth="1"/>
    <col min="15872" max="15872" width="9.85546875" style="259" customWidth="1"/>
    <col min="15873" max="15873" width="12.42578125" style="259" customWidth="1"/>
    <col min="15874" max="15874" width="7.7109375" style="259" customWidth="1"/>
    <col min="15875" max="15875" width="6.42578125" style="259" customWidth="1"/>
    <col min="15876" max="15876" width="8.42578125" style="259" customWidth="1"/>
    <col min="15877" max="15887" width="7.28515625" style="259" customWidth="1"/>
    <col min="15888" max="15888" width="8.7109375" style="259" customWidth="1"/>
    <col min="15889" max="15909" width="7.28515625" style="259" customWidth="1"/>
    <col min="15910" max="15910" width="6.85546875" style="259"/>
    <col min="15911" max="15911" width="9" style="259" bestFit="1" customWidth="1"/>
    <col min="15912" max="15912" width="7.85546875" style="259" bestFit="1" customWidth="1"/>
    <col min="15913" max="16124" width="6.85546875" style="259"/>
    <col min="16125" max="16125" width="4.85546875" style="259" customWidth="1"/>
    <col min="16126" max="16126" width="37.5703125" style="259" bestFit="1" customWidth="1"/>
    <col min="16127" max="16127" width="5.28515625" style="259" customWidth="1"/>
    <col min="16128" max="16128" width="9.85546875" style="259" customWidth="1"/>
    <col min="16129" max="16129" width="12.42578125" style="259" customWidth="1"/>
    <col min="16130" max="16130" width="7.7109375" style="259" customWidth="1"/>
    <col min="16131" max="16131" width="6.42578125" style="259" customWidth="1"/>
    <col min="16132" max="16132" width="8.42578125" style="259" customWidth="1"/>
    <col min="16133" max="16143" width="7.28515625" style="259" customWidth="1"/>
    <col min="16144" max="16144" width="8.7109375" style="259" customWidth="1"/>
    <col min="16145" max="16165" width="7.28515625" style="259" customWidth="1"/>
    <col min="16166" max="16166" width="6.85546875" style="259"/>
    <col min="16167" max="16167" width="9" style="259" bestFit="1" customWidth="1"/>
    <col min="16168" max="16168" width="7.85546875" style="259" bestFit="1" customWidth="1"/>
    <col min="16169" max="16384" width="6.85546875" style="259"/>
  </cols>
  <sheetData>
    <row r="1" spans="1:43" s="221" customFormat="1" ht="18" customHeight="1">
      <c r="A1" s="1646" t="s">
        <v>294</v>
      </c>
      <c r="B1" s="1646"/>
      <c r="G1" s="222"/>
      <c r="I1" s="221">
        <f>F17+F21+F25</f>
        <v>0</v>
      </c>
      <c r="L1" s="223"/>
      <c r="V1" s="223"/>
      <c r="X1" s="223"/>
      <c r="Y1" s="223"/>
      <c r="Z1" s="223"/>
      <c r="AA1" s="223"/>
      <c r="AB1" s="223"/>
      <c r="AC1" s="223"/>
      <c r="AD1" s="223"/>
    </row>
    <row r="2" spans="1:43" s="221" customFormat="1" ht="15" customHeight="1">
      <c r="A2" s="1639" t="s">
        <v>307</v>
      </c>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1:43" s="221" customFormat="1" ht="18" customHeight="1">
      <c r="A3" s="224"/>
      <c r="B3" s="225"/>
      <c r="C3" s="225"/>
      <c r="D3" s="225"/>
      <c r="E3" s="225"/>
      <c r="F3" s="225"/>
      <c r="G3" s="226"/>
      <c r="H3" s="1640" t="s">
        <v>1</v>
      </c>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row>
    <row r="4" spans="1:43" s="227" customFormat="1" ht="18" customHeight="1">
      <c r="A4" s="1647" t="s">
        <v>2</v>
      </c>
      <c r="B4" s="1641" t="s">
        <v>178</v>
      </c>
      <c r="C4" s="1641" t="s">
        <v>3</v>
      </c>
      <c r="D4" s="1637" t="s">
        <v>295</v>
      </c>
      <c r="E4" s="1637" t="s">
        <v>296</v>
      </c>
      <c r="F4" s="1641" t="s">
        <v>4</v>
      </c>
      <c r="G4" s="1642" t="s">
        <v>191</v>
      </c>
      <c r="H4" s="1643" t="s">
        <v>5</v>
      </c>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644"/>
      <c r="AO4" s="1645"/>
    </row>
    <row r="5" spans="1:43" s="227" customFormat="1" ht="38.25">
      <c r="A5" s="1647"/>
      <c r="B5" s="1641"/>
      <c r="C5" s="1641"/>
      <c r="D5" s="1638"/>
      <c r="E5" s="1638"/>
      <c r="F5" s="1641"/>
      <c r="G5" s="1642"/>
      <c r="H5" s="228" t="s">
        <v>308</v>
      </c>
      <c r="I5" s="228" t="s">
        <v>309</v>
      </c>
      <c r="J5" s="228" t="s">
        <v>310</v>
      </c>
      <c r="K5" s="228" t="s">
        <v>311</v>
      </c>
      <c r="L5" s="229" t="s">
        <v>312</v>
      </c>
      <c r="M5" s="228" t="s">
        <v>313</v>
      </c>
      <c r="N5" s="228" t="s">
        <v>314</v>
      </c>
      <c r="O5" s="228" t="s">
        <v>315</v>
      </c>
      <c r="P5" s="228" t="s">
        <v>316</v>
      </c>
      <c r="Q5" s="228" t="s">
        <v>317</v>
      </c>
      <c r="R5" s="228" t="s">
        <v>318</v>
      </c>
      <c r="S5" s="228" t="s">
        <v>319</v>
      </c>
      <c r="T5" s="228" t="s">
        <v>320</v>
      </c>
      <c r="U5" s="228" t="s">
        <v>321</v>
      </c>
      <c r="V5" s="229" t="s">
        <v>322</v>
      </c>
      <c r="W5" s="228" t="s">
        <v>348</v>
      </c>
      <c r="X5" s="229" t="s">
        <v>323</v>
      </c>
      <c r="Y5" s="229" t="s">
        <v>324</v>
      </c>
      <c r="Z5" s="229" t="s">
        <v>325</v>
      </c>
      <c r="AA5" s="229" t="s">
        <v>326</v>
      </c>
      <c r="AB5" s="229" t="s">
        <v>327</v>
      </c>
      <c r="AC5" s="229" t="s">
        <v>328</v>
      </c>
      <c r="AD5" s="229" t="s">
        <v>329</v>
      </c>
      <c r="AE5" s="230" t="s">
        <v>554</v>
      </c>
      <c r="AF5" s="230" t="s">
        <v>555</v>
      </c>
      <c r="AG5" s="230" t="s">
        <v>556</v>
      </c>
      <c r="AH5" s="230" t="s">
        <v>557</v>
      </c>
      <c r="AI5" s="230" t="s">
        <v>558</v>
      </c>
      <c r="AJ5" s="230" t="s">
        <v>559</v>
      </c>
      <c r="AK5" s="230" t="s">
        <v>560</v>
      </c>
      <c r="AL5" s="230" t="s">
        <v>561</v>
      </c>
      <c r="AM5" s="230" t="s">
        <v>562</v>
      </c>
      <c r="AN5" s="230" t="s">
        <v>563</v>
      </c>
      <c r="AO5" s="230" t="s">
        <v>564</v>
      </c>
    </row>
    <row r="6" spans="1:43" s="234" customFormat="1" ht="22.5" customHeight="1">
      <c r="A6" s="231">
        <v>-1</v>
      </c>
      <c r="B6" s="231">
        <v>-2</v>
      </c>
      <c r="C6" s="231">
        <v>-3</v>
      </c>
      <c r="D6" s="103">
        <v>-4</v>
      </c>
      <c r="E6" s="103">
        <v>-5</v>
      </c>
      <c r="F6" s="103" t="s">
        <v>330</v>
      </c>
      <c r="G6" s="232"/>
      <c r="H6" s="103">
        <v>-7</v>
      </c>
      <c r="I6" s="103">
        <v>-8</v>
      </c>
      <c r="J6" s="103">
        <v>-9</v>
      </c>
      <c r="K6" s="103">
        <v>-10</v>
      </c>
      <c r="L6" s="233">
        <v>-11</v>
      </c>
      <c r="M6" s="103">
        <v>-12</v>
      </c>
      <c r="N6" s="103">
        <v>-13</v>
      </c>
      <c r="O6" s="103">
        <v>-14</v>
      </c>
      <c r="P6" s="103">
        <v>-15</v>
      </c>
      <c r="Q6" s="103">
        <v>-16</v>
      </c>
      <c r="R6" s="103">
        <v>-17</v>
      </c>
      <c r="S6" s="103">
        <v>-18</v>
      </c>
      <c r="T6" s="103">
        <v>-19</v>
      </c>
      <c r="U6" s="103">
        <v>-20</v>
      </c>
      <c r="V6" s="233">
        <v>-21</v>
      </c>
      <c r="W6" s="103">
        <v>-22</v>
      </c>
      <c r="X6" s="233">
        <v>-23</v>
      </c>
      <c r="Y6" s="233">
        <v>-24</v>
      </c>
      <c r="Z6" s="233">
        <v>-25</v>
      </c>
      <c r="AA6" s="233">
        <v>-26</v>
      </c>
      <c r="AB6" s="233">
        <v>-27</v>
      </c>
      <c r="AC6" s="233">
        <v>-28</v>
      </c>
      <c r="AD6" s="233">
        <v>-29</v>
      </c>
      <c r="AE6" s="231">
        <v>-30</v>
      </c>
      <c r="AF6" s="231">
        <v>-31</v>
      </c>
      <c r="AG6" s="231">
        <v>-32</v>
      </c>
      <c r="AH6" s="231">
        <v>-33</v>
      </c>
      <c r="AI6" s="231">
        <v>-34</v>
      </c>
      <c r="AJ6" s="231">
        <v>-35</v>
      </c>
      <c r="AK6" s="231">
        <v>-36</v>
      </c>
      <c r="AL6" s="231">
        <v>-37</v>
      </c>
      <c r="AM6" s="231">
        <v>-38</v>
      </c>
      <c r="AN6" s="231">
        <v>-39</v>
      </c>
      <c r="AO6" s="231">
        <v>-40</v>
      </c>
    </row>
    <row r="7" spans="1:43" s="239" customFormat="1" ht="15.75" customHeight="1">
      <c r="A7" s="235" t="s">
        <v>193</v>
      </c>
      <c r="B7" s="236" t="s">
        <v>194</v>
      </c>
      <c r="C7" s="235"/>
      <c r="D7" s="230"/>
      <c r="E7" s="230"/>
      <c r="F7" s="230"/>
      <c r="G7" s="237"/>
      <c r="H7" s="230"/>
      <c r="I7" s="230"/>
      <c r="J7" s="230"/>
      <c r="K7" s="230"/>
      <c r="L7" s="230"/>
      <c r="M7" s="230"/>
      <c r="N7" s="230"/>
      <c r="O7" s="230"/>
      <c r="P7" s="230"/>
      <c r="Q7" s="230"/>
      <c r="R7" s="230"/>
      <c r="S7" s="230"/>
      <c r="T7" s="230"/>
      <c r="U7" s="230"/>
      <c r="V7" s="238"/>
      <c r="W7" s="230"/>
      <c r="X7" s="238"/>
      <c r="Y7" s="238"/>
      <c r="Z7" s="238"/>
      <c r="AA7" s="238"/>
      <c r="AB7" s="238"/>
      <c r="AC7" s="238"/>
      <c r="AD7" s="238"/>
      <c r="AE7" s="235"/>
      <c r="AF7" s="235"/>
      <c r="AG7" s="235"/>
      <c r="AH7" s="235"/>
      <c r="AI7" s="235"/>
      <c r="AJ7" s="235"/>
      <c r="AK7" s="235"/>
      <c r="AL7" s="235"/>
      <c r="AM7" s="235"/>
      <c r="AN7" s="235"/>
      <c r="AO7" s="235"/>
    </row>
    <row r="8" spans="1:43" s="314" customFormat="1" ht="18" customHeight="1">
      <c r="A8" s="246"/>
      <c r="B8" s="310" t="s">
        <v>7</v>
      </c>
      <c r="C8" s="246"/>
      <c r="D8" s="246"/>
      <c r="E8" s="311"/>
      <c r="F8" s="312">
        <f>F9+F32+F75</f>
        <v>2412.4504699999998</v>
      </c>
      <c r="G8" s="312">
        <v>100</v>
      </c>
      <c r="H8" s="312">
        <f>H9+H32+H75</f>
        <v>184.03013999999999</v>
      </c>
      <c r="I8" s="312">
        <f t="shared" ref="I8:AO8" si="0">I9+I32+I75</f>
        <v>128.41248999999999</v>
      </c>
      <c r="J8" s="312">
        <f>J9+J32+J75</f>
        <v>103.027</v>
      </c>
      <c r="K8" s="312">
        <f t="shared" si="0"/>
        <v>127.17240000000001</v>
      </c>
      <c r="L8" s="312">
        <f t="shared" si="0"/>
        <v>106.7526</v>
      </c>
      <c r="M8" s="312">
        <f t="shared" si="0"/>
        <v>131.67379999999997</v>
      </c>
      <c r="N8" s="312">
        <f t="shared" si="0"/>
        <v>88.922199999999989</v>
      </c>
      <c r="O8" s="312">
        <f t="shared" si="0"/>
        <v>213.10999999999999</v>
      </c>
      <c r="P8" s="312">
        <f t="shared" si="0"/>
        <v>111.5219</v>
      </c>
      <c r="Q8" s="312">
        <f t="shared" si="0"/>
        <v>129.51571999999999</v>
      </c>
      <c r="R8" s="312">
        <f t="shared" si="0"/>
        <v>138.52590000000001</v>
      </c>
      <c r="S8" s="312">
        <f t="shared" si="0"/>
        <v>188.84011000000004</v>
      </c>
      <c r="T8" s="312">
        <f t="shared" si="0"/>
        <v>177.82740999999999</v>
      </c>
      <c r="U8" s="312">
        <f t="shared" si="0"/>
        <v>135.7671</v>
      </c>
      <c r="V8" s="312">
        <f t="shared" si="0"/>
        <v>145.4513</v>
      </c>
      <c r="W8" s="312">
        <f t="shared" si="0"/>
        <v>159.68809999999996</v>
      </c>
      <c r="X8" s="312">
        <f t="shared" si="0"/>
        <v>142.21229999999997</v>
      </c>
      <c r="Y8" s="312">
        <f t="shared" si="0"/>
        <v>0</v>
      </c>
      <c r="Z8" s="312">
        <f t="shared" si="0"/>
        <v>0</v>
      </c>
      <c r="AA8" s="312">
        <f t="shared" si="0"/>
        <v>0</v>
      </c>
      <c r="AB8" s="312">
        <f t="shared" si="0"/>
        <v>0</v>
      </c>
      <c r="AC8" s="312">
        <f t="shared" si="0"/>
        <v>0</v>
      </c>
      <c r="AD8" s="312">
        <f t="shared" si="0"/>
        <v>0</v>
      </c>
      <c r="AE8" s="313">
        <f t="shared" si="0"/>
        <v>0</v>
      </c>
      <c r="AF8" s="313">
        <f t="shared" si="0"/>
        <v>0</v>
      </c>
      <c r="AG8" s="313">
        <f t="shared" si="0"/>
        <v>0</v>
      </c>
      <c r="AH8" s="313">
        <f t="shared" si="0"/>
        <v>0</v>
      </c>
      <c r="AI8" s="313">
        <f t="shared" si="0"/>
        <v>0</v>
      </c>
      <c r="AJ8" s="313">
        <f t="shared" si="0"/>
        <v>0</v>
      </c>
      <c r="AK8" s="313">
        <f t="shared" si="0"/>
        <v>0</v>
      </c>
      <c r="AL8" s="313">
        <f t="shared" si="0"/>
        <v>0</v>
      </c>
      <c r="AM8" s="313">
        <f t="shared" si="0"/>
        <v>0</v>
      </c>
      <c r="AN8" s="313">
        <f t="shared" si="0"/>
        <v>0</v>
      </c>
      <c r="AO8" s="313">
        <f t="shared" si="0"/>
        <v>0</v>
      </c>
    </row>
    <row r="9" spans="1:43" s="227" customFormat="1" ht="18" customHeight="1">
      <c r="A9" s="244" t="s">
        <v>8</v>
      </c>
      <c r="B9" s="245" t="s">
        <v>9</v>
      </c>
      <c r="C9" s="230" t="s">
        <v>10</v>
      </c>
      <c r="D9" s="244"/>
      <c r="E9" s="244"/>
      <c r="F9" s="247"/>
      <c r="G9" s="248"/>
      <c r="H9" s="247"/>
      <c r="I9" s="247"/>
      <c r="J9" s="247"/>
      <c r="K9" s="247"/>
      <c r="L9" s="247"/>
      <c r="M9" s="247"/>
      <c r="N9" s="247"/>
      <c r="O9" s="247"/>
      <c r="P9" s="247"/>
      <c r="Q9" s="247"/>
      <c r="R9" s="247"/>
      <c r="S9" s="247"/>
      <c r="T9" s="247"/>
      <c r="U9" s="247"/>
      <c r="V9" s="249"/>
      <c r="W9" s="247"/>
      <c r="X9" s="249"/>
      <c r="Y9" s="249"/>
      <c r="Z9" s="249"/>
      <c r="AA9" s="249"/>
      <c r="AB9" s="249"/>
      <c r="AC9" s="249"/>
      <c r="AD9" s="249"/>
      <c r="AE9" s="250">
        <f t="shared" ref="AE9:AO9" si="1">AE11+AE15+AE16+AE17+AE21+AE25+AE29+AE30+AE31+AE14</f>
        <v>0</v>
      </c>
      <c r="AF9" s="250">
        <f t="shared" si="1"/>
        <v>0</v>
      </c>
      <c r="AG9" s="250">
        <f t="shared" si="1"/>
        <v>0</v>
      </c>
      <c r="AH9" s="250">
        <f t="shared" si="1"/>
        <v>0</v>
      </c>
      <c r="AI9" s="250">
        <f t="shared" si="1"/>
        <v>0</v>
      </c>
      <c r="AJ9" s="250">
        <f t="shared" si="1"/>
        <v>0</v>
      </c>
      <c r="AK9" s="250">
        <f t="shared" si="1"/>
        <v>0</v>
      </c>
      <c r="AL9" s="250">
        <f t="shared" si="1"/>
        <v>0</v>
      </c>
      <c r="AM9" s="250">
        <f t="shared" si="1"/>
        <v>0</v>
      </c>
      <c r="AN9" s="250">
        <f t="shared" si="1"/>
        <v>0</v>
      </c>
      <c r="AO9" s="250">
        <f t="shared" si="1"/>
        <v>0</v>
      </c>
    </row>
    <row r="10" spans="1:43" s="227" customFormat="1" ht="18" customHeight="1">
      <c r="A10" s="244"/>
      <c r="B10" s="251" t="s">
        <v>65</v>
      </c>
      <c r="C10" s="230"/>
      <c r="D10" s="252"/>
      <c r="E10" s="308"/>
      <c r="F10" s="247"/>
      <c r="G10" s="248"/>
      <c r="H10" s="247"/>
      <c r="I10" s="247"/>
      <c r="J10" s="247"/>
      <c r="K10" s="247"/>
      <c r="L10" s="247"/>
      <c r="M10" s="247"/>
      <c r="N10" s="247"/>
      <c r="O10" s="247"/>
      <c r="P10" s="247"/>
      <c r="Q10" s="247"/>
      <c r="R10" s="247"/>
      <c r="S10" s="247"/>
      <c r="T10" s="247"/>
      <c r="U10" s="247"/>
      <c r="V10" s="249"/>
      <c r="W10" s="247"/>
      <c r="X10" s="249"/>
      <c r="Y10" s="249"/>
      <c r="Z10" s="249"/>
      <c r="AA10" s="249"/>
      <c r="AB10" s="249"/>
      <c r="AC10" s="249"/>
      <c r="AD10" s="249"/>
      <c r="AE10" s="250"/>
      <c r="AF10" s="250"/>
      <c r="AG10" s="250"/>
      <c r="AH10" s="250"/>
      <c r="AI10" s="250"/>
      <c r="AJ10" s="250"/>
      <c r="AK10" s="250"/>
      <c r="AL10" s="250"/>
      <c r="AM10" s="250"/>
      <c r="AN10" s="250"/>
      <c r="AO10" s="250"/>
    </row>
    <row r="11" spans="1:43" ht="18" customHeight="1">
      <c r="A11" s="252" t="s">
        <v>11</v>
      </c>
      <c r="B11" s="253" t="s">
        <v>12</v>
      </c>
      <c r="C11" s="103" t="s">
        <v>13</v>
      </c>
      <c r="D11" s="252"/>
      <c r="E11" s="308"/>
      <c r="F11" s="254"/>
      <c r="G11" s="255"/>
      <c r="H11" s="256"/>
      <c r="I11" s="256"/>
      <c r="J11" s="256"/>
      <c r="K11" s="256"/>
      <c r="L11" s="256"/>
      <c r="M11" s="256"/>
      <c r="N11" s="256"/>
      <c r="O11" s="256"/>
      <c r="P11" s="256"/>
      <c r="Q11" s="256"/>
      <c r="R11" s="256"/>
      <c r="S11" s="256"/>
      <c r="T11" s="256"/>
      <c r="U11" s="256"/>
      <c r="V11" s="257"/>
      <c r="W11" s="256"/>
      <c r="X11" s="257"/>
      <c r="Y11" s="257"/>
      <c r="Z11" s="257"/>
      <c r="AA11" s="257"/>
      <c r="AB11" s="257"/>
      <c r="AC11" s="257"/>
      <c r="AD11" s="257"/>
      <c r="AE11" s="258">
        <f t="shared" ref="AE11:AO11" si="2">AE12+AE13+AE14</f>
        <v>0</v>
      </c>
      <c r="AF11" s="258">
        <f t="shared" si="2"/>
        <v>0</v>
      </c>
      <c r="AG11" s="258">
        <f t="shared" si="2"/>
        <v>0</v>
      </c>
      <c r="AH11" s="258">
        <f t="shared" si="2"/>
        <v>0</v>
      </c>
      <c r="AI11" s="258">
        <f t="shared" si="2"/>
        <v>0</v>
      </c>
      <c r="AJ11" s="258">
        <f t="shared" si="2"/>
        <v>0</v>
      </c>
      <c r="AK11" s="258">
        <f t="shared" si="2"/>
        <v>0</v>
      </c>
      <c r="AL11" s="258">
        <f t="shared" si="2"/>
        <v>0</v>
      </c>
      <c r="AM11" s="258">
        <f t="shared" si="2"/>
        <v>0</v>
      </c>
      <c r="AN11" s="258">
        <f t="shared" si="2"/>
        <v>0</v>
      </c>
      <c r="AO11" s="258">
        <f t="shared" si="2"/>
        <v>0</v>
      </c>
    </row>
    <row r="12" spans="1:43" s="266" customFormat="1" ht="25.5">
      <c r="A12" s="260"/>
      <c r="B12" s="261" t="s">
        <v>14</v>
      </c>
      <c r="C12" s="151" t="s">
        <v>15</v>
      </c>
      <c r="D12" s="252"/>
      <c r="E12" s="308"/>
      <c r="F12" s="262"/>
      <c r="G12" s="255"/>
      <c r="H12" s="263"/>
      <c r="I12" s="263"/>
      <c r="J12" s="263"/>
      <c r="K12" s="263"/>
      <c r="L12" s="263"/>
      <c r="M12" s="263"/>
      <c r="N12" s="263"/>
      <c r="O12" s="263"/>
      <c r="P12" s="263"/>
      <c r="Q12" s="263"/>
      <c r="R12" s="263"/>
      <c r="S12" s="263"/>
      <c r="T12" s="263"/>
      <c r="U12" s="263"/>
      <c r="V12" s="264"/>
      <c r="W12" s="263"/>
      <c r="X12" s="264"/>
      <c r="Y12" s="264"/>
      <c r="Z12" s="264"/>
      <c r="AA12" s="264"/>
      <c r="AB12" s="264"/>
      <c r="AC12" s="264"/>
      <c r="AD12" s="264"/>
      <c r="AE12" s="265">
        <v>0</v>
      </c>
      <c r="AF12" s="265">
        <v>0</v>
      </c>
      <c r="AG12" s="265">
        <v>0</v>
      </c>
      <c r="AH12" s="265">
        <v>0</v>
      </c>
      <c r="AI12" s="265">
        <v>0</v>
      </c>
      <c r="AJ12" s="265">
        <v>0</v>
      </c>
      <c r="AK12" s="265">
        <v>0</v>
      </c>
      <c r="AL12" s="265">
        <v>0</v>
      </c>
      <c r="AM12" s="265">
        <v>0</v>
      </c>
      <c r="AN12" s="265">
        <v>0</v>
      </c>
      <c r="AO12" s="265">
        <v>0</v>
      </c>
      <c r="AQ12" s="266">
        <v>1541.61</v>
      </c>
    </row>
    <row r="13" spans="1:43" s="266" customFormat="1" ht="18" customHeight="1">
      <c r="A13" s="260"/>
      <c r="B13" s="150" t="s">
        <v>16</v>
      </c>
      <c r="C13" s="151" t="s">
        <v>17</v>
      </c>
      <c r="D13" s="252"/>
      <c r="E13" s="308"/>
      <c r="F13" s="262"/>
      <c r="G13" s="255"/>
      <c r="H13" s="263"/>
      <c r="I13" s="263"/>
      <c r="J13" s="263"/>
      <c r="K13" s="263"/>
      <c r="L13" s="263"/>
      <c r="M13" s="263"/>
      <c r="N13" s="263"/>
      <c r="O13" s="263"/>
      <c r="P13" s="263"/>
      <c r="Q13" s="263"/>
      <c r="R13" s="263"/>
      <c r="S13" s="263"/>
      <c r="T13" s="263"/>
      <c r="U13" s="263"/>
      <c r="V13" s="264"/>
      <c r="W13" s="263"/>
      <c r="X13" s="264"/>
      <c r="Y13" s="264"/>
      <c r="Z13" s="264"/>
      <c r="AA13" s="264"/>
      <c r="AB13" s="264"/>
      <c r="AC13" s="264"/>
      <c r="AD13" s="264"/>
      <c r="AE13" s="265">
        <v>0</v>
      </c>
      <c r="AF13" s="265">
        <v>0</v>
      </c>
      <c r="AG13" s="265">
        <v>0</v>
      </c>
      <c r="AH13" s="265">
        <v>0</v>
      </c>
      <c r="AI13" s="265">
        <v>0</v>
      </c>
      <c r="AJ13" s="265">
        <v>0</v>
      </c>
      <c r="AK13" s="265">
        <v>0</v>
      </c>
      <c r="AL13" s="265">
        <v>0</v>
      </c>
      <c r="AM13" s="265">
        <v>0</v>
      </c>
      <c r="AN13" s="265">
        <v>0</v>
      </c>
      <c r="AO13" s="265">
        <v>0</v>
      </c>
    </row>
    <row r="14" spans="1:43" s="266" customFormat="1" ht="18" customHeight="1">
      <c r="A14" s="260"/>
      <c r="B14" s="167" t="s">
        <v>18</v>
      </c>
      <c r="C14" s="151" t="s">
        <v>19</v>
      </c>
      <c r="D14" s="252"/>
      <c r="E14" s="308"/>
      <c r="F14" s="262"/>
      <c r="G14" s="255"/>
      <c r="H14" s="263"/>
      <c r="I14" s="263"/>
      <c r="J14" s="263"/>
      <c r="K14" s="263"/>
      <c r="L14" s="263"/>
      <c r="M14" s="263"/>
      <c r="N14" s="263"/>
      <c r="O14" s="263"/>
      <c r="P14" s="263"/>
      <c r="Q14" s="263"/>
      <c r="R14" s="263"/>
      <c r="S14" s="263"/>
      <c r="T14" s="263"/>
      <c r="U14" s="263"/>
      <c r="V14" s="264"/>
      <c r="W14" s="263"/>
      <c r="X14" s="264"/>
      <c r="Y14" s="264"/>
      <c r="Z14" s="264"/>
      <c r="AA14" s="264"/>
      <c r="AB14" s="264"/>
      <c r="AC14" s="264"/>
      <c r="AD14" s="264"/>
      <c r="AE14" s="265">
        <v>0</v>
      </c>
      <c r="AF14" s="265">
        <v>0</v>
      </c>
      <c r="AG14" s="265">
        <v>0</v>
      </c>
      <c r="AH14" s="265">
        <v>0</v>
      </c>
      <c r="AI14" s="265">
        <v>0</v>
      </c>
      <c r="AJ14" s="265">
        <v>0</v>
      </c>
      <c r="AK14" s="265">
        <v>0</v>
      </c>
      <c r="AL14" s="265">
        <v>0</v>
      </c>
      <c r="AM14" s="265">
        <v>0</v>
      </c>
      <c r="AN14" s="265">
        <v>0</v>
      </c>
      <c r="AO14" s="265">
        <v>0</v>
      </c>
    </row>
    <row r="15" spans="1:43" ht="18" customHeight="1">
      <c r="A15" s="252" t="s">
        <v>20</v>
      </c>
      <c r="B15" s="104" t="s">
        <v>21</v>
      </c>
      <c r="C15" s="103" t="s">
        <v>22</v>
      </c>
      <c r="D15" s="252"/>
      <c r="E15" s="308"/>
      <c r="F15" s="254"/>
      <c r="G15" s="255"/>
      <c r="H15" s="263"/>
      <c r="I15" s="263"/>
      <c r="J15" s="263"/>
      <c r="K15" s="263"/>
      <c r="L15" s="263"/>
      <c r="M15" s="263"/>
      <c r="N15" s="263"/>
      <c r="O15" s="263"/>
      <c r="P15" s="263"/>
      <c r="Q15" s="263"/>
      <c r="R15" s="263"/>
      <c r="S15" s="263"/>
      <c r="T15" s="263"/>
      <c r="U15" s="263"/>
      <c r="V15" s="264"/>
      <c r="W15" s="263"/>
      <c r="X15" s="264"/>
      <c r="Y15" s="264"/>
      <c r="Z15" s="264"/>
      <c r="AA15" s="264"/>
      <c r="AB15" s="264"/>
      <c r="AC15" s="264"/>
      <c r="AD15" s="264"/>
      <c r="AE15" s="258">
        <v>0</v>
      </c>
      <c r="AF15" s="258">
        <v>0</v>
      </c>
      <c r="AG15" s="258">
        <v>0</v>
      </c>
      <c r="AH15" s="258">
        <v>0</v>
      </c>
      <c r="AI15" s="258">
        <v>0</v>
      </c>
      <c r="AJ15" s="258">
        <v>0</v>
      </c>
      <c r="AK15" s="258">
        <v>0</v>
      </c>
      <c r="AL15" s="258">
        <v>0</v>
      </c>
      <c r="AM15" s="258">
        <v>0</v>
      </c>
      <c r="AN15" s="258">
        <v>0</v>
      </c>
      <c r="AO15" s="258">
        <v>0</v>
      </c>
    </row>
    <row r="16" spans="1:43" ht="18" customHeight="1">
      <c r="A16" s="252" t="s">
        <v>23</v>
      </c>
      <c r="B16" s="104" t="s">
        <v>24</v>
      </c>
      <c r="C16" s="103" t="s">
        <v>25</v>
      </c>
      <c r="D16" s="252"/>
      <c r="E16" s="308"/>
      <c r="F16" s="256"/>
      <c r="G16" s="255"/>
      <c r="H16" s="263"/>
      <c r="I16" s="263"/>
      <c r="J16" s="263"/>
      <c r="K16" s="263"/>
      <c r="L16" s="263"/>
      <c r="M16" s="263"/>
      <c r="N16" s="263"/>
      <c r="O16" s="263"/>
      <c r="P16" s="263"/>
      <c r="Q16" s="263"/>
      <c r="R16" s="263"/>
      <c r="S16" s="263"/>
      <c r="T16" s="263"/>
      <c r="U16" s="263"/>
      <c r="V16" s="264"/>
      <c r="W16" s="263"/>
      <c r="X16" s="264"/>
      <c r="Y16" s="264"/>
      <c r="Z16" s="264"/>
      <c r="AA16" s="264"/>
      <c r="AB16" s="264"/>
      <c r="AC16" s="264"/>
      <c r="AD16" s="264"/>
      <c r="AE16" s="258">
        <v>0</v>
      </c>
      <c r="AF16" s="258">
        <v>0</v>
      </c>
      <c r="AG16" s="258">
        <v>0</v>
      </c>
      <c r="AH16" s="258">
        <v>0</v>
      </c>
      <c r="AI16" s="258">
        <v>0</v>
      </c>
      <c r="AJ16" s="258">
        <v>0</v>
      </c>
      <c r="AK16" s="258">
        <v>0</v>
      </c>
      <c r="AL16" s="258">
        <v>0</v>
      </c>
      <c r="AM16" s="258">
        <v>0</v>
      </c>
      <c r="AN16" s="258">
        <v>0</v>
      </c>
      <c r="AO16" s="258">
        <v>0</v>
      </c>
    </row>
    <row r="17" spans="1:43" ht="18" customHeight="1">
      <c r="A17" s="252" t="s">
        <v>26</v>
      </c>
      <c r="B17" s="253" t="s">
        <v>27</v>
      </c>
      <c r="C17" s="103" t="s">
        <v>28</v>
      </c>
      <c r="D17" s="252"/>
      <c r="E17" s="308"/>
      <c r="F17" s="254"/>
      <c r="G17" s="255"/>
      <c r="H17" s="256"/>
      <c r="I17" s="256"/>
      <c r="J17" s="256"/>
      <c r="K17" s="256"/>
      <c r="L17" s="256"/>
      <c r="M17" s="256"/>
      <c r="N17" s="256"/>
      <c r="O17" s="256"/>
      <c r="P17" s="256"/>
      <c r="Q17" s="256"/>
      <c r="R17" s="256"/>
      <c r="S17" s="256"/>
      <c r="T17" s="256"/>
      <c r="U17" s="256"/>
      <c r="V17" s="257"/>
      <c r="W17" s="256"/>
      <c r="X17" s="257"/>
      <c r="Y17" s="257"/>
      <c r="Z17" s="257"/>
      <c r="AA17" s="257"/>
      <c r="AB17" s="257"/>
      <c r="AC17" s="257"/>
      <c r="AD17" s="257"/>
      <c r="AE17" s="258">
        <f t="shared" ref="AE17:AO17" si="3">AE18+AE19+AE20</f>
        <v>0</v>
      </c>
      <c r="AF17" s="258">
        <f t="shared" si="3"/>
        <v>0</v>
      </c>
      <c r="AG17" s="258">
        <f t="shared" si="3"/>
        <v>0</v>
      </c>
      <c r="AH17" s="258">
        <f t="shared" si="3"/>
        <v>0</v>
      </c>
      <c r="AI17" s="258">
        <f t="shared" si="3"/>
        <v>0</v>
      </c>
      <c r="AJ17" s="258">
        <f t="shared" si="3"/>
        <v>0</v>
      </c>
      <c r="AK17" s="258">
        <f t="shared" si="3"/>
        <v>0</v>
      </c>
      <c r="AL17" s="258">
        <f t="shared" si="3"/>
        <v>0</v>
      </c>
      <c r="AM17" s="258">
        <f t="shared" si="3"/>
        <v>0</v>
      </c>
      <c r="AN17" s="258">
        <f t="shared" si="3"/>
        <v>0</v>
      </c>
      <c r="AO17" s="258">
        <f t="shared" si="3"/>
        <v>0</v>
      </c>
    </row>
    <row r="18" spans="1:43" s="266" customFormat="1" ht="18" customHeight="1">
      <c r="A18" s="260"/>
      <c r="B18" s="167" t="s">
        <v>29</v>
      </c>
      <c r="C18" s="151" t="s">
        <v>30</v>
      </c>
      <c r="D18" s="252"/>
      <c r="E18" s="308"/>
      <c r="F18" s="254"/>
      <c r="G18" s="255"/>
      <c r="H18" s="263"/>
      <c r="I18" s="263"/>
      <c r="J18" s="263"/>
      <c r="K18" s="263"/>
      <c r="L18" s="263"/>
      <c r="M18" s="263"/>
      <c r="N18" s="263"/>
      <c r="O18" s="263"/>
      <c r="P18" s="263"/>
      <c r="Q18" s="263"/>
      <c r="R18" s="263"/>
      <c r="S18" s="263"/>
      <c r="T18" s="263"/>
      <c r="U18" s="263"/>
      <c r="V18" s="264"/>
      <c r="W18" s="263"/>
      <c r="X18" s="264"/>
      <c r="Y18" s="264"/>
      <c r="Z18" s="264"/>
      <c r="AA18" s="264"/>
      <c r="AB18" s="264"/>
      <c r="AC18" s="264"/>
      <c r="AD18" s="264"/>
      <c r="AE18" s="265">
        <v>0</v>
      </c>
      <c r="AF18" s="265">
        <v>0</v>
      </c>
      <c r="AG18" s="265">
        <v>0</v>
      </c>
      <c r="AH18" s="265">
        <v>0</v>
      </c>
      <c r="AI18" s="265">
        <v>0</v>
      </c>
      <c r="AJ18" s="265">
        <v>0</v>
      </c>
      <c r="AK18" s="265">
        <v>0</v>
      </c>
      <c r="AL18" s="265">
        <v>0</v>
      </c>
      <c r="AM18" s="265">
        <v>0</v>
      </c>
      <c r="AN18" s="265">
        <v>0</v>
      </c>
      <c r="AO18" s="265">
        <v>0</v>
      </c>
    </row>
    <row r="19" spans="1:43" s="266" customFormat="1" ht="18" customHeight="1">
      <c r="A19" s="260"/>
      <c r="B19" s="167" t="s">
        <v>31</v>
      </c>
      <c r="C19" s="151" t="s">
        <v>32</v>
      </c>
      <c r="D19" s="252"/>
      <c r="E19" s="308"/>
      <c r="F19" s="254"/>
      <c r="G19" s="255"/>
      <c r="H19" s="263"/>
      <c r="I19" s="263"/>
      <c r="J19" s="263"/>
      <c r="K19" s="263"/>
      <c r="L19" s="263"/>
      <c r="M19" s="263"/>
      <c r="N19" s="263"/>
      <c r="O19" s="263"/>
      <c r="P19" s="263"/>
      <c r="Q19" s="263"/>
      <c r="R19" s="263"/>
      <c r="S19" s="263"/>
      <c r="T19" s="263"/>
      <c r="U19" s="263"/>
      <c r="V19" s="264"/>
      <c r="W19" s="263"/>
      <c r="X19" s="264"/>
      <c r="Y19" s="264"/>
      <c r="Z19" s="264"/>
      <c r="AA19" s="264"/>
      <c r="AB19" s="264"/>
      <c r="AC19" s="264"/>
      <c r="AD19" s="264"/>
      <c r="AE19" s="265">
        <v>0</v>
      </c>
      <c r="AF19" s="265">
        <v>0</v>
      </c>
      <c r="AG19" s="265">
        <v>0</v>
      </c>
      <c r="AH19" s="265">
        <v>0</v>
      </c>
      <c r="AI19" s="265">
        <v>0</v>
      </c>
      <c r="AJ19" s="265">
        <v>0</v>
      </c>
      <c r="AK19" s="265">
        <v>0</v>
      </c>
      <c r="AL19" s="265">
        <v>0</v>
      </c>
      <c r="AM19" s="265">
        <v>0</v>
      </c>
      <c r="AN19" s="265">
        <v>0</v>
      </c>
      <c r="AO19" s="265">
        <v>0</v>
      </c>
    </row>
    <row r="20" spans="1:43" s="266" customFormat="1" ht="18" customHeight="1">
      <c r="A20" s="260"/>
      <c r="B20" s="167" t="s">
        <v>33</v>
      </c>
      <c r="C20" s="151" t="s">
        <v>34</v>
      </c>
      <c r="D20" s="252"/>
      <c r="E20" s="308"/>
      <c r="F20" s="254"/>
      <c r="G20" s="255"/>
      <c r="H20" s="263"/>
      <c r="I20" s="263"/>
      <c r="J20" s="263"/>
      <c r="K20" s="263"/>
      <c r="L20" s="263"/>
      <c r="M20" s="263"/>
      <c r="N20" s="263"/>
      <c r="O20" s="263"/>
      <c r="P20" s="263"/>
      <c r="Q20" s="263"/>
      <c r="R20" s="263"/>
      <c r="S20" s="263"/>
      <c r="T20" s="263"/>
      <c r="U20" s="263"/>
      <c r="V20" s="264"/>
      <c r="W20" s="263"/>
      <c r="X20" s="264"/>
      <c r="Y20" s="264"/>
      <c r="Z20" s="264"/>
      <c r="AA20" s="264"/>
      <c r="AB20" s="264"/>
      <c r="AC20" s="264"/>
      <c r="AD20" s="264"/>
      <c r="AE20" s="265">
        <v>0</v>
      </c>
      <c r="AF20" s="265">
        <v>0</v>
      </c>
      <c r="AG20" s="265">
        <v>0</v>
      </c>
      <c r="AH20" s="265">
        <v>0</v>
      </c>
      <c r="AI20" s="265">
        <v>0</v>
      </c>
      <c r="AJ20" s="265">
        <v>0</v>
      </c>
      <c r="AK20" s="265">
        <v>0</v>
      </c>
      <c r="AL20" s="265">
        <v>0</v>
      </c>
      <c r="AM20" s="265">
        <v>0</v>
      </c>
      <c r="AN20" s="265">
        <v>0</v>
      </c>
      <c r="AO20" s="265">
        <v>0</v>
      </c>
    </row>
    <row r="21" spans="1:43" ht="18" customHeight="1">
      <c r="A21" s="252" t="s">
        <v>35</v>
      </c>
      <c r="B21" s="253" t="s">
        <v>36</v>
      </c>
      <c r="C21" s="103" t="s">
        <v>37</v>
      </c>
      <c r="D21" s="252"/>
      <c r="E21" s="308"/>
      <c r="F21" s="254"/>
      <c r="G21" s="255"/>
      <c r="H21" s="256"/>
      <c r="I21" s="256"/>
      <c r="J21" s="256"/>
      <c r="K21" s="256"/>
      <c r="L21" s="256"/>
      <c r="M21" s="256"/>
      <c r="N21" s="256"/>
      <c r="O21" s="256"/>
      <c r="P21" s="256"/>
      <c r="Q21" s="256"/>
      <c r="R21" s="256"/>
      <c r="S21" s="256"/>
      <c r="T21" s="256"/>
      <c r="U21" s="256"/>
      <c r="V21" s="257"/>
      <c r="W21" s="256"/>
      <c r="X21" s="257"/>
      <c r="Y21" s="257"/>
      <c r="Z21" s="257"/>
      <c r="AA21" s="257"/>
      <c r="AB21" s="257"/>
      <c r="AC21" s="257"/>
      <c r="AD21" s="257"/>
      <c r="AE21" s="258">
        <f t="shared" ref="AE21:AO21" si="4">AE22+AE23+AE24</f>
        <v>0</v>
      </c>
      <c r="AF21" s="258">
        <f t="shared" si="4"/>
        <v>0</v>
      </c>
      <c r="AG21" s="258">
        <f t="shared" si="4"/>
        <v>0</v>
      </c>
      <c r="AH21" s="258">
        <f t="shared" si="4"/>
        <v>0</v>
      </c>
      <c r="AI21" s="258">
        <f t="shared" si="4"/>
        <v>0</v>
      </c>
      <c r="AJ21" s="258">
        <f t="shared" si="4"/>
        <v>0</v>
      </c>
      <c r="AK21" s="258">
        <f t="shared" si="4"/>
        <v>0</v>
      </c>
      <c r="AL21" s="258">
        <f t="shared" si="4"/>
        <v>0</v>
      </c>
      <c r="AM21" s="258">
        <f t="shared" si="4"/>
        <v>0</v>
      </c>
      <c r="AN21" s="258">
        <f t="shared" si="4"/>
        <v>0</v>
      </c>
      <c r="AO21" s="258">
        <f t="shared" si="4"/>
        <v>0</v>
      </c>
    </row>
    <row r="22" spans="1:43" s="266" customFormat="1" ht="18" customHeight="1">
      <c r="A22" s="260"/>
      <c r="B22" s="167" t="s">
        <v>38</v>
      </c>
      <c r="C22" s="151" t="s">
        <v>39</v>
      </c>
      <c r="D22" s="252"/>
      <c r="E22" s="308"/>
      <c r="F22" s="254"/>
      <c r="G22" s="255"/>
      <c r="H22" s="263"/>
      <c r="I22" s="263"/>
      <c r="J22" s="263"/>
      <c r="K22" s="263"/>
      <c r="L22" s="263"/>
      <c r="M22" s="263"/>
      <c r="N22" s="263"/>
      <c r="O22" s="263"/>
      <c r="P22" s="263"/>
      <c r="Q22" s="263"/>
      <c r="R22" s="263"/>
      <c r="S22" s="263"/>
      <c r="T22" s="263"/>
      <c r="U22" s="263"/>
      <c r="V22" s="264"/>
      <c r="W22" s="263"/>
      <c r="X22" s="264"/>
      <c r="Y22" s="264"/>
      <c r="Z22" s="264"/>
      <c r="AA22" s="264"/>
      <c r="AB22" s="264"/>
      <c r="AC22" s="264"/>
      <c r="AD22" s="264"/>
      <c r="AE22" s="265">
        <v>0</v>
      </c>
      <c r="AF22" s="265">
        <v>0</v>
      </c>
      <c r="AG22" s="265">
        <v>0</v>
      </c>
      <c r="AH22" s="265">
        <v>0</v>
      </c>
      <c r="AI22" s="265">
        <v>0</v>
      </c>
      <c r="AJ22" s="265">
        <v>0</v>
      </c>
      <c r="AK22" s="265">
        <v>0</v>
      </c>
      <c r="AL22" s="265">
        <v>0</v>
      </c>
      <c r="AM22" s="265">
        <v>0</v>
      </c>
      <c r="AN22" s="265">
        <v>0</v>
      </c>
      <c r="AO22" s="265">
        <v>0</v>
      </c>
      <c r="AQ22" s="266">
        <f>F17+F21+F25</f>
        <v>0</v>
      </c>
    </row>
    <row r="23" spans="1:43" s="266" customFormat="1" ht="18" customHeight="1">
      <c r="A23" s="260"/>
      <c r="B23" s="167" t="s">
        <v>40</v>
      </c>
      <c r="C23" s="151" t="s">
        <v>41</v>
      </c>
      <c r="D23" s="252"/>
      <c r="E23" s="308"/>
      <c r="F23" s="254"/>
      <c r="G23" s="255"/>
      <c r="H23" s="263"/>
      <c r="I23" s="263"/>
      <c r="J23" s="263"/>
      <c r="K23" s="263"/>
      <c r="L23" s="263"/>
      <c r="M23" s="263"/>
      <c r="N23" s="263"/>
      <c r="O23" s="263"/>
      <c r="P23" s="263"/>
      <c r="Q23" s="263"/>
      <c r="R23" s="263"/>
      <c r="S23" s="263"/>
      <c r="T23" s="263"/>
      <c r="U23" s="263"/>
      <c r="V23" s="264"/>
      <c r="W23" s="263"/>
      <c r="X23" s="264"/>
      <c r="Y23" s="264"/>
      <c r="Z23" s="264"/>
      <c r="AA23" s="264"/>
      <c r="AB23" s="264"/>
      <c r="AC23" s="264"/>
      <c r="AD23" s="264"/>
      <c r="AE23" s="265">
        <v>0</v>
      </c>
      <c r="AF23" s="265">
        <v>0</v>
      </c>
      <c r="AG23" s="265">
        <v>0</v>
      </c>
      <c r="AH23" s="265">
        <v>0</v>
      </c>
      <c r="AI23" s="265">
        <v>0</v>
      </c>
      <c r="AJ23" s="265">
        <v>0</v>
      </c>
      <c r="AK23" s="265">
        <v>0</v>
      </c>
      <c r="AL23" s="265">
        <v>0</v>
      </c>
      <c r="AM23" s="265">
        <v>0</v>
      </c>
      <c r="AN23" s="265">
        <v>0</v>
      </c>
      <c r="AO23" s="265">
        <v>0</v>
      </c>
    </row>
    <row r="24" spans="1:43" s="266" customFormat="1" ht="18" customHeight="1">
      <c r="A24" s="260"/>
      <c r="B24" s="167" t="s">
        <v>42</v>
      </c>
      <c r="C24" s="151" t="s">
        <v>43</v>
      </c>
      <c r="D24" s="252"/>
      <c r="E24" s="308"/>
      <c r="F24" s="254"/>
      <c r="G24" s="255"/>
      <c r="H24" s="263"/>
      <c r="I24" s="263"/>
      <c r="J24" s="263"/>
      <c r="K24" s="263"/>
      <c r="L24" s="263"/>
      <c r="M24" s="263"/>
      <c r="N24" s="263"/>
      <c r="O24" s="263"/>
      <c r="P24" s="263"/>
      <c r="Q24" s="263"/>
      <c r="R24" s="263"/>
      <c r="S24" s="263"/>
      <c r="T24" s="263"/>
      <c r="U24" s="263"/>
      <c r="V24" s="264"/>
      <c r="W24" s="263"/>
      <c r="X24" s="264"/>
      <c r="Y24" s="264"/>
      <c r="Z24" s="264"/>
      <c r="AA24" s="264"/>
      <c r="AB24" s="264"/>
      <c r="AC24" s="264"/>
      <c r="AD24" s="264"/>
      <c r="AE24" s="265">
        <v>0</v>
      </c>
      <c r="AF24" s="265">
        <v>0</v>
      </c>
      <c r="AG24" s="265">
        <v>0</v>
      </c>
      <c r="AH24" s="265">
        <v>0</v>
      </c>
      <c r="AI24" s="265">
        <v>0</v>
      </c>
      <c r="AJ24" s="265">
        <v>0</v>
      </c>
      <c r="AK24" s="265">
        <v>0</v>
      </c>
      <c r="AL24" s="265">
        <v>0</v>
      </c>
      <c r="AM24" s="265">
        <v>0</v>
      </c>
      <c r="AN24" s="265">
        <v>0</v>
      </c>
      <c r="AO24" s="265">
        <v>0</v>
      </c>
    </row>
    <row r="25" spans="1:43" ht="18" customHeight="1">
      <c r="A25" s="252" t="s">
        <v>44</v>
      </c>
      <c r="B25" s="253" t="s">
        <v>45</v>
      </c>
      <c r="C25" s="103" t="s">
        <v>46</v>
      </c>
      <c r="D25" s="252"/>
      <c r="E25" s="308"/>
      <c r="F25" s="254"/>
      <c r="G25" s="255"/>
      <c r="H25" s="256"/>
      <c r="I25" s="256"/>
      <c r="J25" s="256"/>
      <c r="K25" s="256"/>
      <c r="L25" s="256"/>
      <c r="M25" s="256"/>
      <c r="N25" s="256"/>
      <c r="O25" s="256"/>
      <c r="P25" s="256"/>
      <c r="Q25" s="256"/>
      <c r="R25" s="256"/>
      <c r="S25" s="256"/>
      <c r="T25" s="256"/>
      <c r="U25" s="256"/>
      <c r="V25" s="257"/>
      <c r="W25" s="256"/>
      <c r="X25" s="257"/>
      <c r="Y25" s="257"/>
      <c r="Z25" s="257"/>
      <c r="AA25" s="257"/>
      <c r="AB25" s="257"/>
      <c r="AC25" s="257"/>
      <c r="AD25" s="257"/>
      <c r="AE25" s="258">
        <f t="shared" ref="AE25:AO25" si="5">AE26+AE27+AE28</f>
        <v>0</v>
      </c>
      <c r="AF25" s="258">
        <f t="shared" si="5"/>
        <v>0</v>
      </c>
      <c r="AG25" s="258">
        <f t="shared" si="5"/>
        <v>0</v>
      </c>
      <c r="AH25" s="258">
        <f t="shared" si="5"/>
        <v>0</v>
      </c>
      <c r="AI25" s="258">
        <f t="shared" si="5"/>
        <v>0</v>
      </c>
      <c r="AJ25" s="258">
        <f t="shared" si="5"/>
        <v>0</v>
      </c>
      <c r="AK25" s="258">
        <f t="shared" si="5"/>
        <v>0</v>
      </c>
      <c r="AL25" s="258">
        <f t="shared" si="5"/>
        <v>0</v>
      </c>
      <c r="AM25" s="258">
        <f t="shared" si="5"/>
        <v>0</v>
      </c>
      <c r="AN25" s="258">
        <f t="shared" si="5"/>
        <v>0</v>
      </c>
      <c r="AO25" s="258">
        <f t="shared" si="5"/>
        <v>0</v>
      </c>
    </row>
    <row r="26" spans="1:43" s="266" customFormat="1" ht="18" customHeight="1">
      <c r="A26" s="260"/>
      <c r="B26" s="167" t="s">
        <v>185</v>
      </c>
      <c r="C26" s="151" t="s">
        <v>48</v>
      </c>
      <c r="D26" s="252"/>
      <c r="E26" s="308"/>
      <c r="F26" s="254"/>
      <c r="G26" s="255"/>
      <c r="H26" s="263"/>
      <c r="I26" s="263"/>
      <c r="J26" s="263"/>
      <c r="K26" s="263"/>
      <c r="L26" s="263"/>
      <c r="M26" s="263"/>
      <c r="N26" s="263"/>
      <c r="O26" s="263"/>
      <c r="P26" s="263"/>
      <c r="Q26" s="263"/>
      <c r="R26" s="263"/>
      <c r="S26" s="263"/>
      <c r="T26" s="263"/>
      <c r="U26" s="263"/>
      <c r="V26" s="264"/>
      <c r="W26" s="263"/>
      <c r="X26" s="264"/>
      <c r="Y26" s="264"/>
      <c r="Z26" s="264"/>
      <c r="AA26" s="264"/>
      <c r="AB26" s="264"/>
      <c r="AC26" s="264"/>
      <c r="AD26" s="264"/>
      <c r="AE26" s="265">
        <v>0</v>
      </c>
      <c r="AF26" s="265">
        <v>0</v>
      </c>
      <c r="AG26" s="265">
        <v>0</v>
      </c>
      <c r="AH26" s="265">
        <v>0</v>
      </c>
      <c r="AI26" s="265">
        <v>0</v>
      </c>
      <c r="AJ26" s="265">
        <v>0</v>
      </c>
      <c r="AK26" s="265">
        <v>0</v>
      </c>
      <c r="AL26" s="265">
        <v>0</v>
      </c>
      <c r="AM26" s="265">
        <v>0</v>
      </c>
      <c r="AN26" s="265">
        <v>0</v>
      </c>
      <c r="AO26" s="265">
        <v>0</v>
      </c>
    </row>
    <row r="27" spans="1:43" s="266" customFormat="1" ht="18" customHeight="1">
      <c r="A27" s="260"/>
      <c r="B27" s="167" t="s">
        <v>49</v>
      </c>
      <c r="C27" s="151" t="s">
        <v>50</v>
      </c>
      <c r="D27" s="252"/>
      <c r="E27" s="308"/>
      <c r="F27" s="254"/>
      <c r="G27" s="255"/>
      <c r="H27" s="263"/>
      <c r="I27" s="263"/>
      <c r="J27" s="263"/>
      <c r="K27" s="263"/>
      <c r="L27" s="263"/>
      <c r="M27" s="263"/>
      <c r="N27" s="263"/>
      <c r="O27" s="263"/>
      <c r="P27" s="263"/>
      <c r="Q27" s="263"/>
      <c r="R27" s="263"/>
      <c r="S27" s="263"/>
      <c r="T27" s="263"/>
      <c r="U27" s="263"/>
      <c r="V27" s="264"/>
      <c r="W27" s="263"/>
      <c r="X27" s="264"/>
      <c r="Y27" s="264"/>
      <c r="Z27" s="264"/>
      <c r="AA27" s="264"/>
      <c r="AB27" s="264"/>
      <c r="AC27" s="264"/>
      <c r="AD27" s="264"/>
      <c r="AE27" s="265">
        <v>0</v>
      </c>
      <c r="AF27" s="265">
        <v>0</v>
      </c>
      <c r="AG27" s="265">
        <v>0</v>
      </c>
      <c r="AH27" s="265">
        <v>0</v>
      </c>
      <c r="AI27" s="265">
        <v>0</v>
      </c>
      <c r="AJ27" s="265">
        <v>0</v>
      </c>
      <c r="AK27" s="265">
        <v>0</v>
      </c>
      <c r="AL27" s="265">
        <v>0</v>
      </c>
      <c r="AM27" s="265">
        <v>0</v>
      </c>
      <c r="AN27" s="265">
        <v>0</v>
      </c>
      <c r="AO27" s="265">
        <v>0</v>
      </c>
    </row>
    <row r="28" spans="1:43" s="266" customFormat="1" ht="18" customHeight="1">
      <c r="A28" s="260"/>
      <c r="B28" s="167" t="s">
        <v>51</v>
      </c>
      <c r="C28" s="151" t="s">
        <v>52</v>
      </c>
      <c r="D28" s="252"/>
      <c r="E28" s="308"/>
      <c r="F28" s="254"/>
      <c r="G28" s="255"/>
      <c r="H28" s="263"/>
      <c r="I28" s="263"/>
      <c r="J28" s="263"/>
      <c r="K28" s="263"/>
      <c r="L28" s="263"/>
      <c r="M28" s="263"/>
      <c r="N28" s="263"/>
      <c r="O28" s="263"/>
      <c r="P28" s="263"/>
      <c r="Q28" s="263"/>
      <c r="R28" s="263"/>
      <c r="S28" s="263"/>
      <c r="T28" s="263"/>
      <c r="U28" s="263"/>
      <c r="V28" s="264"/>
      <c r="W28" s="263"/>
      <c r="X28" s="264"/>
      <c r="Y28" s="264"/>
      <c r="Z28" s="264"/>
      <c r="AA28" s="264"/>
      <c r="AB28" s="264"/>
      <c r="AC28" s="264"/>
      <c r="AD28" s="264"/>
      <c r="AE28" s="265">
        <v>0</v>
      </c>
      <c r="AF28" s="265">
        <v>0</v>
      </c>
      <c r="AG28" s="265">
        <v>0</v>
      </c>
      <c r="AH28" s="265">
        <v>0</v>
      </c>
      <c r="AI28" s="265">
        <v>0</v>
      </c>
      <c r="AJ28" s="265">
        <v>0</v>
      </c>
      <c r="AK28" s="265">
        <v>0</v>
      </c>
      <c r="AL28" s="265">
        <v>0</v>
      </c>
      <c r="AM28" s="265">
        <v>0</v>
      </c>
      <c r="AN28" s="265">
        <v>0</v>
      </c>
      <c r="AO28" s="265">
        <v>0</v>
      </c>
    </row>
    <row r="29" spans="1:43" ht="18" customHeight="1">
      <c r="A29" s="252" t="s">
        <v>53</v>
      </c>
      <c r="B29" s="104" t="s">
        <v>54</v>
      </c>
      <c r="C29" s="103" t="s">
        <v>55</v>
      </c>
      <c r="D29" s="252"/>
      <c r="E29" s="308"/>
      <c r="F29" s="254"/>
      <c r="G29" s="255"/>
      <c r="H29" s="263"/>
      <c r="I29" s="263"/>
      <c r="J29" s="263"/>
      <c r="K29" s="263"/>
      <c r="L29" s="263"/>
      <c r="M29" s="263"/>
      <c r="N29" s="263"/>
      <c r="O29" s="263"/>
      <c r="P29" s="263"/>
      <c r="Q29" s="263"/>
      <c r="R29" s="263"/>
      <c r="S29" s="263"/>
      <c r="T29" s="263"/>
      <c r="U29" s="263"/>
      <c r="V29" s="264"/>
      <c r="W29" s="263"/>
      <c r="X29" s="264"/>
      <c r="Y29" s="264"/>
      <c r="Z29" s="264"/>
      <c r="AA29" s="264"/>
      <c r="AB29" s="264"/>
      <c r="AC29" s="264"/>
      <c r="AD29" s="264"/>
      <c r="AE29" s="258">
        <v>0</v>
      </c>
      <c r="AF29" s="258">
        <v>0</v>
      </c>
      <c r="AG29" s="258">
        <v>0</v>
      </c>
      <c r="AH29" s="258">
        <v>0</v>
      </c>
      <c r="AI29" s="258">
        <v>0</v>
      </c>
      <c r="AJ29" s="258">
        <v>0</v>
      </c>
      <c r="AK29" s="258">
        <v>0</v>
      </c>
      <c r="AL29" s="258">
        <v>0</v>
      </c>
      <c r="AM29" s="258">
        <v>0</v>
      </c>
      <c r="AN29" s="258">
        <v>0</v>
      </c>
      <c r="AO29" s="258">
        <v>0</v>
      </c>
    </row>
    <row r="30" spans="1:43" ht="18" customHeight="1">
      <c r="A30" s="252" t="s">
        <v>56</v>
      </c>
      <c r="B30" s="104" t="s">
        <v>57</v>
      </c>
      <c r="C30" s="103" t="s">
        <v>58</v>
      </c>
      <c r="D30" s="252"/>
      <c r="E30" s="308"/>
      <c r="F30" s="254"/>
      <c r="G30" s="255"/>
      <c r="H30" s="263"/>
      <c r="I30" s="263"/>
      <c r="J30" s="263"/>
      <c r="K30" s="263"/>
      <c r="L30" s="263"/>
      <c r="M30" s="263"/>
      <c r="N30" s="263"/>
      <c r="O30" s="263"/>
      <c r="P30" s="263"/>
      <c r="Q30" s="263"/>
      <c r="R30" s="263"/>
      <c r="S30" s="263"/>
      <c r="T30" s="263"/>
      <c r="U30" s="263"/>
      <c r="V30" s="264"/>
      <c r="W30" s="263"/>
      <c r="X30" s="264"/>
      <c r="Y30" s="264"/>
      <c r="Z30" s="264"/>
      <c r="AA30" s="264"/>
      <c r="AB30" s="264"/>
      <c r="AC30" s="264"/>
      <c r="AD30" s="264"/>
      <c r="AE30" s="258">
        <v>0</v>
      </c>
      <c r="AF30" s="258">
        <v>0</v>
      </c>
      <c r="AG30" s="258">
        <v>0</v>
      </c>
      <c r="AH30" s="258">
        <v>0</v>
      </c>
      <c r="AI30" s="258">
        <v>0</v>
      </c>
      <c r="AJ30" s="258">
        <v>0</v>
      </c>
      <c r="AK30" s="258">
        <v>0</v>
      </c>
      <c r="AL30" s="258">
        <v>0</v>
      </c>
      <c r="AM30" s="258">
        <v>0</v>
      </c>
      <c r="AN30" s="258">
        <v>0</v>
      </c>
      <c r="AO30" s="258">
        <v>0</v>
      </c>
    </row>
    <row r="31" spans="1:43" ht="18" customHeight="1">
      <c r="A31" s="252" t="s">
        <v>59</v>
      </c>
      <c r="B31" s="104" t="s">
        <v>60</v>
      </c>
      <c r="C31" s="103" t="s">
        <v>61</v>
      </c>
      <c r="D31" s="252"/>
      <c r="E31" s="308"/>
      <c r="F31" s="254"/>
      <c r="G31" s="255"/>
      <c r="H31" s="263"/>
      <c r="I31" s="263"/>
      <c r="J31" s="263"/>
      <c r="K31" s="263"/>
      <c r="L31" s="263"/>
      <c r="M31" s="263"/>
      <c r="N31" s="263"/>
      <c r="O31" s="263"/>
      <c r="P31" s="263"/>
      <c r="Q31" s="263"/>
      <c r="R31" s="263"/>
      <c r="S31" s="263"/>
      <c r="T31" s="263"/>
      <c r="U31" s="263"/>
      <c r="V31" s="264"/>
      <c r="W31" s="263"/>
      <c r="X31" s="264"/>
      <c r="Y31" s="264"/>
      <c r="Z31" s="264"/>
      <c r="AA31" s="264"/>
      <c r="AB31" s="264"/>
      <c r="AC31" s="264"/>
      <c r="AD31" s="264"/>
      <c r="AE31" s="258">
        <v>0</v>
      </c>
      <c r="AF31" s="258">
        <v>0</v>
      </c>
      <c r="AG31" s="258">
        <v>0</v>
      </c>
      <c r="AH31" s="258">
        <v>0</v>
      </c>
      <c r="AI31" s="258">
        <v>0</v>
      </c>
      <c r="AJ31" s="258">
        <v>0</v>
      </c>
      <c r="AK31" s="258">
        <v>0</v>
      </c>
      <c r="AL31" s="258">
        <v>0</v>
      </c>
      <c r="AM31" s="258">
        <v>0</v>
      </c>
      <c r="AN31" s="258">
        <v>0</v>
      </c>
      <c r="AO31" s="258">
        <v>0</v>
      </c>
    </row>
    <row r="32" spans="1:43" s="314" customFormat="1" ht="18" customHeight="1">
      <c r="A32" s="246" t="s">
        <v>62</v>
      </c>
      <c r="B32" s="315" t="s">
        <v>63</v>
      </c>
      <c r="C32" s="316" t="s">
        <v>64</v>
      </c>
      <c r="D32" s="311"/>
      <c r="E32" s="311"/>
      <c r="F32" s="317">
        <f>SUM(F34:F43)+SUM(F61:F74)</f>
        <v>2412.4504699999998</v>
      </c>
      <c r="G32" s="318">
        <f t="shared" ref="G32:G69" si="6">F32/F$8*100</f>
        <v>100</v>
      </c>
      <c r="H32" s="317">
        <f>SUM(H34:H43)+SUM(H61:H74)</f>
        <v>184.03013999999999</v>
      </c>
      <c r="I32" s="317">
        <f t="shared" ref="I32:AD32" si="7">SUM(I34:I43)+SUM(I61:I74)</f>
        <v>128.41248999999999</v>
      </c>
      <c r="J32" s="317">
        <f>SUM(J34:J43)+SUM(J61:J74)</f>
        <v>103.027</v>
      </c>
      <c r="K32" s="317">
        <f t="shared" si="7"/>
        <v>127.17240000000001</v>
      </c>
      <c r="L32" s="317">
        <f t="shared" si="7"/>
        <v>106.7526</v>
      </c>
      <c r="M32" s="317">
        <f t="shared" si="7"/>
        <v>131.67379999999997</v>
      </c>
      <c r="N32" s="317">
        <f t="shared" si="7"/>
        <v>88.922199999999989</v>
      </c>
      <c r="O32" s="317">
        <f t="shared" si="7"/>
        <v>213.10999999999999</v>
      </c>
      <c r="P32" s="317">
        <f t="shared" si="7"/>
        <v>111.5219</v>
      </c>
      <c r="Q32" s="317">
        <f t="shared" si="7"/>
        <v>129.51571999999999</v>
      </c>
      <c r="R32" s="317">
        <f t="shared" si="7"/>
        <v>138.52590000000001</v>
      </c>
      <c r="S32" s="317">
        <f t="shared" si="7"/>
        <v>188.84011000000004</v>
      </c>
      <c r="T32" s="317">
        <f t="shared" si="7"/>
        <v>177.82740999999999</v>
      </c>
      <c r="U32" s="317">
        <f t="shared" si="7"/>
        <v>135.7671</v>
      </c>
      <c r="V32" s="317">
        <f t="shared" si="7"/>
        <v>145.4513</v>
      </c>
      <c r="W32" s="317">
        <f t="shared" si="7"/>
        <v>159.68809999999996</v>
      </c>
      <c r="X32" s="317">
        <f t="shared" si="7"/>
        <v>142.21229999999997</v>
      </c>
      <c r="Y32" s="317">
        <f t="shared" si="7"/>
        <v>0</v>
      </c>
      <c r="Z32" s="317">
        <f t="shared" si="7"/>
        <v>0</v>
      </c>
      <c r="AA32" s="317">
        <f t="shared" si="7"/>
        <v>0</v>
      </c>
      <c r="AB32" s="317">
        <f t="shared" si="7"/>
        <v>0</v>
      </c>
      <c r="AC32" s="317">
        <f t="shared" si="7"/>
        <v>0</v>
      </c>
      <c r="AD32" s="317">
        <f t="shared" si="7"/>
        <v>0</v>
      </c>
      <c r="AE32" s="319">
        <f t="shared" ref="AE32:AO32" si="8">SUM(AE34:AE43)+AE54+AE61+AE55+AE64+AE65+AE66+AE67+AE68+AE56+AE57+AE42+AE62+AE63+AE69+AE70+AE71+AE72+AE73+AE74</f>
        <v>0</v>
      </c>
      <c r="AF32" s="319">
        <f t="shared" si="8"/>
        <v>0</v>
      </c>
      <c r="AG32" s="319">
        <f t="shared" si="8"/>
        <v>0</v>
      </c>
      <c r="AH32" s="319">
        <f t="shared" si="8"/>
        <v>0</v>
      </c>
      <c r="AI32" s="319">
        <f t="shared" si="8"/>
        <v>0</v>
      </c>
      <c r="AJ32" s="319">
        <f t="shared" si="8"/>
        <v>0</v>
      </c>
      <c r="AK32" s="319">
        <f t="shared" si="8"/>
        <v>0</v>
      </c>
      <c r="AL32" s="319">
        <f t="shared" si="8"/>
        <v>0</v>
      </c>
      <c r="AM32" s="319">
        <f t="shared" si="8"/>
        <v>0</v>
      </c>
      <c r="AN32" s="319">
        <f t="shared" si="8"/>
        <v>0</v>
      </c>
      <c r="AO32" s="319">
        <f t="shared" si="8"/>
        <v>0</v>
      </c>
    </row>
    <row r="33" spans="1:44" s="227" customFormat="1" ht="18" customHeight="1">
      <c r="A33" s="244"/>
      <c r="B33" s="167" t="s">
        <v>65</v>
      </c>
      <c r="C33" s="230"/>
      <c r="D33" s="252"/>
      <c r="E33" s="308"/>
      <c r="F33" s="267"/>
      <c r="G33" s="255"/>
      <c r="H33" s="267"/>
      <c r="I33" s="267"/>
      <c r="J33" s="267"/>
      <c r="K33" s="267"/>
      <c r="L33" s="267"/>
      <c r="M33" s="267"/>
      <c r="N33" s="267"/>
      <c r="O33" s="267"/>
      <c r="P33" s="267"/>
      <c r="Q33" s="267"/>
      <c r="R33" s="267"/>
      <c r="S33" s="267"/>
      <c r="T33" s="267"/>
      <c r="U33" s="267"/>
      <c r="V33" s="268"/>
      <c r="W33" s="267"/>
      <c r="X33" s="268"/>
      <c r="Y33" s="268"/>
      <c r="Z33" s="268"/>
      <c r="AA33" s="268"/>
      <c r="AB33" s="268"/>
      <c r="AC33" s="268"/>
      <c r="AD33" s="268"/>
      <c r="AE33" s="269"/>
      <c r="AF33" s="269"/>
      <c r="AG33" s="269"/>
      <c r="AH33" s="269"/>
      <c r="AI33" s="269"/>
      <c r="AJ33" s="269"/>
      <c r="AK33" s="269"/>
      <c r="AL33" s="269"/>
      <c r="AM33" s="269"/>
      <c r="AN33" s="269"/>
      <c r="AO33" s="269"/>
    </row>
    <row r="34" spans="1:44" ht="18" customHeight="1">
      <c r="A34" s="252" t="s">
        <v>66</v>
      </c>
      <c r="B34" s="104" t="s">
        <v>67</v>
      </c>
      <c r="C34" s="103" t="s">
        <v>68</v>
      </c>
      <c r="D34" s="252"/>
      <c r="E34" s="308"/>
      <c r="F34" s="254"/>
      <c r="G34" s="255"/>
      <c r="H34" s="256"/>
      <c r="I34" s="256"/>
      <c r="J34" s="256"/>
      <c r="K34" s="256"/>
      <c r="L34" s="256"/>
      <c r="M34" s="256"/>
      <c r="N34" s="256"/>
      <c r="O34" s="256"/>
      <c r="P34" s="256"/>
      <c r="Q34" s="256"/>
      <c r="R34" s="256"/>
      <c r="S34" s="256"/>
      <c r="T34" s="256"/>
      <c r="U34" s="256"/>
      <c r="V34" s="257"/>
      <c r="W34" s="256"/>
      <c r="X34" s="257"/>
      <c r="Y34" s="257"/>
      <c r="Z34" s="257"/>
      <c r="AA34" s="257"/>
      <c r="AB34" s="257"/>
      <c r="AC34" s="257"/>
      <c r="AD34" s="257"/>
      <c r="AE34" s="258">
        <v>0</v>
      </c>
      <c r="AF34" s="258">
        <v>0</v>
      </c>
      <c r="AG34" s="258">
        <v>0</v>
      </c>
      <c r="AH34" s="258">
        <v>0</v>
      </c>
      <c r="AI34" s="258">
        <v>0</v>
      </c>
      <c r="AJ34" s="258">
        <v>0</v>
      </c>
      <c r="AK34" s="258">
        <v>0</v>
      </c>
      <c r="AL34" s="258">
        <v>0</v>
      </c>
      <c r="AM34" s="258">
        <v>0</v>
      </c>
      <c r="AN34" s="258">
        <v>0</v>
      </c>
      <c r="AO34" s="258">
        <v>0</v>
      </c>
    </row>
    <row r="35" spans="1:44" ht="18" customHeight="1">
      <c r="A35" s="252" t="s">
        <v>69</v>
      </c>
      <c r="B35" s="104" t="s">
        <v>70</v>
      </c>
      <c r="C35" s="103" t="s">
        <v>71</v>
      </c>
      <c r="D35" s="252"/>
      <c r="E35" s="308"/>
      <c r="F35" s="254"/>
      <c r="G35" s="255"/>
      <c r="H35" s="256"/>
      <c r="I35" s="256"/>
      <c r="J35" s="256"/>
      <c r="K35" s="256"/>
      <c r="L35" s="256"/>
      <c r="M35" s="256"/>
      <c r="N35" s="256"/>
      <c r="O35" s="256"/>
      <c r="P35" s="256"/>
      <c r="Q35" s="256"/>
      <c r="R35" s="256"/>
      <c r="S35" s="256"/>
      <c r="T35" s="256"/>
      <c r="U35" s="256"/>
      <c r="V35" s="257"/>
      <c r="W35" s="256"/>
      <c r="X35" s="257"/>
      <c r="Y35" s="257"/>
      <c r="Z35" s="257"/>
      <c r="AA35" s="257"/>
      <c r="AB35" s="257"/>
      <c r="AC35" s="257"/>
      <c r="AD35" s="257"/>
      <c r="AE35" s="258">
        <v>0</v>
      </c>
      <c r="AF35" s="258">
        <v>0</v>
      </c>
      <c r="AG35" s="258">
        <v>0</v>
      </c>
      <c r="AH35" s="258">
        <v>0</v>
      </c>
      <c r="AI35" s="258">
        <v>0</v>
      </c>
      <c r="AJ35" s="258">
        <v>0</v>
      </c>
      <c r="AK35" s="258">
        <v>0</v>
      </c>
      <c r="AL35" s="258">
        <v>0</v>
      </c>
      <c r="AM35" s="258">
        <v>0</v>
      </c>
      <c r="AN35" s="258">
        <v>0</v>
      </c>
      <c r="AO35" s="258">
        <v>0</v>
      </c>
    </row>
    <row r="36" spans="1:44" ht="18" customHeight="1">
      <c r="A36" s="252" t="s">
        <v>72</v>
      </c>
      <c r="B36" s="104" t="s">
        <v>73</v>
      </c>
      <c r="C36" s="103" t="s">
        <v>74</v>
      </c>
      <c r="D36" s="252"/>
      <c r="E36" s="308"/>
      <c r="F36" s="254"/>
      <c r="G36" s="255"/>
      <c r="H36" s="256"/>
      <c r="I36" s="256"/>
      <c r="J36" s="256"/>
      <c r="K36" s="256"/>
      <c r="L36" s="256"/>
      <c r="M36" s="256"/>
      <c r="N36" s="256"/>
      <c r="O36" s="256"/>
      <c r="P36" s="256"/>
      <c r="Q36" s="256"/>
      <c r="R36" s="256"/>
      <c r="S36" s="256"/>
      <c r="T36" s="256"/>
      <c r="U36" s="256"/>
      <c r="V36" s="257"/>
      <c r="W36" s="256"/>
      <c r="X36" s="257"/>
      <c r="Y36" s="257"/>
      <c r="Z36" s="257"/>
      <c r="AA36" s="257"/>
      <c r="AB36" s="257"/>
      <c r="AC36" s="257"/>
      <c r="AD36" s="257"/>
      <c r="AE36" s="258">
        <v>0</v>
      </c>
      <c r="AF36" s="258">
        <v>0</v>
      </c>
      <c r="AG36" s="258">
        <v>0</v>
      </c>
      <c r="AH36" s="258">
        <v>0</v>
      </c>
      <c r="AI36" s="258">
        <v>0</v>
      </c>
      <c r="AJ36" s="258">
        <v>0</v>
      </c>
      <c r="AK36" s="258">
        <v>0</v>
      </c>
      <c r="AL36" s="258">
        <v>0</v>
      </c>
      <c r="AM36" s="258">
        <v>0</v>
      </c>
      <c r="AN36" s="258">
        <v>0</v>
      </c>
      <c r="AO36" s="258">
        <v>0</v>
      </c>
    </row>
    <row r="37" spans="1:44" ht="18" customHeight="1">
      <c r="A37" s="252" t="s">
        <v>75</v>
      </c>
      <c r="B37" s="270" t="s">
        <v>76</v>
      </c>
      <c r="C37" s="103" t="s">
        <v>77</v>
      </c>
      <c r="D37" s="252"/>
      <c r="E37" s="308"/>
      <c r="F37" s="254"/>
      <c r="G37" s="255"/>
      <c r="H37" s="256"/>
      <c r="I37" s="256"/>
      <c r="J37" s="256"/>
      <c r="K37" s="256"/>
      <c r="L37" s="256"/>
      <c r="M37" s="256"/>
      <c r="N37" s="256"/>
      <c r="O37" s="256"/>
      <c r="P37" s="256"/>
      <c r="Q37" s="256"/>
      <c r="R37" s="256"/>
      <c r="S37" s="256"/>
      <c r="T37" s="256"/>
      <c r="U37" s="256"/>
      <c r="V37" s="257"/>
      <c r="W37" s="256"/>
      <c r="X37" s="257"/>
      <c r="Y37" s="257"/>
      <c r="Z37" s="257"/>
      <c r="AA37" s="257"/>
      <c r="AB37" s="257"/>
      <c r="AC37" s="257"/>
      <c r="AD37" s="257"/>
      <c r="AE37" s="258">
        <v>0</v>
      </c>
      <c r="AF37" s="258">
        <v>0</v>
      </c>
      <c r="AG37" s="258">
        <v>0</v>
      </c>
      <c r="AH37" s="258">
        <v>0</v>
      </c>
      <c r="AI37" s="258">
        <v>0</v>
      </c>
      <c r="AJ37" s="258">
        <v>0</v>
      </c>
      <c r="AK37" s="258">
        <v>0</v>
      </c>
      <c r="AL37" s="258">
        <v>0</v>
      </c>
      <c r="AM37" s="258">
        <v>0</v>
      </c>
      <c r="AN37" s="258">
        <v>0</v>
      </c>
      <c r="AO37" s="258">
        <v>0</v>
      </c>
    </row>
    <row r="38" spans="1:44" ht="18" customHeight="1">
      <c r="A38" s="252" t="s">
        <v>80</v>
      </c>
      <c r="B38" s="104" t="s">
        <v>78</v>
      </c>
      <c r="C38" s="103" t="s">
        <v>79</v>
      </c>
      <c r="D38" s="252"/>
      <c r="E38" s="308"/>
      <c r="F38" s="254"/>
      <c r="G38" s="255"/>
      <c r="H38" s="256"/>
      <c r="I38" s="256"/>
      <c r="J38" s="256"/>
      <c r="K38" s="256"/>
      <c r="L38" s="256"/>
      <c r="M38" s="256"/>
      <c r="N38" s="256"/>
      <c r="O38" s="256"/>
      <c r="P38" s="256"/>
      <c r="Q38" s="256"/>
      <c r="R38" s="256"/>
      <c r="S38" s="256"/>
      <c r="T38" s="256"/>
      <c r="U38" s="256"/>
      <c r="V38" s="257"/>
      <c r="W38" s="256"/>
      <c r="X38" s="257"/>
      <c r="Y38" s="257"/>
      <c r="Z38" s="257"/>
      <c r="AA38" s="257"/>
      <c r="AB38" s="257"/>
      <c r="AC38" s="257"/>
      <c r="AD38" s="257"/>
      <c r="AE38" s="258">
        <v>0</v>
      </c>
      <c r="AF38" s="258">
        <v>0</v>
      </c>
      <c r="AG38" s="258">
        <v>0</v>
      </c>
      <c r="AH38" s="258">
        <v>0</v>
      </c>
      <c r="AI38" s="258">
        <v>0</v>
      </c>
      <c r="AJ38" s="258">
        <v>0</v>
      </c>
      <c r="AK38" s="258">
        <v>0</v>
      </c>
      <c r="AL38" s="258">
        <v>0</v>
      </c>
      <c r="AM38" s="258">
        <v>0</v>
      </c>
      <c r="AN38" s="258">
        <v>0</v>
      </c>
      <c r="AO38" s="258">
        <v>0</v>
      </c>
      <c r="AQ38" s="259">
        <f>F39+F40</f>
        <v>25</v>
      </c>
    </row>
    <row r="39" spans="1:44" ht="18" customHeight="1">
      <c r="A39" s="252" t="s">
        <v>83</v>
      </c>
      <c r="B39" s="104" t="s">
        <v>81</v>
      </c>
      <c r="C39" s="103" t="s">
        <v>82</v>
      </c>
      <c r="D39" s="252"/>
      <c r="E39" s="308"/>
      <c r="F39" s="254"/>
      <c r="G39" s="255"/>
      <c r="H39" s="256"/>
      <c r="I39" s="256"/>
      <c r="J39" s="256"/>
      <c r="K39" s="256"/>
      <c r="L39" s="256"/>
      <c r="M39" s="256"/>
      <c r="N39" s="256"/>
      <c r="O39" s="256"/>
      <c r="P39" s="256"/>
      <c r="Q39" s="256"/>
      <c r="R39" s="256"/>
      <c r="S39" s="256"/>
      <c r="T39" s="256"/>
      <c r="U39" s="256"/>
      <c r="V39" s="257"/>
      <c r="W39" s="256"/>
      <c r="X39" s="257"/>
      <c r="Y39" s="257"/>
      <c r="Z39" s="257"/>
      <c r="AA39" s="257"/>
      <c r="AB39" s="257"/>
      <c r="AC39" s="257"/>
      <c r="AD39" s="257"/>
      <c r="AE39" s="258">
        <v>0</v>
      </c>
      <c r="AF39" s="258">
        <v>0</v>
      </c>
      <c r="AG39" s="258">
        <v>0</v>
      </c>
      <c r="AH39" s="258">
        <v>0</v>
      </c>
      <c r="AI39" s="258">
        <v>0</v>
      </c>
      <c r="AJ39" s="258">
        <v>0</v>
      </c>
      <c r="AK39" s="258">
        <v>0</v>
      </c>
      <c r="AL39" s="258">
        <v>0</v>
      </c>
      <c r="AM39" s="258">
        <v>0</v>
      </c>
      <c r="AN39" s="258">
        <v>0</v>
      </c>
      <c r="AO39" s="258">
        <v>0</v>
      </c>
    </row>
    <row r="40" spans="1:44" ht="18" customHeight="1">
      <c r="A40" s="252" t="s">
        <v>86</v>
      </c>
      <c r="B40" s="271" t="s">
        <v>84</v>
      </c>
      <c r="C40" s="103" t="s">
        <v>85</v>
      </c>
      <c r="D40" s="252"/>
      <c r="E40" s="308"/>
      <c r="F40" s="254">
        <f t="shared" ref="F40:F69" si="9">SUM(H40:AO40)</f>
        <v>25</v>
      </c>
      <c r="G40" s="255">
        <f t="shared" si="6"/>
        <v>1.0362907056906334</v>
      </c>
      <c r="H40" s="256">
        <v>7.620000000000001</v>
      </c>
      <c r="I40" s="256">
        <v>0.47</v>
      </c>
      <c r="J40" s="256">
        <v>2.5599999999999996</v>
      </c>
      <c r="K40" s="256">
        <v>0</v>
      </c>
      <c r="L40" s="256">
        <v>0</v>
      </c>
      <c r="M40" s="256">
        <v>3.3000000000000003</v>
      </c>
      <c r="N40" s="256">
        <v>0</v>
      </c>
      <c r="O40" s="256">
        <v>2.3099999999999996</v>
      </c>
      <c r="P40" s="256">
        <v>3.35</v>
      </c>
      <c r="Q40" s="256">
        <v>0</v>
      </c>
      <c r="R40" s="256">
        <v>7.0000000000000007E-2</v>
      </c>
      <c r="S40" s="256">
        <v>1.4</v>
      </c>
      <c r="T40" s="256">
        <v>3.92</v>
      </c>
      <c r="U40" s="256">
        <v>0</v>
      </c>
      <c r="V40" s="257">
        <v>0</v>
      </c>
      <c r="W40" s="256">
        <v>0</v>
      </c>
      <c r="X40" s="257">
        <v>0</v>
      </c>
      <c r="Y40" s="257"/>
      <c r="Z40" s="257"/>
      <c r="AA40" s="257"/>
      <c r="AB40" s="257"/>
      <c r="AC40" s="257"/>
      <c r="AD40" s="257"/>
      <c r="AE40" s="258">
        <v>0</v>
      </c>
      <c r="AF40" s="258">
        <v>0</v>
      </c>
      <c r="AG40" s="258">
        <v>0</v>
      </c>
      <c r="AH40" s="258">
        <v>0</v>
      </c>
      <c r="AI40" s="258">
        <v>0</v>
      </c>
      <c r="AJ40" s="258">
        <v>0</v>
      </c>
      <c r="AK40" s="258">
        <v>0</v>
      </c>
      <c r="AL40" s="258">
        <v>0</v>
      </c>
      <c r="AM40" s="258">
        <v>0</v>
      </c>
      <c r="AN40" s="258">
        <v>0</v>
      </c>
      <c r="AO40" s="258">
        <v>0</v>
      </c>
    </row>
    <row r="41" spans="1:44" ht="18" customHeight="1">
      <c r="A41" s="252" t="s">
        <v>89</v>
      </c>
      <c r="B41" s="104" t="s">
        <v>87</v>
      </c>
      <c r="C41" s="103" t="s">
        <v>88</v>
      </c>
      <c r="D41" s="252"/>
      <c r="E41" s="308"/>
      <c r="F41" s="254"/>
      <c r="G41" s="255"/>
      <c r="H41" s="256"/>
      <c r="I41" s="256"/>
      <c r="J41" s="256"/>
      <c r="K41" s="256"/>
      <c r="L41" s="256"/>
      <c r="M41" s="256"/>
      <c r="N41" s="256"/>
      <c r="O41" s="256"/>
      <c r="P41" s="256"/>
      <c r="Q41" s="256"/>
      <c r="R41" s="256"/>
      <c r="S41" s="256"/>
      <c r="T41" s="256"/>
      <c r="U41" s="256"/>
      <c r="V41" s="257"/>
      <c r="W41" s="256"/>
      <c r="X41" s="257"/>
      <c r="Y41" s="257"/>
      <c r="Z41" s="257"/>
      <c r="AA41" s="257"/>
      <c r="AB41" s="257"/>
      <c r="AC41" s="257"/>
      <c r="AD41" s="257"/>
      <c r="AE41" s="258">
        <v>0</v>
      </c>
      <c r="AF41" s="258">
        <v>0</v>
      </c>
      <c r="AG41" s="258">
        <v>0</v>
      </c>
      <c r="AH41" s="258">
        <v>0</v>
      </c>
      <c r="AI41" s="258">
        <v>0</v>
      </c>
      <c r="AJ41" s="258">
        <v>0</v>
      </c>
      <c r="AK41" s="258">
        <v>0</v>
      </c>
      <c r="AL41" s="258">
        <v>0</v>
      </c>
      <c r="AM41" s="258">
        <v>0</v>
      </c>
      <c r="AN41" s="258">
        <v>0</v>
      </c>
      <c r="AO41" s="258">
        <v>0</v>
      </c>
    </row>
    <row r="42" spans="1:44" ht="24" customHeight="1">
      <c r="A42" s="252" t="s">
        <v>92</v>
      </c>
      <c r="B42" s="272" t="s">
        <v>90</v>
      </c>
      <c r="C42" s="103" t="s">
        <v>91</v>
      </c>
      <c r="D42" s="252"/>
      <c r="E42" s="308"/>
      <c r="F42" s="254"/>
      <c r="G42" s="255"/>
      <c r="H42" s="256"/>
      <c r="I42" s="256"/>
      <c r="J42" s="256"/>
      <c r="K42" s="256"/>
      <c r="L42" s="256"/>
      <c r="M42" s="256"/>
      <c r="N42" s="256"/>
      <c r="O42" s="256"/>
      <c r="P42" s="256"/>
      <c r="Q42" s="256"/>
      <c r="R42" s="256"/>
      <c r="S42" s="256"/>
      <c r="T42" s="256"/>
      <c r="U42" s="256"/>
      <c r="V42" s="257"/>
      <c r="W42" s="256"/>
      <c r="X42" s="257"/>
      <c r="Y42" s="257"/>
      <c r="Z42" s="257"/>
      <c r="AA42" s="257"/>
      <c r="AB42" s="257"/>
      <c r="AC42" s="257"/>
      <c r="AD42" s="257"/>
      <c r="AE42" s="273">
        <v>0</v>
      </c>
      <c r="AF42" s="273">
        <v>0</v>
      </c>
      <c r="AG42" s="273">
        <v>0</v>
      </c>
      <c r="AH42" s="273">
        <v>0</v>
      </c>
      <c r="AI42" s="273">
        <v>0</v>
      </c>
      <c r="AJ42" s="273">
        <v>0</v>
      </c>
      <c r="AK42" s="273">
        <v>0</v>
      </c>
      <c r="AL42" s="273">
        <v>0</v>
      </c>
      <c r="AM42" s="273">
        <v>0</v>
      </c>
      <c r="AN42" s="273">
        <v>0</v>
      </c>
      <c r="AO42" s="273">
        <v>0</v>
      </c>
    </row>
    <row r="43" spans="1:44" ht="25.5">
      <c r="A43" s="252" t="s">
        <v>128</v>
      </c>
      <c r="B43" s="271" t="s">
        <v>93</v>
      </c>
      <c r="C43" s="103" t="s">
        <v>94</v>
      </c>
      <c r="D43" s="308"/>
      <c r="E43" s="308"/>
      <c r="F43" s="254">
        <f t="shared" si="9"/>
        <v>1683.5167099999999</v>
      </c>
      <c r="G43" s="255">
        <f t="shared" si="6"/>
        <v>69.784508777914937</v>
      </c>
      <c r="H43" s="256">
        <f>SUM(H45:H60)</f>
        <v>133.83980999999997</v>
      </c>
      <c r="I43" s="256">
        <f t="shared" ref="I43:AO43" si="10">SUM(I45:I60)</f>
        <v>81.371259999999992</v>
      </c>
      <c r="J43" s="256">
        <f>SUM(J45:J60)</f>
        <v>59.226199999999999</v>
      </c>
      <c r="K43" s="256">
        <f t="shared" si="10"/>
        <v>92.394500000000008</v>
      </c>
      <c r="L43" s="256">
        <f t="shared" si="10"/>
        <v>65.610900000000001</v>
      </c>
      <c r="M43" s="256">
        <f t="shared" si="10"/>
        <v>91.561799999999991</v>
      </c>
      <c r="N43" s="256">
        <f t="shared" si="10"/>
        <v>59.103199999999994</v>
      </c>
      <c r="O43" s="256">
        <f t="shared" si="10"/>
        <v>135.446</v>
      </c>
      <c r="P43" s="256">
        <f t="shared" si="10"/>
        <v>59.757899999999999</v>
      </c>
      <c r="Q43" s="256">
        <f t="shared" si="10"/>
        <v>89.409719999999993</v>
      </c>
      <c r="R43" s="256">
        <f t="shared" si="10"/>
        <v>111.77630000000002</v>
      </c>
      <c r="S43" s="256">
        <f t="shared" si="10"/>
        <v>142.31391000000002</v>
      </c>
      <c r="T43" s="256">
        <f t="shared" si="10"/>
        <v>131.86331000000001</v>
      </c>
      <c r="U43" s="256">
        <f t="shared" si="10"/>
        <v>93.589100000000002</v>
      </c>
      <c r="V43" s="257">
        <f t="shared" si="10"/>
        <v>115.9704</v>
      </c>
      <c r="W43" s="256">
        <f t="shared" si="10"/>
        <v>128.00109999999998</v>
      </c>
      <c r="X43" s="257">
        <f t="shared" si="10"/>
        <v>92.281299999999987</v>
      </c>
      <c r="Y43" s="257"/>
      <c r="Z43" s="257"/>
      <c r="AA43" s="257"/>
      <c r="AB43" s="257"/>
      <c r="AC43" s="257"/>
      <c r="AD43" s="257"/>
      <c r="AE43" s="258">
        <f t="shared" si="10"/>
        <v>0</v>
      </c>
      <c r="AF43" s="258">
        <f t="shared" si="10"/>
        <v>0</v>
      </c>
      <c r="AG43" s="258">
        <f t="shared" si="10"/>
        <v>0</v>
      </c>
      <c r="AH43" s="258">
        <f t="shared" si="10"/>
        <v>0</v>
      </c>
      <c r="AI43" s="258">
        <f t="shared" si="10"/>
        <v>0</v>
      </c>
      <c r="AJ43" s="258">
        <f t="shared" si="10"/>
        <v>0</v>
      </c>
      <c r="AK43" s="258">
        <f t="shared" si="10"/>
        <v>0</v>
      </c>
      <c r="AL43" s="258">
        <f t="shared" si="10"/>
        <v>0</v>
      </c>
      <c r="AM43" s="258">
        <f t="shared" si="10"/>
        <v>0</v>
      </c>
      <c r="AN43" s="258">
        <f t="shared" si="10"/>
        <v>0</v>
      </c>
      <c r="AO43" s="258">
        <f t="shared" si="10"/>
        <v>0</v>
      </c>
    </row>
    <row r="44" spans="1:44">
      <c r="A44" s="252"/>
      <c r="B44" s="251" t="s">
        <v>65</v>
      </c>
      <c r="C44" s="103"/>
      <c r="D44" s="252"/>
      <c r="E44" s="308"/>
      <c r="F44" s="254"/>
      <c r="G44" s="255"/>
      <c r="H44" s="256"/>
      <c r="I44" s="256"/>
      <c r="J44" s="256"/>
      <c r="K44" s="256"/>
      <c r="L44" s="256"/>
      <c r="M44" s="256"/>
      <c r="N44" s="256"/>
      <c r="O44" s="256"/>
      <c r="P44" s="256"/>
      <c r="Q44" s="256"/>
      <c r="R44" s="256"/>
      <c r="S44" s="256"/>
      <c r="T44" s="256"/>
      <c r="U44" s="256"/>
      <c r="V44" s="257"/>
      <c r="W44" s="256"/>
      <c r="X44" s="257"/>
      <c r="Y44" s="257"/>
      <c r="Z44" s="257"/>
      <c r="AA44" s="257"/>
      <c r="AB44" s="257"/>
      <c r="AC44" s="257"/>
      <c r="AD44" s="257"/>
      <c r="AE44" s="258"/>
      <c r="AF44" s="258"/>
      <c r="AG44" s="258"/>
      <c r="AH44" s="258"/>
      <c r="AI44" s="258"/>
      <c r="AJ44" s="258"/>
      <c r="AK44" s="258"/>
      <c r="AL44" s="258"/>
      <c r="AM44" s="258"/>
      <c r="AN44" s="258"/>
      <c r="AO44" s="258"/>
    </row>
    <row r="45" spans="1:44" s="266" customFormat="1" ht="18" customHeight="1">
      <c r="A45" s="260" t="s">
        <v>331</v>
      </c>
      <c r="B45" s="251" t="s">
        <v>96</v>
      </c>
      <c r="C45" s="151" t="s">
        <v>97</v>
      </c>
      <c r="D45" s="252"/>
      <c r="E45" s="309"/>
      <c r="F45" s="262">
        <f t="shared" si="9"/>
        <v>1152.0047000000002</v>
      </c>
      <c r="G45" s="274">
        <f t="shared" si="6"/>
        <v>47.752470540877063</v>
      </c>
      <c r="H45" s="261">
        <v>74.650000000000006</v>
      </c>
      <c r="I45" s="261">
        <v>70.645999999999987</v>
      </c>
      <c r="J45" s="261">
        <v>44.346200000000003</v>
      </c>
      <c r="K45" s="261">
        <v>83.81</v>
      </c>
      <c r="L45" s="261">
        <v>56.230000000000004</v>
      </c>
      <c r="M45" s="261">
        <v>65.707999999999998</v>
      </c>
      <c r="N45" s="261">
        <v>46.844000000000001</v>
      </c>
      <c r="O45" s="261">
        <v>66.055000000000007</v>
      </c>
      <c r="P45" s="261">
        <v>53.109999999999992</v>
      </c>
      <c r="Q45" s="261">
        <v>31.384599999999999</v>
      </c>
      <c r="R45" s="261">
        <v>71.940400000000011</v>
      </c>
      <c r="S45" s="261">
        <v>115.15</v>
      </c>
      <c r="T45" s="261">
        <v>86.81</v>
      </c>
      <c r="U45" s="261">
        <v>71.584000000000003</v>
      </c>
      <c r="V45" s="275">
        <v>45.108999999999995</v>
      </c>
      <c r="W45" s="261">
        <v>85.97</v>
      </c>
      <c r="X45" s="275">
        <v>82.657499999999999</v>
      </c>
      <c r="Y45" s="275"/>
      <c r="Z45" s="275"/>
      <c r="AA45" s="275"/>
      <c r="AB45" s="275"/>
      <c r="AC45" s="275"/>
      <c r="AD45" s="275"/>
      <c r="AE45" s="276">
        <v>0</v>
      </c>
      <c r="AF45" s="276">
        <v>0</v>
      </c>
      <c r="AG45" s="276">
        <v>0</v>
      </c>
      <c r="AH45" s="276">
        <v>0</v>
      </c>
      <c r="AI45" s="276">
        <v>0</v>
      </c>
      <c r="AJ45" s="276">
        <v>0</v>
      </c>
      <c r="AK45" s="276">
        <v>0</v>
      </c>
      <c r="AL45" s="276">
        <v>0</v>
      </c>
      <c r="AM45" s="276">
        <v>0</v>
      </c>
      <c r="AN45" s="276">
        <v>0</v>
      </c>
      <c r="AO45" s="276">
        <v>0</v>
      </c>
      <c r="AQ45" s="266">
        <v>1479.1586620000003</v>
      </c>
      <c r="AR45" s="266">
        <f>F45-AQ45</f>
        <v>-327.15396200000009</v>
      </c>
    </row>
    <row r="46" spans="1:44" s="266" customFormat="1" ht="16.5" customHeight="1">
      <c r="A46" s="260" t="s">
        <v>331</v>
      </c>
      <c r="B46" s="251" t="s">
        <v>98</v>
      </c>
      <c r="C46" s="151" t="s">
        <v>99</v>
      </c>
      <c r="D46" s="252"/>
      <c r="E46" s="309"/>
      <c r="F46" s="262">
        <f t="shared" si="9"/>
        <v>181.99825000000001</v>
      </c>
      <c r="G46" s="274">
        <f t="shared" si="6"/>
        <v>7.544123797078413</v>
      </c>
      <c r="H46" s="261">
        <v>7.6101400000000003</v>
      </c>
      <c r="I46" s="261">
        <v>2.3940000000000001</v>
      </c>
      <c r="J46" s="261">
        <v>9.8760000000000012</v>
      </c>
      <c r="K46" s="261">
        <v>4.7296000000000005</v>
      </c>
      <c r="L46" s="261">
        <v>3.83</v>
      </c>
      <c r="M46" s="261">
        <v>13.1</v>
      </c>
      <c r="N46" s="261">
        <v>4</v>
      </c>
      <c r="O46" s="261">
        <v>9.8889999999999993</v>
      </c>
      <c r="P46" s="261">
        <v>1.9</v>
      </c>
      <c r="Q46" s="261">
        <v>2.9591999999999996</v>
      </c>
      <c r="R46" s="261">
        <v>25.650000000000002</v>
      </c>
      <c r="S46" s="261">
        <v>3.95</v>
      </c>
      <c r="T46" s="261">
        <v>37.794409999999999</v>
      </c>
      <c r="U46" s="261">
        <v>14.559999999999995</v>
      </c>
      <c r="V46" s="275">
        <v>3.8500000000000005</v>
      </c>
      <c r="W46" s="261">
        <v>31.959999999999997</v>
      </c>
      <c r="X46" s="275">
        <v>3.9459</v>
      </c>
      <c r="Y46" s="275"/>
      <c r="Z46" s="275"/>
      <c r="AA46" s="275"/>
      <c r="AB46" s="275"/>
      <c r="AC46" s="275"/>
      <c r="AD46" s="275"/>
      <c r="AE46" s="276">
        <v>0</v>
      </c>
      <c r="AF46" s="276">
        <v>0</v>
      </c>
      <c r="AG46" s="276">
        <v>0</v>
      </c>
      <c r="AH46" s="276">
        <v>0</v>
      </c>
      <c r="AI46" s="276">
        <v>0</v>
      </c>
      <c r="AJ46" s="276">
        <v>0</v>
      </c>
      <c r="AK46" s="276">
        <v>0</v>
      </c>
      <c r="AL46" s="276">
        <v>0</v>
      </c>
      <c r="AM46" s="276">
        <v>0</v>
      </c>
      <c r="AN46" s="276">
        <v>0</v>
      </c>
      <c r="AO46" s="276">
        <v>0</v>
      </c>
      <c r="AQ46" s="266">
        <v>725.28760599999998</v>
      </c>
      <c r="AR46" s="266">
        <f t="shared" ref="AR46:AR52" si="11">F46-AQ46</f>
        <v>-543.289356</v>
      </c>
    </row>
    <row r="47" spans="1:44" s="266" customFormat="1" ht="18" customHeight="1">
      <c r="A47" s="260" t="s">
        <v>331</v>
      </c>
      <c r="B47" s="251" t="s">
        <v>100</v>
      </c>
      <c r="C47" s="151" t="s">
        <v>101</v>
      </c>
      <c r="D47" s="252"/>
      <c r="E47" s="309"/>
      <c r="F47" s="262">
        <f>SUM(H47:AO47)</f>
        <v>23.003360000000001</v>
      </c>
      <c r="G47" s="274">
        <f>F47/F$8*100</f>
        <v>0.95352672670622751</v>
      </c>
      <c r="H47" s="261">
        <v>4.92</v>
      </c>
      <c r="I47" s="261">
        <v>1.1623600000000001</v>
      </c>
      <c r="J47" s="261">
        <v>0.70100000000000007</v>
      </c>
      <c r="K47" s="261">
        <v>0.65</v>
      </c>
      <c r="L47" s="261">
        <v>1.4600000000000002</v>
      </c>
      <c r="M47" s="261">
        <v>3.12</v>
      </c>
      <c r="N47" s="261">
        <v>0.65000000000000013</v>
      </c>
      <c r="O47" s="261">
        <v>1.08</v>
      </c>
      <c r="P47" s="261">
        <v>0.84000000000000008</v>
      </c>
      <c r="Q47" s="261">
        <v>0.45999999999999996</v>
      </c>
      <c r="R47" s="261">
        <v>1.51</v>
      </c>
      <c r="S47" s="261">
        <v>1.54</v>
      </c>
      <c r="T47" s="261">
        <v>1.54</v>
      </c>
      <c r="U47" s="261">
        <v>1.29</v>
      </c>
      <c r="V47" s="275">
        <v>0.58000000000000007</v>
      </c>
      <c r="W47" s="261">
        <v>0.84000000000000008</v>
      </c>
      <c r="X47" s="275">
        <v>0.66</v>
      </c>
      <c r="Y47" s="275"/>
      <c r="Z47" s="275"/>
      <c r="AA47" s="275"/>
      <c r="AB47" s="275"/>
      <c r="AC47" s="275"/>
      <c r="AD47" s="275"/>
      <c r="AE47" s="276">
        <v>0</v>
      </c>
      <c r="AF47" s="276">
        <v>0</v>
      </c>
      <c r="AG47" s="276">
        <v>0</v>
      </c>
      <c r="AH47" s="276">
        <v>0</v>
      </c>
      <c r="AI47" s="276">
        <v>0</v>
      </c>
      <c r="AJ47" s="276">
        <v>0</v>
      </c>
      <c r="AK47" s="276">
        <v>0</v>
      </c>
      <c r="AL47" s="276">
        <v>0</v>
      </c>
      <c r="AM47" s="276">
        <v>0</v>
      </c>
      <c r="AN47" s="276">
        <v>0</v>
      </c>
      <c r="AO47" s="276">
        <v>0</v>
      </c>
      <c r="AQ47" s="266">
        <v>22.030211000000001</v>
      </c>
      <c r="AR47" s="266">
        <f t="shared" si="11"/>
        <v>0.97314899999999938</v>
      </c>
    </row>
    <row r="48" spans="1:44" s="266" customFormat="1" ht="18" customHeight="1">
      <c r="A48" s="260" t="s">
        <v>331</v>
      </c>
      <c r="B48" s="251" t="s">
        <v>102</v>
      </c>
      <c r="C48" s="151" t="s">
        <v>103</v>
      </c>
      <c r="D48" s="252"/>
      <c r="E48" s="309"/>
      <c r="F48" s="262">
        <f>SUM(H48:AO48)</f>
        <v>8</v>
      </c>
      <c r="G48" s="274">
        <f>F48/F$8*100</f>
        <v>0.33161302582100266</v>
      </c>
      <c r="H48" s="261">
        <v>3.1</v>
      </c>
      <c r="I48" s="261">
        <v>0.17</v>
      </c>
      <c r="J48" s="261">
        <v>0.19</v>
      </c>
      <c r="K48" s="261">
        <v>0.16</v>
      </c>
      <c r="L48" s="261">
        <v>0.2</v>
      </c>
      <c r="M48" s="261">
        <v>0.35</v>
      </c>
      <c r="N48" s="261">
        <v>0.51</v>
      </c>
      <c r="O48" s="261">
        <v>0.25</v>
      </c>
      <c r="P48" s="261">
        <v>0.13</v>
      </c>
      <c r="Q48" s="261">
        <v>0.23</v>
      </c>
      <c r="R48" s="261">
        <v>0.32</v>
      </c>
      <c r="S48" s="261">
        <v>0.31</v>
      </c>
      <c r="T48" s="261">
        <v>0.62</v>
      </c>
      <c r="U48" s="261">
        <v>0.34</v>
      </c>
      <c r="V48" s="275">
        <v>0.28000000000000003</v>
      </c>
      <c r="W48" s="261">
        <v>0.48</v>
      </c>
      <c r="X48" s="275">
        <v>0.36</v>
      </c>
      <c r="Y48" s="275"/>
      <c r="Z48" s="275"/>
      <c r="AA48" s="275"/>
      <c r="AB48" s="275"/>
      <c r="AC48" s="275"/>
      <c r="AD48" s="275"/>
      <c r="AE48" s="276">
        <v>0</v>
      </c>
      <c r="AF48" s="276">
        <v>0</v>
      </c>
      <c r="AG48" s="276">
        <v>0</v>
      </c>
      <c r="AH48" s="276">
        <v>0</v>
      </c>
      <c r="AI48" s="276">
        <v>0</v>
      </c>
      <c r="AJ48" s="276">
        <v>0</v>
      </c>
      <c r="AK48" s="276">
        <v>0</v>
      </c>
      <c r="AL48" s="276">
        <v>0</v>
      </c>
      <c r="AM48" s="276">
        <v>0</v>
      </c>
      <c r="AN48" s="276">
        <v>0</v>
      </c>
      <c r="AO48" s="276">
        <v>0</v>
      </c>
      <c r="AQ48" s="266">
        <v>8.9931250000000009</v>
      </c>
      <c r="AR48" s="266">
        <f t="shared" si="11"/>
        <v>-0.99312500000000092</v>
      </c>
    </row>
    <row r="49" spans="1:44" s="266" customFormat="1" ht="28.5" customHeight="1">
      <c r="A49" s="260" t="s">
        <v>331</v>
      </c>
      <c r="B49" s="251" t="s">
        <v>332</v>
      </c>
      <c r="C49" s="151" t="s">
        <v>105</v>
      </c>
      <c r="D49" s="252"/>
      <c r="E49" s="309"/>
      <c r="F49" s="262">
        <f>SUM(H49:AO49)</f>
        <v>53.998989999999999</v>
      </c>
      <c r="G49" s="274">
        <f>F49/F$8*100</f>
        <v>2.2383460581472581</v>
      </c>
      <c r="H49" s="261">
        <v>9.9996700000000001</v>
      </c>
      <c r="I49" s="261">
        <v>4.45</v>
      </c>
      <c r="J49" s="261">
        <v>2.39</v>
      </c>
      <c r="K49" s="261">
        <v>1.94</v>
      </c>
      <c r="L49" s="261">
        <v>1.23</v>
      </c>
      <c r="M49" s="261">
        <v>2.63</v>
      </c>
      <c r="N49" s="261">
        <v>4.0999999999999996</v>
      </c>
      <c r="O49" s="261">
        <v>2.95</v>
      </c>
      <c r="P49" s="261">
        <v>1.63</v>
      </c>
      <c r="Q49" s="261">
        <v>3.4693199999999997</v>
      </c>
      <c r="R49" s="261">
        <v>2.6</v>
      </c>
      <c r="S49" s="261">
        <v>2.5299999999999998</v>
      </c>
      <c r="T49" s="261">
        <v>3.17</v>
      </c>
      <c r="U49" s="261">
        <v>2.2400000000000002</v>
      </c>
      <c r="V49" s="275">
        <v>0.97000000000000008</v>
      </c>
      <c r="W49" s="261">
        <v>3.9000000000000004</v>
      </c>
      <c r="X49" s="275">
        <v>3.8</v>
      </c>
      <c r="Y49" s="275"/>
      <c r="Z49" s="275"/>
      <c r="AA49" s="275"/>
      <c r="AB49" s="275"/>
      <c r="AC49" s="275"/>
      <c r="AD49" s="275"/>
      <c r="AE49" s="276">
        <v>0</v>
      </c>
      <c r="AF49" s="276">
        <v>0</v>
      </c>
      <c r="AG49" s="276">
        <v>0</v>
      </c>
      <c r="AH49" s="276">
        <v>0</v>
      </c>
      <c r="AI49" s="276">
        <v>0</v>
      </c>
      <c r="AJ49" s="276">
        <v>0</v>
      </c>
      <c r="AK49" s="276">
        <v>0</v>
      </c>
      <c r="AL49" s="276">
        <v>0</v>
      </c>
      <c r="AM49" s="276">
        <v>0</v>
      </c>
      <c r="AN49" s="276">
        <v>0</v>
      </c>
      <c r="AO49" s="276">
        <v>0</v>
      </c>
      <c r="AQ49" s="266">
        <v>81.403137000000001</v>
      </c>
      <c r="AR49" s="266">
        <f t="shared" si="11"/>
        <v>-27.404147000000002</v>
      </c>
    </row>
    <row r="50" spans="1:44" s="266" customFormat="1" ht="18" customHeight="1">
      <c r="A50" s="260" t="s">
        <v>331</v>
      </c>
      <c r="B50" s="251" t="s">
        <v>333</v>
      </c>
      <c r="C50" s="151" t="s">
        <v>107</v>
      </c>
      <c r="D50" s="252"/>
      <c r="E50" s="309"/>
      <c r="F50" s="262">
        <f>SUM(H50:AO50)</f>
        <v>12.0039</v>
      </c>
      <c r="G50" s="274">
        <f>F50/F$8*100</f>
        <v>0.49758120008159173</v>
      </c>
      <c r="H50" s="261">
        <v>5.3500000000000005</v>
      </c>
      <c r="I50" s="261">
        <v>0.65190000000000003</v>
      </c>
      <c r="J50" s="261">
        <v>0.40199999999999997</v>
      </c>
      <c r="K50" s="261">
        <v>0.66</v>
      </c>
      <c r="L50" s="261">
        <v>0.25</v>
      </c>
      <c r="M50" s="261">
        <v>0.23</v>
      </c>
      <c r="N50" s="261">
        <v>0</v>
      </c>
      <c r="O50" s="261">
        <v>0.64</v>
      </c>
      <c r="P50" s="261">
        <v>1.42</v>
      </c>
      <c r="Q50" s="261">
        <v>7.9999999999999988E-2</v>
      </c>
      <c r="R50" s="261">
        <v>0.33000000000000007</v>
      </c>
      <c r="S50" s="261">
        <v>0.51</v>
      </c>
      <c r="T50" s="261">
        <v>0.44</v>
      </c>
      <c r="U50" s="261">
        <v>0.71</v>
      </c>
      <c r="V50" s="275">
        <v>0.09</v>
      </c>
      <c r="W50" s="261">
        <v>0.24000000000000002</v>
      </c>
      <c r="X50" s="275">
        <v>0</v>
      </c>
      <c r="Y50" s="275"/>
      <c r="Z50" s="275"/>
      <c r="AA50" s="275"/>
      <c r="AB50" s="275"/>
      <c r="AC50" s="275"/>
      <c r="AD50" s="275"/>
      <c r="AE50" s="276">
        <v>0</v>
      </c>
      <c r="AF50" s="276">
        <v>0</v>
      </c>
      <c r="AG50" s="276">
        <v>0</v>
      </c>
      <c r="AH50" s="276">
        <v>0</v>
      </c>
      <c r="AI50" s="276">
        <v>0</v>
      </c>
      <c r="AJ50" s="276">
        <v>0</v>
      </c>
      <c r="AK50" s="276">
        <v>0</v>
      </c>
      <c r="AL50" s="276">
        <v>0</v>
      </c>
      <c r="AM50" s="276">
        <v>0</v>
      </c>
      <c r="AN50" s="276">
        <v>0</v>
      </c>
      <c r="AO50" s="276">
        <v>0</v>
      </c>
      <c r="AQ50" s="266">
        <v>54.761764000000007</v>
      </c>
      <c r="AR50" s="266">
        <f t="shared" si="11"/>
        <v>-42.757864000000005</v>
      </c>
    </row>
    <row r="51" spans="1:44" s="266" customFormat="1" ht="18" customHeight="1">
      <c r="A51" s="260" t="s">
        <v>331</v>
      </c>
      <c r="B51" s="251" t="s">
        <v>108</v>
      </c>
      <c r="C51" s="151" t="s">
        <v>109</v>
      </c>
      <c r="D51" s="252"/>
      <c r="E51" s="309"/>
      <c r="F51" s="262">
        <f t="shared" si="9"/>
        <v>238.00220999999996</v>
      </c>
      <c r="G51" s="274">
        <f t="shared" si="6"/>
        <v>9.8655791262732127</v>
      </c>
      <c r="H51" s="261">
        <v>26.099999999999998</v>
      </c>
      <c r="I51" s="261">
        <v>1.0751999999999999</v>
      </c>
      <c r="J51" s="261">
        <v>0.34099999999999997</v>
      </c>
      <c r="K51" s="261">
        <v>0.39400000000000002</v>
      </c>
      <c r="L51" s="261">
        <v>1.59</v>
      </c>
      <c r="M51" s="261">
        <v>6.3719999999999999</v>
      </c>
      <c r="N51" s="261">
        <v>2.1374000000000004</v>
      </c>
      <c r="O51" s="261">
        <v>54.492000000000004</v>
      </c>
      <c r="P51" s="261">
        <v>0.20699999999999999</v>
      </c>
      <c r="Q51" s="261">
        <v>50.406599999999997</v>
      </c>
      <c r="R51" s="261">
        <v>8.6650000000000009</v>
      </c>
      <c r="S51" s="261">
        <v>16.48301</v>
      </c>
      <c r="T51" s="261">
        <v>0.75800000000000001</v>
      </c>
      <c r="U51" s="261">
        <v>0.70420000000000005</v>
      </c>
      <c r="V51" s="275">
        <v>64.100499999999997</v>
      </c>
      <c r="W51" s="261">
        <v>3.8092999999999999</v>
      </c>
      <c r="X51" s="275">
        <v>0.36699999999999999</v>
      </c>
      <c r="Y51" s="275"/>
      <c r="Z51" s="275"/>
      <c r="AA51" s="275"/>
      <c r="AB51" s="275"/>
      <c r="AC51" s="275"/>
      <c r="AD51" s="275"/>
      <c r="AE51" s="276">
        <v>0</v>
      </c>
      <c r="AF51" s="276">
        <v>0</v>
      </c>
      <c r="AG51" s="276">
        <v>0</v>
      </c>
      <c r="AH51" s="276">
        <v>0</v>
      </c>
      <c r="AI51" s="276">
        <v>0</v>
      </c>
      <c r="AJ51" s="276">
        <v>0</v>
      </c>
      <c r="AK51" s="276">
        <v>0</v>
      </c>
      <c r="AL51" s="276">
        <v>0</v>
      </c>
      <c r="AM51" s="276">
        <v>0</v>
      </c>
      <c r="AN51" s="276">
        <v>0</v>
      </c>
      <c r="AO51" s="276">
        <v>0</v>
      </c>
      <c r="AQ51" s="266">
        <v>312.69354199999998</v>
      </c>
      <c r="AR51" s="266">
        <f t="shared" si="11"/>
        <v>-74.691332000000017</v>
      </c>
    </row>
    <row r="52" spans="1:44" s="266" customFormat="1" ht="18" customHeight="1">
      <c r="A52" s="260" t="s">
        <v>331</v>
      </c>
      <c r="B52" s="251" t="s">
        <v>110</v>
      </c>
      <c r="C52" s="151" t="s">
        <v>111</v>
      </c>
      <c r="D52" s="252"/>
      <c r="E52" s="309"/>
      <c r="F52" s="262">
        <f t="shared" si="9"/>
        <v>2.9953000000000007</v>
      </c>
      <c r="G52" s="274">
        <f t="shared" si="6"/>
        <v>0.12416006203020619</v>
      </c>
      <c r="H52" s="261">
        <v>0.26</v>
      </c>
      <c r="I52" s="261">
        <v>4.1800000000000004E-2</v>
      </c>
      <c r="J52" s="261">
        <v>0.65</v>
      </c>
      <c r="K52" s="261">
        <v>5.0900000000000001E-2</v>
      </c>
      <c r="L52" s="261">
        <v>2.0900000000000002E-2</v>
      </c>
      <c r="M52" s="261">
        <v>5.1800000000000006E-2</v>
      </c>
      <c r="N52" s="261">
        <v>6.1800000000000001E-2</v>
      </c>
      <c r="O52" s="261">
        <v>0.09</v>
      </c>
      <c r="P52" s="261">
        <v>6.0899999999999996E-2</v>
      </c>
      <c r="Q52" s="261">
        <v>0.06</v>
      </c>
      <c r="R52" s="261">
        <v>0.37090000000000001</v>
      </c>
      <c r="S52" s="261">
        <v>9.0899999999999995E-2</v>
      </c>
      <c r="T52" s="261">
        <v>0.13090000000000002</v>
      </c>
      <c r="U52" s="261">
        <v>0.8609</v>
      </c>
      <c r="V52" s="275">
        <v>4.0899999999999999E-2</v>
      </c>
      <c r="W52" s="261">
        <v>7.1800000000000003E-2</v>
      </c>
      <c r="X52" s="275">
        <v>8.09E-2</v>
      </c>
      <c r="Y52" s="275"/>
      <c r="Z52" s="275"/>
      <c r="AA52" s="275"/>
      <c r="AB52" s="275"/>
      <c r="AC52" s="275"/>
      <c r="AD52" s="275"/>
      <c r="AE52" s="276">
        <v>0</v>
      </c>
      <c r="AF52" s="276">
        <v>0</v>
      </c>
      <c r="AG52" s="276">
        <v>0</v>
      </c>
      <c r="AH52" s="276">
        <v>0</v>
      </c>
      <c r="AI52" s="276">
        <v>0</v>
      </c>
      <c r="AJ52" s="276">
        <v>0</v>
      </c>
      <c r="AK52" s="276">
        <v>0</v>
      </c>
      <c r="AL52" s="276">
        <v>0</v>
      </c>
      <c r="AM52" s="276">
        <v>0</v>
      </c>
      <c r="AN52" s="276">
        <v>0</v>
      </c>
      <c r="AO52" s="276">
        <v>0</v>
      </c>
      <c r="AQ52" s="266">
        <v>2.0732490000000001</v>
      </c>
      <c r="AR52" s="266">
        <f t="shared" si="11"/>
        <v>0.92205100000000062</v>
      </c>
    </row>
    <row r="53" spans="1:44" s="266" customFormat="1" ht="18" customHeight="1">
      <c r="A53" s="260" t="s">
        <v>331</v>
      </c>
      <c r="B53" s="251" t="s">
        <v>112</v>
      </c>
      <c r="C53" s="151" t="s">
        <v>113</v>
      </c>
      <c r="D53" s="252"/>
      <c r="E53" s="309"/>
      <c r="F53" s="262"/>
      <c r="G53" s="274"/>
      <c r="H53" s="261"/>
      <c r="I53" s="261"/>
      <c r="J53" s="261"/>
      <c r="K53" s="261"/>
      <c r="L53" s="261"/>
      <c r="M53" s="261"/>
      <c r="N53" s="261"/>
      <c r="O53" s="261"/>
      <c r="P53" s="261"/>
      <c r="Q53" s="261"/>
      <c r="R53" s="261"/>
      <c r="S53" s="261"/>
      <c r="T53" s="261"/>
      <c r="U53" s="261"/>
      <c r="V53" s="275"/>
      <c r="W53" s="261"/>
      <c r="X53" s="275"/>
      <c r="Y53" s="275"/>
      <c r="Z53" s="275"/>
      <c r="AA53" s="275"/>
      <c r="AB53" s="275"/>
      <c r="AC53" s="275"/>
      <c r="AD53" s="275"/>
      <c r="AE53" s="276"/>
      <c r="AF53" s="276"/>
      <c r="AG53" s="276"/>
      <c r="AH53" s="276"/>
      <c r="AI53" s="276"/>
      <c r="AJ53" s="276"/>
      <c r="AK53" s="276"/>
      <c r="AL53" s="276"/>
      <c r="AM53" s="276"/>
      <c r="AN53" s="276"/>
      <c r="AO53" s="276"/>
    </row>
    <row r="54" spans="1:44" s="266" customFormat="1" ht="18" customHeight="1">
      <c r="A54" s="260" t="s">
        <v>331</v>
      </c>
      <c r="B54" s="167" t="s">
        <v>114</v>
      </c>
      <c r="C54" s="151" t="s">
        <v>115</v>
      </c>
      <c r="D54" s="252"/>
      <c r="E54" s="309"/>
      <c r="F54" s="262"/>
      <c r="G54" s="274"/>
      <c r="H54" s="261"/>
      <c r="I54" s="261"/>
      <c r="J54" s="261"/>
      <c r="K54" s="261"/>
      <c r="L54" s="261"/>
      <c r="M54" s="261"/>
      <c r="N54" s="261"/>
      <c r="O54" s="261"/>
      <c r="P54" s="261"/>
      <c r="Q54" s="261"/>
      <c r="R54" s="261"/>
      <c r="S54" s="261"/>
      <c r="T54" s="261"/>
      <c r="U54" s="261"/>
      <c r="V54" s="275"/>
      <c r="W54" s="261"/>
      <c r="X54" s="275"/>
      <c r="Y54" s="275"/>
      <c r="Z54" s="275"/>
      <c r="AA54" s="275"/>
      <c r="AB54" s="275"/>
      <c r="AC54" s="275"/>
      <c r="AD54" s="275"/>
      <c r="AE54" s="276">
        <v>0</v>
      </c>
      <c r="AF54" s="276">
        <v>0</v>
      </c>
      <c r="AG54" s="276">
        <v>0</v>
      </c>
      <c r="AH54" s="276">
        <v>0</v>
      </c>
      <c r="AI54" s="276">
        <v>0</v>
      </c>
      <c r="AJ54" s="276">
        <v>0</v>
      </c>
      <c r="AK54" s="276">
        <v>0</v>
      </c>
      <c r="AL54" s="276">
        <v>0</v>
      </c>
      <c r="AM54" s="276">
        <v>0</v>
      </c>
      <c r="AN54" s="276">
        <v>0</v>
      </c>
      <c r="AO54" s="276">
        <v>0</v>
      </c>
    </row>
    <row r="55" spans="1:44" s="266" customFormat="1" ht="18" customHeight="1">
      <c r="A55" s="260" t="s">
        <v>331</v>
      </c>
      <c r="B55" s="261" t="s">
        <v>116</v>
      </c>
      <c r="C55" s="151" t="s">
        <v>117</v>
      </c>
      <c r="D55" s="252"/>
      <c r="E55" s="309"/>
      <c r="F55" s="262"/>
      <c r="G55" s="274"/>
      <c r="H55" s="261"/>
      <c r="I55" s="261"/>
      <c r="J55" s="261"/>
      <c r="K55" s="261"/>
      <c r="L55" s="261"/>
      <c r="M55" s="261"/>
      <c r="N55" s="261"/>
      <c r="O55" s="261"/>
      <c r="P55" s="261"/>
      <c r="Q55" s="261"/>
      <c r="R55" s="261"/>
      <c r="S55" s="261"/>
      <c r="T55" s="261"/>
      <c r="U55" s="261"/>
      <c r="V55" s="275"/>
      <c r="W55" s="261"/>
      <c r="X55" s="275"/>
      <c r="Y55" s="275"/>
      <c r="Z55" s="275"/>
      <c r="AA55" s="275"/>
      <c r="AB55" s="275"/>
      <c r="AC55" s="275"/>
      <c r="AD55" s="275"/>
      <c r="AE55" s="276">
        <v>0</v>
      </c>
      <c r="AF55" s="276">
        <v>0</v>
      </c>
      <c r="AG55" s="276">
        <v>0</v>
      </c>
      <c r="AH55" s="276">
        <v>0</v>
      </c>
      <c r="AI55" s="276">
        <v>0</v>
      </c>
      <c r="AJ55" s="276">
        <v>0</v>
      </c>
      <c r="AK55" s="276">
        <v>0</v>
      </c>
      <c r="AL55" s="276">
        <v>0</v>
      </c>
      <c r="AM55" s="276">
        <v>0</v>
      </c>
      <c r="AN55" s="276">
        <v>0</v>
      </c>
      <c r="AO55" s="276">
        <v>0</v>
      </c>
    </row>
    <row r="56" spans="1:44" s="266" customFormat="1" ht="18" customHeight="1">
      <c r="A56" s="260" t="s">
        <v>331</v>
      </c>
      <c r="B56" s="277" t="s">
        <v>118</v>
      </c>
      <c r="C56" s="151" t="s">
        <v>119</v>
      </c>
      <c r="D56" s="252"/>
      <c r="E56" s="309"/>
      <c r="F56" s="262">
        <f>SUM(H56:AO56)</f>
        <v>0</v>
      </c>
      <c r="G56" s="274">
        <f>F56/F$8*100</f>
        <v>0</v>
      </c>
      <c r="H56" s="261">
        <v>0</v>
      </c>
      <c r="I56" s="261">
        <v>0</v>
      </c>
      <c r="J56" s="261">
        <v>0</v>
      </c>
      <c r="K56" s="261">
        <v>0</v>
      </c>
      <c r="L56" s="261">
        <v>0</v>
      </c>
      <c r="M56" s="261">
        <v>0</v>
      </c>
      <c r="N56" s="261">
        <v>0</v>
      </c>
      <c r="O56" s="261">
        <v>0</v>
      </c>
      <c r="P56" s="261">
        <v>0</v>
      </c>
      <c r="Q56" s="261">
        <v>0</v>
      </c>
      <c r="R56" s="261">
        <v>0</v>
      </c>
      <c r="S56" s="261">
        <v>0</v>
      </c>
      <c r="T56" s="261">
        <v>0</v>
      </c>
      <c r="U56" s="261">
        <v>0</v>
      </c>
      <c r="V56" s="275">
        <v>0</v>
      </c>
      <c r="W56" s="261">
        <v>0</v>
      </c>
      <c r="X56" s="275">
        <v>0</v>
      </c>
      <c r="Y56" s="275"/>
      <c r="Z56" s="275"/>
      <c r="AA56" s="275"/>
      <c r="AB56" s="275"/>
      <c r="AC56" s="275"/>
      <c r="AD56" s="275"/>
      <c r="AE56" s="276">
        <v>0</v>
      </c>
      <c r="AF56" s="276">
        <v>0</v>
      </c>
      <c r="AG56" s="276">
        <v>0</v>
      </c>
      <c r="AH56" s="276">
        <v>0</v>
      </c>
      <c r="AI56" s="276">
        <v>0</v>
      </c>
      <c r="AJ56" s="276">
        <v>0</v>
      </c>
      <c r="AK56" s="276">
        <v>0</v>
      </c>
      <c r="AL56" s="276">
        <v>0</v>
      </c>
      <c r="AM56" s="276">
        <v>0</v>
      </c>
      <c r="AN56" s="276">
        <v>0</v>
      </c>
      <c r="AO56" s="276">
        <v>0</v>
      </c>
    </row>
    <row r="57" spans="1:44" s="266" customFormat="1" ht="22.5" customHeight="1">
      <c r="A57" s="260" t="s">
        <v>331</v>
      </c>
      <c r="B57" s="277" t="s">
        <v>120</v>
      </c>
      <c r="C57" s="151" t="s">
        <v>121</v>
      </c>
      <c r="D57" s="252"/>
      <c r="E57" s="309"/>
      <c r="F57" s="262"/>
      <c r="G57" s="274"/>
      <c r="H57" s="261"/>
      <c r="I57" s="261"/>
      <c r="J57" s="261"/>
      <c r="K57" s="261"/>
      <c r="L57" s="261"/>
      <c r="M57" s="261"/>
      <c r="N57" s="261"/>
      <c r="O57" s="261"/>
      <c r="P57" s="261"/>
      <c r="Q57" s="261"/>
      <c r="R57" s="261"/>
      <c r="S57" s="261"/>
      <c r="T57" s="261"/>
      <c r="U57" s="261"/>
      <c r="V57" s="275"/>
      <c r="W57" s="261"/>
      <c r="X57" s="275"/>
      <c r="Y57" s="275"/>
      <c r="Z57" s="275"/>
      <c r="AA57" s="275"/>
      <c r="AB57" s="275"/>
      <c r="AC57" s="275"/>
      <c r="AD57" s="275"/>
      <c r="AE57" s="276">
        <v>0</v>
      </c>
      <c r="AF57" s="276">
        <v>0</v>
      </c>
      <c r="AG57" s="276">
        <v>0</v>
      </c>
      <c r="AH57" s="276">
        <v>0</v>
      </c>
      <c r="AI57" s="276">
        <v>0</v>
      </c>
      <c r="AJ57" s="276">
        <v>0</v>
      </c>
      <c r="AK57" s="276">
        <v>0</v>
      </c>
      <c r="AL57" s="276">
        <v>0</v>
      </c>
      <c r="AM57" s="276">
        <v>0</v>
      </c>
      <c r="AN57" s="276">
        <v>0</v>
      </c>
      <c r="AO57" s="276">
        <v>0</v>
      </c>
    </row>
    <row r="58" spans="1:44" s="266" customFormat="1" ht="25.5">
      <c r="A58" s="260" t="s">
        <v>331</v>
      </c>
      <c r="B58" s="251" t="s">
        <v>284</v>
      </c>
      <c r="C58" s="151" t="s">
        <v>123</v>
      </c>
      <c r="D58" s="252"/>
      <c r="E58" s="309"/>
      <c r="F58" s="262"/>
      <c r="G58" s="274"/>
      <c r="H58" s="261"/>
      <c r="I58" s="261"/>
      <c r="J58" s="261"/>
      <c r="K58" s="261"/>
      <c r="L58" s="261"/>
      <c r="M58" s="261"/>
      <c r="N58" s="261"/>
      <c r="O58" s="261"/>
      <c r="P58" s="261"/>
      <c r="Q58" s="261"/>
      <c r="R58" s="261"/>
      <c r="S58" s="261"/>
      <c r="T58" s="261"/>
      <c r="U58" s="261"/>
      <c r="V58" s="275"/>
      <c r="W58" s="261"/>
      <c r="X58" s="275"/>
      <c r="Y58" s="275"/>
      <c r="Z58" s="275"/>
      <c r="AA58" s="275"/>
      <c r="AB58" s="275"/>
      <c r="AC58" s="275"/>
      <c r="AD58" s="275"/>
      <c r="AE58" s="276">
        <v>0</v>
      </c>
      <c r="AF58" s="276">
        <v>0</v>
      </c>
      <c r="AG58" s="276">
        <v>0</v>
      </c>
      <c r="AH58" s="276">
        <v>0</v>
      </c>
      <c r="AI58" s="276">
        <v>0</v>
      </c>
      <c r="AJ58" s="276">
        <v>0</v>
      </c>
      <c r="AK58" s="276">
        <v>0</v>
      </c>
      <c r="AL58" s="276">
        <v>0</v>
      </c>
      <c r="AM58" s="276">
        <v>0</v>
      </c>
      <c r="AN58" s="276">
        <v>0</v>
      </c>
      <c r="AO58" s="276">
        <v>0</v>
      </c>
    </row>
    <row r="59" spans="1:44" s="266" customFormat="1" ht="18" customHeight="1">
      <c r="A59" s="260" t="s">
        <v>331</v>
      </c>
      <c r="B59" s="251" t="s">
        <v>124</v>
      </c>
      <c r="C59" s="151" t="s">
        <v>125</v>
      </c>
      <c r="D59" s="252"/>
      <c r="E59" s="309"/>
      <c r="F59" s="262">
        <f t="shared" si="9"/>
        <v>0</v>
      </c>
      <c r="G59" s="274">
        <f t="shared" si="6"/>
        <v>0</v>
      </c>
      <c r="H59" s="261">
        <v>0</v>
      </c>
      <c r="I59" s="261">
        <v>0</v>
      </c>
      <c r="J59" s="261">
        <v>0</v>
      </c>
      <c r="K59" s="261">
        <v>0</v>
      </c>
      <c r="L59" s="261">
        <v>0</v>
      </c>
      <c r="M59" s="261">
        <v>0</v>
      </c>
      <c r="N59" s="261">
        <v>0</v>
      </c>
      <c r="O59" s="261">
        <v>0</v>
      </c>
      <c r="P59" s="261">
        <v>0</v>
      </c>
      <c r="Q59" s="261">
        <v>0</v>
      </c>
      <c r="R59" s="261">
        <v>0</v>
      </c>
      <c r="S59" s="261">
        <v>0</v>
      </c>
      <c r="T59" s="261">
        <v>0</v>
      </c>
      <c r="U59" s="261">
        <v>0</v>
      </c>
      <c r="V59" s="275">
        <v>0</v>
      </c>
      <c r="W59" s="261">
        <v>0</v>
      </c>
      <c r="X59" s="275">
        <v>0</v>
      </c>
      <c r="Y59" s="275"/>
      <c r="Z59" s="275"/>
      <c r="AA59" s="275"/>
      <c r="AB59" s="275"/>
      <c r="AC59" s="275"/>
      <c r="AD59" s="275"/>
      <c r="AE59" s="276">
        <v>0</v>
      </c>
      <c r="AF59" s="276">
        <v>0</v>
      </c>
      <c r="AG59" s="276">
        <v>0</v>
      </c>
      <c r="AH59" s="276">
        <v>0</v>
      </c>
      <c r="AI59" s="276">
        <v>0</v>
      </c>
      <c r="AJ59" s="276">
        <v>0</v>
      </c>
      <c r="AK59" s="276">
        <v>0</v>
      </c>
      <c r="AL59" s="276">
        <v>0</v>
      </c>
      <c r="AM59" s="276">
        <v>0</v>
      </c>
      <c r="AN59" s="276">
        <v>0</v>
      </c>
      <c r="AO59" s="276">
        <v>0</v>
      </c>
    </row>
    <row r="60" spans="1:44" s="266" customFormat="1" ht="13.5" customHeight="1">
      <c r="A60" s="260" t="s">
        <v>331</v>
      </c>
      <c r="B60" s="251" t="s">
        <v>126</v>
      </c>
      <c r="C60" s="151" t="s">
        <v>127</v>
      </c>
      <c r="D60" s="252"/>
      <c r="E60" s="309"/>
      <c r="F60" s="262">
        <f>SUM(H60:AO60)</f>
        <v>11.51</v>
      </c>
      <c r="G60" s="274">
        <f t="shared" si="6"/>
        <v>0.47710824089996762</v>
      </c>
      <c r="H60" s="261">
        <v>1.85</v>
      </c>
      <c r="I60" s="261">
        <v>0.78</v>
      </c>
      <c r="J60" s="261">
        <v>0.33</v>
      </c>
      <c r="K60" s="261">
        <v>0</v>
      </c>
      <c r="L60" s="261">
        <v>0.8</v>
      </c>
      <c r="M60" s="261">
        <v>0</v>
      </c>
      <c r="N60" s="261">
        <v>0.8</v>
      </c>
      <c r="O60" s="261">
        <v>0</v>
      </c>
      <c r="P60" s="261">
        <v>0.46</v>
      </c>
      <c r="Q60" s="261">
        <v>0.36</v>
      </c>
      <c r="R60" s="261">
        <v>0.39</v>
      </c>
      <c r="S60" s="261">
        <v>1.75</v>
      </c>
      <c r="T60" s="261">
        <v>0.6</v>
      </c>
      <c r="U60" s="261">
        <v>1.3</v>
      </c>
      <c r="V60" s="275">
        <v>0.95</v>
      </c>
      <c r="W60" s="261">
        <v>0.73</v>
      </c>
      <c r="X60" s="275">
        <v>0.41</v>
      </c>
      <c r="Y60" s="275"/>
      <c r="Z60" s="275"/>
      <c r="AA60" s="275"/>
      <c r="AB60" s="275"/>
      <c r="AC60" s="275"/>
      <c r="AD60" s="275"/>
      <c r="AE60" s="276">
        <v>0</v>
      </c>
      <c r="AF60" s="276">
        <v>0</v>
      </c>
      <c r="AG60" s="276">
        <v>0</v>
      </c>
      <c r="AH60" s="276">
        <v>0</v>
      </c>
      <c r="AI60" s="276">
        <v>0</v>
      </c>
      <c r="AJ60" s="276">
        <v>0</v>
      </c>
      <c r="AK60" s="276">
        <v>0</v>
      </c>
      <c r="AL60" s="276">
        <v>0</v>
      </c>
      <c r="AM60" s="276">
        <v>0</v>
      </c>
      <c r="AN60" s="276">
        <v>0</v>
      </c>
      <c r="AO60" s="276">
        <v>0</v>
      </c>
    </row>
    <row r="61" spans="1:44" ht="18" customHeight="1">
      <c r="A61" s="252" t="s">
        <v>131</v>
      </c>
      <c r="B61" s="104" t="s">
        <v>129</v>
      </c>
      <c r="C61" s="103" t="s">
        <v>130</v>
      </c>
      <c r="D61" s="252"/>
      <c r="E61" s="308"/>
      <c r="F61" s="254">
        <f t="shared" si="9"/>
        <v>111</v>
      </c>
      <c r="G61" s="255">
        <f t="shared" si="6"/>
        <v>4.6011307332664124</v>
      </c>
      <c r="H61" s="261">
        <v>37.270000000000003</v>
      </c>
      <c r="I61" s="261">
        <v>0</v>
      </c>
      <c r="J61" s="261">
        <v>0</v>
      </c>
      <c r="K61" s="261">
        <v>0</v>
      </c>
      <c r="L61" s="261">
        <v>11.02</v>
      </c>
      <c r="M61" s="261">
        <v>2.61</v>
      </c>
      <c r="N61" s="261">
        <v>0</v>
      </c>
      <c r="O61" s="261">
        <v>38</v>
      </c>
      <c r="P61" s="261">
        <v>14.6</v>
      </c>
      <c r="Q61" s="261">
        <v>0</v>
      </c>
      <c r="R61" s="261">
        <v>0</v>
      </c>
      <c r="S61" s="261">
        <v>5</v>
      </c>
      <c r="T61" s="261">
        <v>0</v>
      </c>
      <c r="U61" s="261">
        <v>0</v>
      </c>
      <c r="V61" s="275">
        <v>0</v>
      </c>
      <c r="W61" s="261">
        <v>0</v>
      </c>
      <c r="X61" s="275">
        <v>2.5</v>
      </c>
      <c r="Y61" s="275"/>
      <c r="Z61" s="275"/>
      <c r="AA61" s="275"/>
      <c r="AB61" s="275"/>
      <c r="AC61" s="275"/>
      <c r="AD61" s="275"/>
      <c r="AE61" s="273">
        <v>0</v>
      </c>
      <c r="AF61" s="273">
        <v>0</v>
      </c>
      <c r="AG61" s="273">
        <v>0</v>
      </c>
      <c r="AH61" s="273">
        <v>0</v>
      </c>
      <c r="AI61" s="273">
        <v>0</v>
      </c>
      <c r="AJ61" s="273">
        <v>0</v>
      </c>
      <c r="AK61" s="273">
        <v>0</v>
      </c>
      <c r="AL61" s="273">
        <v>0</v>
      </c>
      <c r="AM61" s="273">
        <v>0</v>
      </c>
      <c r="AN61" s="273">
        <v>0</v>
      </c>
      <c r="AO61" s="273">
        <v>0</v>
      </c>
    </row>
    <row r="62" spans="1:44" ht="18" customHeight="1">
      <c r="A62" s="252" t="s">
        <v>134</v>
      </c>
      <c r="B62" s="272" t="s">
        <v>132</v>
      </c>
      <c r="C62" s="103" t="s">
        <v>133</v>
      </c>
      <c r="D62" s="252"/>
      <c r="E62" s="308"/>
      <c r="F62" s="254">
        <f>SUM(H62:AO62)</f>
        <v>0</v>
      </c>
      <c r="G62" s="255">
        <f>F62/F$8*100</f>
        <v>0</v>
      </c>
      <c r="H62" s="261">
        <v>0</v>
      </c>
      <c r="I62" s="261">
        <v>0</v>
      </c>
      <c r="J62" s="261">
        <v>0</v>
      </c>
      <c r="K62" s="261">
        <v>0</v>
      </c>
      <c r="L62" s="261">
        <v>0</v>
      </c>
      <c r="M62" s="261">
        <v>0</v>
      </c>
      <c r="N62" s="261">
        <v>0</v>
      </c>
      <c r="O62" s="261">
        <v>0</v>
      </c>
      <c r="P62" s="261">
        <v>0</v>
      </c>
      <c r="Q62" s="261">
        <v>0</v>
      </c>
      <c r="R62" s="261">
        <v>0</v>
      </c>
      <c r="S62" s="261">
        <v>0</v>
      </c>
      <c r="T62" s="261">
        <v>0</v>
      </c>
      <c r="U62" s="261">
        <v>0</v>
      </c>
      <c r="V62" s="275">
        <v>0</v>
      </c>
      <c r="W62" s="261">
        <v>0</v>
      </c>
      <c r="X62" s="275">
        <v>0</v>
      </c>
      <c r="Y62" s="275"/>
      <c r="Z62" s="275"/>
      <c r="AA62" s="275"/>
      <c r="AB62" s="275"/>
      <c r="AC62" s="275"/>
      <c r="AD62" s="275"/>
      <c r="AE62" s="273">
        <v>0</v>
      </c>
      <c r="AF62" s="273">
        <v>0</v>
      </c>
      <c r="AG62" s="273">
        <v>0</v>
      </c>
      <c r="AH62" s="273">
        <v>0</v>
      </c>
      <c r="AI62" s="273">
        <v>0</v>
      </c>
      <c r="AJ62" s="273">
        <v>0</v>
      </c>
      <c r="AK62" s="273">
        <v>0</v>
      </c>
      <c r="AL62" s="273">
        <v>0</v>
      </c>
      <c r="AM62" s="273">
        <v>0</v>
      </c>
      <c r="AN62" s="273">
        <v>0</v>
      </c>
      <c r="AO62" s="273">
        <v>0</v>
      </c>
    </row>
    <row r="63" spans="1:44" ht="18" customHeight="1">
      <c r="A63" s="252" t="s">
        <v>137</v>
      </c>
      <c r="B63" s="272" t="s">
        <v>135</v>
      </c>
      <c r="C63" s="103" t="s">
        <v>136</v>
      </c>
      <c r="D63" s="252"/>
      <c r="E63" s="308"/>
      <c r="F63" s="254">
        <f>SUM(H63:AO63)</f>
        <v>7.93</v>
      </c>
      <c r="G63" s="255">
        <f>F63/F$8*100</f>
        <v>0.32871141184506891</v>
      </c>
      <c r="H63" s="261">
        <v>1.4200000000000002</v>
      </c>
      <c r="I63" s="261">
        <v>0</v>
      </c>
      <c r="J63" s="261">
        <v>1.6700000000000002</v>
      </c>
      <c r="K63" s="261">
        <v>0</v>
      </c>
      <c r="L63" s="261">
        <v>0</v>
      </c>
      <c r="M63" s="261">
        <v>0</v>
      </c>
      <c r="N63" s="261">
        <v>0</v>
      </c>
      <c r="O63" s="261">
        <v>0</v>
      </c>
      <c r="P63" s="261">
        <v>0</v>
      </c>
      <c r="Q63" s="261">
        <v>1.65</v>
      </c>
      <c r="R63" s="261">
        <v>0</v>
      </c>
      <c r="S63" s="261">
        <v>1</v>
      </c>
      <c r="T63" s="261">
        <v>0</v>
      </c>
      <c r="U63" s="261">
        <v>0</v>
      </c>
      <c r="V63" s="275">
        <v>1</v>
      </c>
      <c r="W63" s="261">
        <v>0</v>
      </c>
      <c r="X63" s="275">
        <v>1.19</v>
      </c>
      <c r="Y63" s="275"/>
      <c r="Z63" s="275"/>
      <c r="AA63" s="275"/>
      <c r="AB63" s="275"/>
      <c r="AC63" s="275"/>
      <c r="AD63" s="275"/>
      <c r="AE63" s="273">
        <v>0</v>
      </c>
      <c r="AF63" s="273">
        <v>0</v>
      </c>
      <c r="AG63" s="273">
        <v>0</v>
      </c>
      <c r="AH63" s="273">
        <v>0</v>
      </c>
      <c r="AI63" s="273">
        <v>0</v>
      </c>
      <c r="AJ63" s="273">
        <v>0</v>
      </c>
      <c r="AK63" s="273">
        <v>0</v>
      </c>
      <c r="AL63" s="273">
        <v>0</v>
      </c>
      <c r="AM63" s="273">
        <v>0</v>
      </c>
      <c r="AN63" s="273">
        <v>0</v>
      </c>
      <c r="AO63" s="273">
        <v>0</v>
      </c>
    </row>
    <row r="64" spans="1:44" ht="18" customHeight="1">
      <c r="A64" s="252" t="s">
        <v>140</v>
      </c>
      <c r="B64" s="278" t="s">
        <v>138</v>
      </c>
      <c r="C64" s="103" t="s">
        <v>139</v>
      </c>
      <c r="D64" s="252"/>
      <c r="E64" s="308"/>
      <c r="F64" s="254">
        <f t="shared" si="9"/>
        <v>565.00052999999991</v>
      </c>
      <c r="G64" s="255">
        <f t="shared" si="6"/>
        <v>23.420191917971273</v>
      </c>
      <c r="H64" s="261">
        <v>0</v>
      </c>
      <c r="I64" s="261">
        <v>46.201230000000002</v>
      </c>
      <c r="J64" s="261">
        <v>38.900799999999997</v>
      </c>
      <c r="K64" s="261">
        <v>33.707900000000002</v>
      </c>
      <c r="L64" s="261">
        <v>29.691700000000001</v>
      </c>
      <c r="M64" s="261">
        <v>33.402000000000001</v>
      </c>
      <c r="N64" s="261">
        <v>28.558999999999997</v>
      </c>
      <c r="O64" s="261">
        <v>36.753999999999998</v>
      </c>
      <c r="P64" s="261">
        <v>32.723999999999997</v>
      </c>
      <c r="Q64" s="261">
        <v>36.905999999999999</v>
      </c>
      <c r="R64" s="261">
        <v>26.5596</v>
      </c>
      <c r="S64" s="261">
        <v>37.946199999999997</v>
      </c>
      <c r="T64" s="261">
        <v>39.874099999999999</v>
      </c>
      <c r="U64" s="261">
        <v>41.298000000000002</v>
      </c>
      <c r="V64" s="275">
        <v>28.088000000000001</v>
      </c>
      <c r="W64" s="261">
        <v>30.856999999999999</v>
      </c>
      <c r="X64" s="275">
        <v>43.530999999999999</v>
      </c>
      <c r="Y64" s="275"/>
      <c r="Z64" s="275"/>
      <c r="AA64" s="275"/>
      <c r="AB64" s="275"/>
      <c r="AC64" s="275"/>
      <c r="AD64" s="275"/>
      <c r="AE64" s="273">
        <v>0</v>
      </c>
      <c r="AF64" s="273">
        <v>0</v>
      </c>
      <c r="AG64" s="273">
        <v>0</v>
      </c>
      <c r="AH64" s="273">
        <v>0</v>
      </c>
      <c r="AI64" s="273">
        <v>0</v>
      </c>
      <c r="AJ64" s="273">
        <v>0</v>
      </c>
      <c r="AK64" s="273">
        <v>0</v>
      </c>
      <c r="AL64" s="273">
        <v>0</v>
      </c>
      <c r="AM64" s="273">
        <v>0</v>
      </c>
      <c r="AN64" s="273">
        <v>0</v>
      </c>
      <c r="AO64" s="273">
        <v>0</v>
      </c>
    </row>
    <row r="65" spans="1:44" ht="18" customHeight="1">
      <c r="A65" s="252" t="s">
        <v>143</v>
      </c>
      <c r="B65" s="272" t="s">
        <v>141</v>
      </c>
      <c r="C65" s="103" t="s">
        <v>142</v>
      </c>
      <c r="D65" s="252"/>
      <c r="E65" s="308"/>
      <c r="F65" s="254"/>
      <c r="G65" s="255"/>
      <c r="H65" s="261"/>
      <c r="I65" s="261"/>
      <c r="J65" s="261"/>
      <c r="K65" s="261"/>
      <c r="L65" s="261"/>
      <c r="M65" s="261"/>
      <c r="N65" s="261"/>
      <c r="O65" s="261"/>
      <c r="P65" s="261"/>
      <c r="Q65" s="261"/>
      <c r="R65" s="261"/>
      <c r="S65" s="261"/>
      <c r="T65" s="261"/>
      <c r="U65" s="261"/>
      <c r="V65" s="275"/>
      <c r="W65" s="261"/>
      <c r="X65" s="275"/>
      <c r="Y65" s="275"/>
      <c r="Z65" s="275"/>
      <c r="AA65" s="275"/>
      <c r="AB65" s="275"/>
      <c r="AC65" s="275"/>
      <c r="AD65" s="275"/>
      <c r="AE65" s="273">
        <v>0</v>
      </c>
      <c r="AF65" s="273">
        <v>0</v>
      </c>
      <c r="AG65" s="273">
        <v>0</v>
      </c>
      <c r="AH65" s="273">
        <v>0</v>
      </c>
      <c r="AI65" s="273">
        <v>0</v>
      </c>
      <c r="AJ65" s="273">
        <v>0</v>
      </c>
      <c r="AK65" s="273">
        <v>0</v>
      </c>
      <c r="AL65" s="273">
        <v>0</v>
      </c>
      <c r="AM65" s="273">
        <v>0</v>
      </c>
      <c r="AN65" s="273">
        <v>0</v>
      </c>
      <c r="AO65" s="273">
        <v>0</v>
      </c>
    </row>
    <row r="66" spans="1:44" ht="18" customHeight="1">
      <c r="A66" s="252" t="s">
        <v>146</v>
      </c>
      <c r="B66" s="272" t="s">
        <v>144</v>
      </c>
      <c r="C66" s="103" t="s">
        <v>145</v>
      </c>
      <c r="D66" s="252"/>
      <c r="E66" s="308"/>
      <c r="F66" s="254">
        <f t="shared" si="9"/>
        <v>16.003229999999999</v>
      </c>
      <c r="G66" s="255">
        <f t="shared" si="6"/>
        <v>0.66335994040118051</v>
      </c>
      <c r="H66" s="261">
        <v>3.52033</v>
      </c>
      <c r="I66" s="261">
        <v>0.26</v>
      </c>
      <c r="J66" s="261">
        <v>0.63</v>
      </c>
      <c r="K66" s="261">
        <v>1.07</v>
      </c>
      <c r="L66" s="261">
        <v>0.43</v>
      </c>
      <c r="M66" s="261">
        <v>0.8</v>
      </c>
      <c r="N66" s="261">
        <v>1.08</v>
      </c>
      <c r="O66" s="261">
        <v>0.6</v>
      </c>
      <c r="P66" s="261">
        <v>1.0899999999999999</v>
      </c>
      <c r="Q66" s="261">
        <v>0.44999999999999996</v>
      </c>
      <c r="R66" s="261">
        <v>3.999999999999998E-2</v>
      </c>
      <c r="S66" s="261">
        <v>1.1800000000000002</v>
      </c>
      <c r="T66" s="261">
        <v>2.17</v>
      </c>
      <c r="U66" s="261">
        <v>0.75</v>
      </c>
      <c r="V66" s="275">
        <v>0.39290000000000003</v>
      </c>
      <c r="W66" s="261">
        <v>0.83000000000000007</v>
      </c>
      <c r="X66" s="275">
        <v>0.71</v>
      </c>
      <c r="Y66" s="275"/>
      <c r="Z66" s="275"/>
      <c r="AA66" s="275"/>
      <c r="AB66" s="275"/>
      <c r="AC66" s="275"/>
      <c r="AD66" s="275"/>
      <c r="AE66" s="273">
        <v>0</v>
      </c>
      <c r="AF66" s="273">
        <v>0</v>
      </c>
      <c r="AG66" s="273">
        <v>0</v>
      </c>
      <c r="AH66" s="273">
        <v>0</v>
      </c>
      <c r="AI66" s="273">
        <v>0</v>
      </c>
      <c r="AJ66" s="273">
        <v>0</v>
      </c>
      <c r="AK66" s="273">
        <v>0</v>
      </c>
      <c r="AL66" s="273">
        <v>0</v>
      </c>
      <c r="AM66" s="273">
        <v>0</v>
      </c>
      <c r="AN66" s="273">
        <v>0</v>
      </c>
      <c r="AO66" s="273">
        <v>0</v>
      </c>
    </row>
    <row r="67" spans="1:44" ht="22.5" customHeight="1">
      <c r="A67" s="252" t="s">
        <v>149</v>
      </c>
      <c r="B67" s="272" t="s">
        <v>147</v>
      </c>
      <c r="C67" s="103" t="s">
        <v>148</v>
      </c>
      <c r="D67" s="252"/>
      <c r="E67" s="308"/>
      <c r="F67" s="254">
        <f t="shared" si="9"/>
        <v>2</v>
      </c>
      <c r="G67" s="255">
        <f t="shared" si="6"/>
        <v>8.2903256455250665E-2</v>
      </c>
      <c r="H67" s="261">
        <v>0.36</v>
      </c>
      <c r="I67" s="261">
        <v>0.11</v>
      </c>
      <c r="J67" s="261">
        <v>0.04</v>
      </c>
      <c r="K67" s="261">
        <v>0</v>
      </c>
      <c r="L67" s="261">
        <v>0</v>
      </c>
      <c r="M67" s="261">
        <v>0</v>
      </c>
      <c r="N67" s="261">
        <v>0.18</v>
      </c>
      <c r="O67" s="261">
        <v>0</v>
      </c>
      <c r="P67" s="261">
        <v>0</v>
      </c>
      <c r="Q67" s="261">
        <v>1.1000000000000001</v>
      </c>
      <c r="R67" s="261">
        <v>0.08</v>
      </c>
      <c r="S67" s="261">
        <v>0</v>
      </c>
      <c r="T67" s="261">
        <v>0</v>
      </c>
      <c r="U67" s="261">
        <v>0.13</v>
      </c>
      <c r="V67" s="275">
        <v>0</v>
      </c>
      <c r="W67" s="261">
        <v>0</v>
      </c>
      <c r="X67" s="275">
        <v>0</v>
      </c>
      <c r="Y67" s="275"/>
      <c r="Z67" s="275"/>
      <c r="AA67" s="275"/>
      <c r="AB67" s="275"/>
      <c r="AC67" s="275"/>
      <c r="AD67" s="275"/>
      <c r="AE67" s="279">
        <v>0</v>
      </c>
      <c r="AF67" s="279">
        <v>0</v>
      </c>
      <c r="AG67" s="279">
        <v>0</v>
      </c>
      <c r="AH67" s="279">
        <v>0</v>
      </c>
      <c r="AI67" s="279">
        <v>0</v>
      </c>
      <c r="AJ67" s="279">
        <v>0</v>
      </c>
      <c r="AK67" s="279">
        <v>0</v>
      </c>
      <c r="AL67" s="279">
        <v>0</v>
      </c>
      <c r="AM67" s="279">
        <v>0</v>
      </c>
      <c r="AN67" s="279">
        <v>0</v>
      </c>
      <c r="AO67" s="279">
        <v>0</v>
      </c>
    </row>
    <row r="68" spans="1:44" ht="18" customHeight="1">
      <c r="A68" s="252" t="s">
        <v>151</v>
      </c>
      <c r="B68" s="272" t="s">
        <v>150</v>
      </c>
      <c r="C68" s="103" t="s">
        <v>171</v>
      </c>
      <c r="D68" s="252"/>
      <c r="E68" s="308"/>
      <c r="F68" s="254">
        <f t="shared" si="9"/>
        <v>0</v>
      </c>
      <c r="G68" s="255">
        <f t="shared" si="6"/>
        <v>0</v>
      </c>
      <c r="H68" s="261">
        <v>0</v>
      </c>
      <c r="I68" s="261">
        <v>0</v>
      </c>
      <c r="J68" s="261">
        <v>0</v>
      </c>
      <c r="K68" s="261">
        <v>0</v>
      </c>
      <c r="L68" s="261">
        <v>0</v>
      </c>
      <c r="M68" s="261">
        <v>0</v>
      </c>
      <c r="N68" s="261">
        <v>0</v>
      </c>
      <c r="O68" s="261">
        <v>0</v>
      </c>
      <c r="P68" s="261">
        <v>0</v>
      </c>
      <c r="Q68" s="261">
        <v>0</v>
      </c>
      <c r="R68" s="261">
        <v>0</v>
      </c>
      <c r="S68" s="261">
        <v>0</v>
      </c>
      <c r="T68" s="261">
        <v>0</v>
      </c>
      <c r="U68" s="261">
        <v>0</v>
      </c>
      <c r="V68" s="275">
        <v>0</v>
      </c>
      <c r="W68" s="261">
        <v>0</v>
      </c>
      <c r="X68" s="275">
        <v>0</v>
      </c>
      <c r="Y68" s="275"/>
      <c r="Z68" s="275"/>
      <c r="AA68" s="275"/>
      <c r="AB68" s="275"/>
      <c r="AC68" s="275"/>
      <c r="AD68" s="275"/>
      <c r="AE68" s="273">
        <v>0</v>
      </c>
      <c r="AF68" s="273">
        <v>0</v>
      </c>
      <c r="AG68" s="273">
        <v>0</v>
      </c>
      <c r="AH68" s="273">
        <v>0</v>
      </c>
      <c r="AI68" s="273">
        <v>0</v>
      </c>
      <c r="AJ68" s="273">
        <v>0</v>
      </c>
      <c r="AK68" s="273">
        <v>0</v>
      </c>
      <c r="AL68" s="273">
        <v>0</v>
      </c>
      <c r="AM68" s="273">
        <v>0</v>
      </c>
      <c r="AN68" s="273">
        <v>0</v>
      </c>
      <c r="AO68" s="273">
        <v>0</v>
      </c>
    </row>
    <row r="69" spans="1:44" ht="18" customHeight="1">
      <c r="A69" s="252" t="s">
        <v>154</v>
      </c>
      <c r="B69" s="272" t="s">
        <v>291</v>
      </c>
      <c r="C69" s="103" t="s">
        <v>153</v>
      </c>
      <c r="D69" s="252"/>
      <c r="E69" s="308"/>
      <c r="F69" s="254">
        <f t="shared" si="9"/>
        <v>2</v>
      </c>
      <c r="G69" s="255">
        <f t="shared" si="6"/>
        <v>8.2903256455250665E-2</v>
      </c>
      <c r="H69" s="261">
        <v>0</v>
      </c>
      <c r="I69" s="261">
        <v>0</v>
      </c>
      <c r="J69" s="261">
        <v>0</v>
      </c>
      <c r="K69" s="261">
        <v>0</v>
      </c>
      <c r="L69" s="261">
        <v>0</v>
      </c>
      <c r="M69" s="261">
        <v>0</v>
      </c>
      <c r="N69" s="261">
        <v>0</v>
      </c>
      <c r="O69" s="261">
        <v>0</v>
      </c>
      <c r="P69" s="261">
        <v>0</v>
      </c>
      <c r="Q69" s="261">
        <v>0</v>
      </c>
      <c r="R69" s="261">
        <v>0</v>
      </c>
      <c r="S69" s="261">
        <v>0</v>
      </c>
      <c r="T69" s="261">
        <v>0</v>
      </c>
      <c r="U69" s="261">
        <v>0</v>
      </c>
      <c r="V69" s="275">
        <v>0</v>
      </c>
      <c r="W69" s="261">
        <v>0</v>
      </c>
      <c r="X69" s="275">
        <v>2</v>
      </c>
      <c r="Y69" s="275"/>
      <c r="Z69" s="275"/>
      <c r="AA69" s="275"/>
      <c r="AB69" s="275"/>
      <c r="AC69" s="275"/>
      <c r="AD69" s="275"/>
      <c r="AE69" s="273">
        <v>0</v>
      </c>
      <c r="AF69" s="273">
        <v>0</v>
      </c>
      <c r="AG69" s="273">
        <v>0</v>
      </c>
      <c r="AH69" s="273">
        <v>0</v>
      </c>
      <c r="AI69" s="273">
        <v>0</v>
      </c>
      <c r="AJ69" s="273">
        <v>0</v>
      </c>
      <c r="AK69" s="273">
        <v>0</v>
      </c>
      <c r="AL69" s="273">
        <v>0</v>
      </c>
      <c r="AM69" s="273">
        <v>0</v>
      </c>
      <c r="AN69" s="273">
        <v>0</v>
      </c>
      <c r="AO69" s="273">
        <v>0</v>
      </c>
    </row>
    <row r="70" spans="1:44" ht="18" customHeight="1">
      <c r="A70" s="252" t="s">
        <v>157</v>
      </c>
      <c r="B70" s="272" t="s">
        <v>155</v>
      </c>
      <c r="C70" s="103" t="s">
        <v>156</v>
      </c>
      <c r="D70" s="252"/>
      <c r="E70" s="308"/>
      <c r="F70" s="254"/>
      <c r="G70" s="255"/>
      <c r="H70" s="261"/>
      <c r="I70" s="261"/>
      <c r="J70" s="261"/>
      <c r="K70" s="261"/>
      <c r="L70" s="261"/>
      <c r="M70" s="261"/>
      <c r="N70" s="261"/>
      <c r="O70" s="261"/>
      <c r="P70" s="261"/>
      <c r="Q70" s="261"/>
      <c r="R70" s="261"/>
      <c r="S70" s="261"/>
      <c r="T70" s="261"/>
      <c r="U70" s="261"/>
      <c r="V70" s="275"/>
      <c r="W70" s="261"/>
      <c r="X70" s="275"/>
      <c r="Y70" s="275"/>
      <c r="Z70" s="275"/>
      <c r="AA70" s="275"/>
      <c r="AB70" s="275"/>
      <c r="AC70" s="275"/>
      <c r="AD70" s="275"/>
      <c r="AE70" s="273">
        <v>0</v>
      </c>
      <c r="AF70" s="273">
        <v>0</v>
      </c>
      <c r="AG70" s="273">
        <v>0</v>
      </c>
      <c r="AH70" s="273">
        <v>0</v>
      </c>
      <c r="AI70" s="273">
        <v>0</v>
      </c>
      <c r="AJ70" s="273">
        <v>0</v>
      </c>
      <c r="AK70" s="273">
        <v>0</v>
      </c>
      <c r="AL70" s="273">
        <v>0</v>
      </c>
      <c r="AM70" s="273">
        <v>0</v>
      </c>
      <c r="AN70" s="273">
        <v>0</v>
      </c>
      <c r="AO70" s="273">
        <v>0</v>
      </c>
    </row>
    <row r="71" spans="1:44" ht="18" customHeight="1">
      <c r="A71" s="252" t="s">
        <v>160</v>
      </c>
      <c r="B71" s="272" t="s">
        <v>158</v>
      </c>
      <c r="C71" s="103" t="s">
        <v>159</v>
      </c>
      <c r="D71" s="252"/>
      <c r="E71" s="308"/>
      <c r="F71" s="254"/>
      <c r="G71" s="255"/>
      <c r="H71" s="261"/>
      <c r="I71" s="261"/>
      <c r="J71" s="261"/>
      <c r="K71" s="261"/>
      <c r="L71" s="261"/>
      <c r="M71" s="261"/>
      <c r="N71" s="261"/>
      <c r="O71" s="261"/>
      <c r="P71" s="261"/>
      <c r="Q71" s="261"/>
      <c r="R71" s="261"/>
      <c r="S71" s="261"/>
      <c r="T71" s="261"/>
      <c r="U71" s="261"/>
      <c r="V71" s="275"/>
      <c r="W71" s="261"/>
      <c r="X71" s="275"/>
      <c r="Y71" s="275"/>
      <c r="Z71" s="275"/>
      <c r="AA71" s="275"/>
      <c r="AB71" s="275"/>
      <c r="AC71" s="275"/>
      <c r="AD71" s="275"/>
      <c r="AE71" s="273">
        <v>0</v>
      </c>
      <c r="AF71" s="273">
        <v>0</v>
      </c>
      <c r="AG71" s="273">
        <v>0</v>
      </c>
      <c r="AH71" s="273">
        <v>0</v>
      </c>
      <c r="AI71" s="273">
        <v>0</v>
      </c>
      <c r="AJ71" s="273">
        <v>0</v>
      </c>
      <c r="AK71" s="273">
        <v>0</v>
      </c>
      <c r="AL71" s="273">
        <v>0</v>
      </c>
      <c r="AM71" s="273">
        <v>0</v>
      </c>
      <c r="AN71" s="273">
        <v>0</v>
      </c>
      <c r="AO71" s="273">
        <v>0</v>
      </c>
    </row>
    <row r="72" spans="1:44" ht="18" customHeight="1">
      <c r="A72" s="252" t="s">
        <v>163</v>
      </c>
      <c r="B72" s="272" t="s">
        <v>161</v>
      </c>
      <c r="C72" s="103" t="s">
        <v>162</v>
      </c>
      <c r="D72" s="252"/>
      <c r="E72" s="308"/>
      <c r="F72" s="254"/>
      <c r="G72" s="255"/>
      <c r="H72" s="261"/>
      <c r="I72" s="261"/>
      <c r="J72" s="261"/>
      <c r="K72" s="261"/>
      <c r="L72" s="261"/>
      <c r="M72" s="261"/>
      <c r="N72" s="261"/>
      <c r="O72" s="261"/>
      <c r="P72" s="261"/>
      <c r="Q72" s="261"/>
      <c r="R72" s="261"/>
      <c r="S72" s="261"/>
      <c r="T72" s="261"/>
      <c r="U72" s="261"/>
      <c r="V72" s="275"/>
      <c r="W72" s="261"/>
      <c r="X72" s="275"/>
      <c r="Y72" s="275"/>
      <c r="Z72" s="275"/>
      <c r="AA72" s="275"/>
      <c r="AB72" s="275"/>
      <c r="AC72" s="275"/>
      <c r="AD72" s="275"/>
      <c r="AE72" s="273">
        <v>0</v>
      </c>
      <c r="AF72" s="273">
        <v>0</v>
      </c>
      <c r="AG72" s="273">
        <v>0</v>
      </c>
      <c r="AH72" s="273">
        <v>0</v>
      </c>
      <c r="AI72" s="273">
        <v>0</v>
      </c>
      <c r="AJ72" s="273">
        <v>0</v>
      </c>
      <c r="AK72" s="273">
        <v>0</v>
      </c>
      <c r="AL72" s="273">
        <v>0</v>
      </c>
      <c r="AM72" s="273">
        <v>0</v>
      </c>
      <c r="AN72" s="273">
        <v>0</v>
      </c>
      <c r="AO72" s="273">
        <v>0</v>
      </c>
    </row>
    <row r="73" spans="1:44" ht="24" customHeight="1">
      <c r="A73" s="252" t="s">
        <v>166</v>
      </c>
      <c r="B73" s="272" t="s">
        <v>164</v>
      </c>
      <c r="C73" s="103" t="s">
        <v>165</v>
      </c>
      <c r="D73" s="252"/>
      <c r="E73" s="308"/>
      <c r="F73" s="254"/>
      <c r="G73" s="255"/>
      <c r="H73" s="261"/>
      <c r="I73" s="261"/>
      <c r="J73" s="261"/>
      <c r="K73" s="261"/>
      <c r="L73" s="261"/>
      <c r="M73" s="261"/>
      <c r="N73" s="261"/>
      <c r="O73" s="261"/>
      <c r="P73" s="261"/>
      <c r="Q73" s="261"/>
      <c r="R73" s="261"/>
      <c r="S73" s="261"/>
      <c r="T73" s="261"/>
      <c r="U73" s="261"/>
      <c r="V73" s="275"/>
      <c r="W73" s="261"/>
      <c r="X73" s="275"/>
      <c r="Y73" s="275"/>
      <c r="Z73" s="275"/>
      <c r="AA73" s="275"/>
      <c r="AB73" s="275"/>
      <c r="AC73" s="275"/>
      <c r="AD73" s="275"/>
      <c r="AE73" s="273">
        <v>0</v>
      </c>
      <c r="AF73" s="273">
        <v>0</v>
      </c>
      <c r="AG73" s="273">
        <v>0</v>
      </c>
      <c r="AH73" s="273">
        <v>0</v>
      </c>
      <c r="AI73" s="273">
        <v>0</v>
      </c>
      <c r="AJ73" s="273">
        <v>0</v>
      </c>
      <c r="AK73" s="273">
        <v>0</v>
      </c>
      <c r="AL73" s="273">
        <v>0</v>
      </c>
      <c r="AM73" s="273">
        <v>0</v>
      </c>
      <c r="AN73" s="273">
        <v>0</v>
      </c>
      <c r="AO73" s="273">
        <v>0</v>
      </c>
      <c r="AR73" s="259">
        <f>F88-F64</f>
        <v>-565.00052999999991</v>
      </c>
    </row>
    <row r="74" spans="1:44" ht="18" customHeight="1">
      <c r="A74" s="252" t="s">
        <v>285</v>
      </c>
      <c r="B74" s="272" t="s">
        <v>167</v>
      </c>
      <c r="C74" s="103" t="s">
        <v>168</v>
      </c>
      <c r="D74" s="252"/>
      <c r="E74" s="308"/>
      <c r="F74" s="254"/>
      <c r="G74" s="255"/>
      <c r="H74" s="261"/>
      <c r="I74" s="261"/>
      <c r="J74" s="261"/>
      <c r="K74" s="261"/>
      <c r="L74" s="261"/>
      <c r="M74" s="261"/>
      <c r="N74" s="261"/>
      <c r="O74" s="261"/>
      <c r="P74" s="261"/>
      <c r="Q74" s="261"/>
      <c r="R74" s="261"/>
      <c r="S74" s="261"/>
      <c r="T74" s="261"/>
      <c r="U74" s="261"/>
      <c r="V74" s="275"/>
      <c r="W74" s="261"/>
      <c r="X74" s="275"/>
      <c r="Y74" s="275"/>
      <c r="Z74" s="275"/>
      <c r="AA74" s="275"/>
      <c r="AB74" s="275"/>
      <c r="AC74" s="275"/>
      <c r="AD74" s="275"/>
      <c r="AE74" s="273">
        <v>0</v>
      </c>
      <c r="AF74" s="273">
        <v>0</v>
      </c>
      <c r="AG74" s="273">
        <v>0</v>
      </c>
      <c r="AH74" s="273">
        <v>0</v>
      </c>
      <c r="AI74" s="273">
        <v>0</v>
      </c>
      <c r="AJ74" s="273">
        <v>0</v>
      </c>
      <c r="AK74" s="273">
        <v>0</v>
      </c>
      <c r="AL74" s="273">
        <v>0</v>
      </c>
      <c r="AM74" s="273">
        <v>0</v>
      </c>
      <c r="AN74" s="273">
        <v>0</v>
      </c>
      <c r="AO74" s="273">
        <v>0</v>
      </c>
    </row>
    <row r="75" spans="1:44" s="227" customFormat="1" ht="18" customHeight="1">
      <c r="A75" s="280">
        <v>3</v>
      </c>
      <c r="B75" s="281" t="s">
        <v>169</v>
      </c>
      <c r="C75" s="230" t="s">
        <v>170</v>
      </c>
      <c r="D75" s="244"/>
      <c r="E75" s="308"/>
      <c r="F75" s="267"/>
      <c r="G75" s="248"/>
      <c r="H75" s="282"/>
      <c r="I75" s="282"/>
      <c r="J75" s="282"/>
      <c r="K75" s="282"/>
      <c r="L75" s="282"/>
      <c r="M75" s="282"/>
      <c r="N75" s="282"/>
      <c r="O75" s="282"/>
      <c r="P75" s="282"/>
      <c r="Q75" s="282"/>
      <c r="R75" s="282"/>
      <c r="S75" s="282"/>
      <c r="T75" s="282"/>
      <c r="U75" s="282"/>
      <c r="V75" s="283"/>
      <c r="W75" s="282"/>
      <c r="X75" s="283"/>
      <c r="Y75" s="283"/>
      <c r="Z75" s="283"/>
      <c r="AA75" s="283"/>
      <c r="AB75" s="283"/>
      <c r="AC75" s="283"/>
      <c r="AD75" s="283"/>
      <c r="AE75" s="284">
        <v>0</v>
      </c>
      <c r="AF75" s="284">
        <v>0</v>
      </c>
      <c r="AG75" s="284">
        <v>0</v>
      </c>
      <c r="AH75" s="284">
        <v>0</v>
      </c>
      <c r="AI75" s="284">
        <v>0</v>
      </c>
      <c r="AJ75" s="284">
        <v>0</v>
      </c>
      <c r="AK75" s="284">
        <v>0</v>
      </c>
      <c r="AL75" s="284">
        <v>0</v>
      </c>
      <c r="AM75" s="284">
        <v>0</v>
      </c>
      <c r="AN75" s="284">
        <v>0</v>
      </c>
      <c r="AO75" s="284">
        <v>0</v>
      </c>
    </row>
    <row r="76" spans="1:44" s="291" customFormat="1" ht="18" customHeight="1">
      <c r="A76" s="285" t="s">
        <v>196</v>
      </c>
      <c r="B76" s="286" t="s">
        <v>197</v>
      </c>
      <c r="C76" s="287"/>
      <c r="D76" s="287"/>
      <c r="E76" s="230"/>
      <c r="F76" s="288"/>
      <c r="G76" s="248"/>
      <c r="H76" s="288"/>
      <c r="I76" s="288"/>
      <c r="J76" s="288"/>
      <c r="K76" s="288"/>
      <c r="L76" s="288"/>
      <c r="M76" s="288"/>
      <c r="N76" s="288"/>
      <c r="O76" s="288"/>
      <c r="P76" s="288"/>
      <c r="Q76" s="288"/>
      <c r="R76" s="288"/>
      <c r="S76" s="288"/>
      <c r="T76" s="288"/>
      <c r="U76" s="288"/>
      <c r="V76" s="289"/>
      <c r="W76" s="288"/>
      <c r="X76" s="289"/>
      <c r="Y76" s="289"/>
      <c r="Z76" s="289"/>
      <c r="AA76" s="289"/>
      <c r="AB76" s="289"/>
      <c r="AC76" s="289"/>
      <c r="AD76" s="289"/>
      <c r="AE76" s="290"/>
      <c r="AF76" s="290"/>
      <c r="AG76" s="290"/>
      <c r="AH76" s="290"/>
      <c r="AI76" s="290"/>
      <c r="AJ76" s="290"/>
      <c r="AK76" s="290"/>
      <c r="AL76" s="290"/>
      <c r="AM76" s="290"/>
      <c r="AN76" s="290"/>
      <c r="AO76" s="290"/>
    </row>
    <row r="77" spans="1:44" s="296" customFormat="1" ht="18" customHeight="1">
      <c r="A77" s="292">
        <v>1</v>
      </c>
      <c r="B77" s="293" t="s">
        <v>288</v>
      </c>
      <c r="C77" s="238" t="s">
        <v>198</v>
      </c>
      <c r="D77" s="230"/>
      <c r="E77" s="307"/>
      <c r="F77" s="249"/>
      <c r="G77" s="248"/>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v>0</v>
      </c>
      <c r="AF77" s="295">
        <v>0</v>
      </c>
      <c r="AG77" s="295">
        <v>0</v>
      </c>
      <c r="AH77" s="295">
        <v>0</v>
      </c>
      <c r="AI77" s="295">
        <v>0</v>
      </c>
      <c r="AJ77" s="295">
        <v>0</v>
      </c>
      <c r="AK77" s="295">
        <v>0</v>
      </c>
      <c r="AL77" s="295">
        <v>0</v>
      </c>
      <c r="AM77" s="295">
        <v>0</v>
      </c>
      <c r="AN77" s="295">
        <v>0</v>
      </c>
      <c r="AO77" s="295">
        <v>0</v>
      </c>
    </row>
    <row r="78" spans="1:44" s="296" customFormat="1" ht="18" customHeight="1">
      <c r="A78" s="292">
        <v>2</v>
      </c>
      <c r="B78" s="293" t="s">
        <v>199</v>
      </c>
      <c r="C78" s="238" t="s">
        <v>200</v>
      </c>
      <c r="D78" s="230"/>
      <c r="E78" s="307"/>
      <c r="F78" s="249"/>
      <c r="G78" s="248"/>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5">
        <v>0</v>
      </c>
      <c r="AF78" s="295">
        <v>0</v>
      </c>
      <c r="AG78" s="295">
        <v>0</v>
      </c>
      <c r="AH78" s="295">
        <v>0</v>
      </c>
      <c r="AI78" s="295">
        <v>0</v>
      </c>
      <c r="AJ78" s="295">
        <v>0</v>
      </c>
      <c r="AK78" s="295">
        <v>0</v>
      </c>
      <c r="AL78" s="295">
        <v>0</v>
      </c>
      <c r="AM78" s="295">
        <v>0</v>
      </c>
      <c r="AN78" s="295">
        <v>0</v>
      </c>
      <c r="AO78" s="295">
        <v>0</v>
      </c>
    </row>
    <row r="79" spans="1:44" s="296" customFormat="1" ht="18" customHeight="1">
      <c r="A79" s="292">
        <v>3</v>
      </c>
      <c r="B79" s="293" t="s">
        <v>201</v>
      </c>
      <c r="C79" s="238" t="s">
        <v>202</v>
      </c>
      <c r="D79" s="230"/>
      <c r="E79" s="307"/>
      <c r="F79" s="249"/>
      <c r="G79" s="248"/>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5">
        <v>0</v>
      </c>
      <c r="AF79" s="295">
        <v>0</v>
      </c>
      <c r="AG79" s="295">
        <v>0</v>
      </c>
      <c r="AH79" s="295">
        <v>0</v>
      </c>
      <c r="AI79" s="295">
        <v>0</v>
      </c>
      <c r="AJ79" s="295">
        <v>0</v>
      </c>
      <c r="AK79" s="295">
        <v>0</v>
      </c>
      <c r="AL79" s="295">
        <v>0</v>
      </c>
      <c r="AM79" s="295">
        <v>0</v>
      </c>
      <c r="AN79" s="295">
        <v>0</v>
      </c>
      <c r="AO79" s="295">
        <v>0</v>
      </c>
    </row>
    <row r="80" spans="1:44" s="300" customFormat="1" ht="51">
      <c r="A80" s="292">
        <v>4</v>
      </c>
      <c r="B80" s="297" t="s">
        <v>334</v>
      </c>
      <c r="C80" s="298" t="s">
        <v>204</v>
      </c>
      <c r="D80" s="287"/>
      <c r="E80" s="230"/>
      <c r="F80" s="289"/>
      <c r="G80" s="248"/>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9">
        <f t="shared" ref="AE80:AO80" si="12">AE12</f>
        <v>0</v>
      </c>
      <c r="AF80" s="299">
        <f t="shared" si="12"/>
        <v>0</v>
      </c>
      <c r="AG80" s="299">
        <f t="shared" si="12"/>
        <v>0</v>
      </c>
      <c r="AH80" s="299">
        <f t="shared" si="12"/>
        <v>0</v>
      </c>
      <c r="AI80" s="299">
        <f t="shared" si="12"/>
        <v>0</v>
      </c>
      <c r="AJ80" s="299">
        <f t="shared" si="12"/>
        <v>0</v>
      </c>
      <c r="AK80" s="299">
        <f t="shared" si="12"/>
        <v>0</v>
      </c>
      <c r="AL80" s="299">
        <f t="shared" si="12"/>
        <v>0</v>
      </c>
      <c r="AM80" s="299">
        <f t="shared" si="12"/>
        <v>0</v>
      </c>
      <c r="AN80" s="299">
        <f t="shared" si="12"/>
        <v>0</v>
      </c>
      <c r="AO80" s="299">
        <f t="shared" si="12"/>
        <v>0</v>
      </c>
    </row>
    <row r="81" spans="1:41" s="300" customFormat="1" ht="39.75" customHeight="1">
      <c r="A81" s="292">
        <v>5</v>
      </c>
      <c r="B81" s="301" t="s">
        <v>335</v>
      </c>
      <c r="C81" s="298" t="s">
        <v>206</v>
      </c>
      <c r="D81" s="230"/>
      <c r="E81" s="230"/>
      <c r="F81" s="289"/>
      <c r="G81" s="24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99">
        <f t="shared" ref="AE81:AO81" si="13">AE16</f>
        <v>0</v>
      </c>
      <c r="AF81" s="299">
        <f t="shared" si="13"/>
        <v>0</v>
      </c>
      <c r="AG81" s="299">
        <f t="shared" si="13"/>
        <v>0</v>
      </c>
      <c r="AH81" s="299">
        <f t="shared" si="13"/>
        <v>0</v>
      </c>
      <c r="AI81" s="299">
        <f t="shared" si="13"/>
        <v>0</v>
      </c>
      <c r="AJ81" s="299">
        <f t="shared" si="13"/>
        <v>0</v>
      </c>
      <c r="AK81" s="299">
        <f t="shared" si="13"/>
        <v>0</v>
      </c>
      <c r="AL81" s="299">
        <f t="shared" si="13"/>
        <v>0</v>
      </c>
      <c r="AM81" s="299">
        <f t="shared" si="13"/>
        <v>0</v>
      </c>
      <c r="AN81" s="299">
        <f t="shared" si="13"/>
        <v>0</v>
      </c>
      <c r="AO81" s="299">
        <f t="shared" si="13"/>
        <v>0</v>
      </c>
    </row>
    <row r="82" spans="1:41" s="300" customFormat="1" ht="18" customHeight="1">
      <c r="A82" s="292">
        <v>6</v>
      </c>
      <c r="B82" s="301" t="s">
        <v>207</v>
      </c>
      <c r="C82" s="298" t="s">
        <v>208</v>
      </c>
      <c r="D82" s="288"/>
      <c r="E82" s="288"/>
      <c r="F82" s="289"/>
      <c r="G82" s="24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9"/>
      <c r="AF82" s="299"/>
      <c r="AG82" s="299"/>
      <c r="AH82" s="299"/>
      <c r="AI82" s="299"/>
      <c r="AJ82" s="299"/>
      <c r="AK82" s="299"/>
      <c r="AL82" s="299"/>
      <c r="AM82" s="299"/>
      <c r="AN82" s="299"/>
      <c r="AO82" s="299"/>
    </row>
    <row r="83" spans="1:41" s="300" customFormat="1" ht="25.5">
      <c r="A83" s="292">
        <v>7</v>
      </c>
      <c r="B83" s="301" t="s">
        <v>209</v>
      </c>
      <c r="C83" s="298" t="s">
        <v>210</v>
      </c>
      <c r="D83" s="288"/>
      <c r="E83" s="288"/>
      <c r="F83" s="289"/>
      <c r="G83" s="24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9"/>
      <c r="AF83" s="299"/>
      <c r="AG83" s="299"/>
      <c r="AH83" s="299"/>
      <c r="AI83" s="299"/>
      <c r="AJ83" s="299"/>
      <c r="AK83" s="299"/>
      <c r="AL83" s="299"/>
      <c r="AM83" s="299"/>
      <c r="AN83" s="299"/>
      <c r="AO83" s="299"/>
    </row>
    <row r="84" spans="1:41" s="300" customFormat="1" ht="31.5" customHeight="1">
      <c r="A84" s="292">
        <v>8</v>
      </c>
      <c r="B84" s="301" t="s">
        <v>292</v>
      </c>
      <c r="C84" s="298" t="s">
        <v>212</v>
      </c>
      <c r="D84" s="288"/>
      <c r="E84" s="288"/>
      <c r="F84" s="289"/>
      <c r="G84" s="248"/>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9"/>
      <c r="AF84" s="299"/>
      <c r="AG84" s="299"/>
      <c r="AH84" s="299"/>
      <c r="AI84" s="299"/>
      <c r="AJ84" s="299"/>
      <c r="AK84" s="299"/>
      <c r="AL84" s="299"/>
      <c r="AM84" s="299"/>
      <c r="AN84" s="299"/>
      <c r="AO84" s="299"/>
    </row>
    <row r="85" spans="1:41" s="300" customFormat="1" ht="25.5">
      <c r="A85" s="292">
        <v>9</v>
      </c>
      <c r="B85" s="301" t="s">
        <v>213</v>
      </c>
      <c r="C85" s="298" t="s">
        <v>214</v>
      </c>
      <c r="D85" s="288"/>
      <c r="E85" s="288"/>
      <c r="F85" s="289"/>
      <c r="G85" s="24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302">
        <v>0</v>
      </c>
      <c r="AF85" s="302">
        <v>0</v>
      </c>
      <c r="AG85" s="302">
        <v>0</v>
      </c>
      <c r="AH85" s="302">
        <v>0</v>
      </c>
      <c r="AI85" s="302">
        <v>0</v>
      </c>
      <c r="AJ85" s="302">
        <v>0</v>
      </c>
      <c r="AK85" s="302">
        <v>0</v>
      </c>
      <c r="AL85" s="302">
        <v>0</v>
      </c>
      <c r="AM85" s="302">
        <v>0</v>
      </c>
      <c r="AN85" s="302">
        <v>0</v>
      </c>
      <c r="AO85" s="302">
        <v>0</v>
      </c>
    </row>
    <row r="86" spans="1:41" s="300" customFormat="1" ht="18" customHeight="1">
      <c r="A86" s="292">
        <v>10</v>
      </c>
      <c r="B86" s="301" t="s">
        <v>215</v>
      </c>
      <c r="C86" s="298" t="s">
        <v>216</v>
      </c>
      <c r="D86" s="288"/>
      <c r="E86" s="288"/>
      <c r="F86" s="289"/>
      <c r="G86" s="248"/>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9" t="e">
        <f>AE39+#REF!</f>
        <v>#REF!</v>
      </c>
      <c r="AF86" s="299" t="e">
        <f>AF39+#REF!</f>
        <v>#REF!</v>
      </c>
      <c r="AG86" s="299" t="e">
        <f>AG39+#REF!</f>
        <v>#REF!</v>
      </c>
      <c r="AH86" s="299" t="e">
        <f>AH39+#REF!</f>
        <v>#REF!</v>
      </c>
      <c r="AI86" s="299" t="e">
        <f>AI39+#REF!</f>
        <v>#REF!</v>
      </c>
      <c r="AJ86" s="299" t="e">
        <f>AJ39+#REF!</f>
        <v>#REF!</v>
      </c>
      <c r="AK86" s="299" t="e">
        <f>AK39+#REF!</f>
        <v>#REF!</v>
      </c>
      <c r="AL86" s="299" t="e">
        <f>AL39+#REF!</f>
        <v>#REF!</v>
      </c>
      <c r="AM86" s="299" t="e">
        <f>AM39+#REF!</f>
        <v>#REF!</v>
      </c>
      <c r="AN86" s="299" t="e">
        <f>AN39+#REF!</f>
        <v>#REF!</v>
      </c>
      <c r="AO86" s="299" t="e">
        <f>AO39+#REF!</f>
        <v>#REF!</v>
      </c>
    </row>
    <row r="87" spans="1:41" s="300" customFormat="1" ht="18" customHeight="1">
      <c r="A87" s="292">
        <v>11</v>
      </c>
      <c r="B87" s="301" t="s">
        <v>217</v>
      </c>
      <c r="C87" s="298" t="s">
        <v>218</v>
      </c>
      <c r="D87" s="288"/>
      <c r="E87" s="288"/>
      <c r="F87" s="289"/>
      <c r="G87" s="24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9"/>
      <c r="AF87" s="299"/>
      <c r="AG87" s="299"/>
      <c r="AH87" s="299"/>
      <c r="AI87" s="299"/>
      <c r="AJ87" s="299"/>
      <c r="AK87" s="299"/>
      <c r="AL87" s="299"/>
      <c r="AM87" s="299"/>
      <c r="AN87" s="299"/>
      <c r="AO87" s="299"/>
    </row>
    <row r="88" spans="1:41" s="300" customFormat="1" ht="18" customHeight="1">
      <c r="A88" s="292">
        <v>12</v>
      </c>
      <c r="B88" s="301" t="s">
        <v>219</v>
      </c>
      <c r="C88" s="298" t="s">
        <v>220</v>
      </c>
      <c r="D88" s="288"/>
      <c r="E88" s="288"/>
      <c r="F88" s="289"/>
      <c r="G88" s="248"/>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9"/>
      <c r="AF88" s="299"/>
      <c r="AG88" s="299"/>
      <c r="AH88" s="299"/>
      <c r="AI88" s="299"/>
      <c r="AJ88" s="299"/>
      <c r="AK88" s="299"/>
      <c r="AL88" s="299"/>
      <c r="AM88" s="299"/>
      <c r="AN88" s="299"/>
      <c r="AO88" s="299"/>
    </row>
    <row r="89" spans="1:41" s="300" customFormat="1" ht="27" customHeight="1">
      <c r="A89" s="292">
        <v>13</v>
      </c>
      <c r="B89" s="301" t="s">
        <v>221</v>
      </c>
      <c r="C89" s="298" t="s">
        <v>222</v>
      </c>
      <c r="D89" s="288"/>
      <c r="E89" s="288"/>
      <c r="F89" s="289"/>
      <c r="G89" s="24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9" t="e">
        <f>AE64+AE40+#REF!</f>
        <v>#REF!</v>
      </c>
      <c r="AF89" s="299" t="e">
        <f>AF64+AF40+#REF!</f>
        <v>#REF!</v>
      </c>
      <c r="AG89" s="299" t="e">
        <f>AG64+AG40+#REF!</f>
        <v>#REF!</v>
      </c>
      <c r="AH89" s="299" t="e">
        <f>AH64+AH40+#REF!</f>
        <v>#REF!</v>
      </c>
      <c r="AI89" s="299" t="e">
        <f>AI64+AI40+#REF!</f>
        <v>#REF!</v>
      </c>
      <c r="AJ89" s="299" t="e">
        <f>AJ64+AJ40+#REF!</f>
        <v>#REF!</v>
      </c>
      <c r="AK89" s="299" t="e">
        <f>AK64+AK40+#REF!</f>
        <v>#REF!</v>
      </c>
      <c r="AL89" s="299" t="e">
        <f>AL64+AL40+#REF!</f>
        <v>#REF!</v>
      </c>
      <c r="AM89" s="299" t="e">
        <f>AM64+AM40+#REF!</f>
        <v>#REF!</v>
      </c>
      <c r="AN89" s="299" t="e">
        <f>AN64+AN40+#REF!</f>
        <v>#REF!</v>
      </c>
      <c r="AO89" s="299" t="e">
        <f>AO64+AO40+#REF!</f>
        <v>#REF!</v>
      </c>
    </row>
    <row r="90" spans="1:41" ht="18" customHeight="1">
      <c r="B90" s="304" t="s">
        <v>223</v>
      </c>
    </row>
    <row r="95" spans="1:41">
      <c r="B95" s="259" t="s">
        <v>297</v>
      </c>
      <c r="F95" s="259">
        <f>E17+E25+E21</f>
        <v>0</v>
      </c>
    </row>
  </sheetData>
  <mergeCells count="11">
    <mergeCell ref="A1:B1"/>
    <mergeCell ref="A4:A5"/>
    <mergeCell ref="B4:B5"/>
    <mergeCell ref="C4:C5"/>
    <mergeCell ref="D4:D5"/>
    <mergeCell ref="E4:E5"/>
    <mergeCell ref="A2:AO2"/>
    <mergeCell ref="H3:AO3"/>
    <mergeCell ref="F4:F5"/>
    <mergeCell ref="G4:G5"/>
    <mergeCell ref="H4:AO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33"/>
  <sheetViews>
    <sheetView showZeros="0" workbookViewId="0">
      <selection activeCell="J26" sqref="J26"/>
    </sheetView>
  </sheetViews>
  <sheetFormatPr defaultColWidth="10.140625" defaultRowHeight="15"/>
  <cols>
    <col min="1" max="1" width="6.7109375" style="20" customWidth="1"/>
    <col min="2" max="2" width="37.5703125" style="89" customWidth="1"/>
    <col min="3" max="3" width="10.140625" style="89"/>
    <col min="4" max="4" width="14" style="89" bestFit="1" customWidth="1"/>
    <col min="5" max="5" width="18.85546875" style="89" customWidth="1"/>
    <col min="6" max="6" width="22.7109375" style="89" customWidth="1"/>
    <col min="7" max="7" width="10.140625" style="460"/>
    <col min="8" max="8" width="10.140625" style="20"/>
    <col min="9" max="9" width="12" style="20" bestFit="1" customWidth="1"/>
    <col min="10" max="256" width="10.140625" style="20"/>
    <col min="257" max="257" width="3" style="20" bestFit="1" customWidth="1"/>
    <col min="258" max="258" width="40.5703125" style="20" customWidth="1"/>
    <col min="259" max="259" width="10.140625" style="20"/>
    <col min="260" max="260" width="14" style="20" bestFit="1" customWidth="1"/>
    <col min="261" max="261" width="12.7109375" style="20" bestFit="1" customWidth="1"/>
    <col min="262" max="262" width="16" style="20" bestFit="1" customWidth="1"/>
    <col min="263" max="512" width="10.140625" style="20"/>
    <col min="513" max="513" width="3" style="20" bestFit="1" customWidth="1"/>
    <col min="514" max="514" width="40.5703125" style="20" customWidth="1"/>
    <col min="515" max="515" width="10.140625" style="20"/>
    <col min="516" max="516" width="14" style="20" bestFit="1" customWidth="1"/>
    <col min="517" max="517" width="12.7109375" style="20" bestFit="1" customWidth="1"/>
    <col min="518" max="518" width="16" style="20" bestFit="1" customWidth="1"/>
    <col min="519" max="768" width="10.140625" style="20"/>
    <col min="769" max="769" width="3" style="20" bestFit="1" customWidth="1"/>
    <col min="770" max="770" width="40.5703125" style="20" customWidth="1"/>
    <col min="771" max="771" width="10.140625" style="20"/>
    <col min="772" max="772" width="14" style="20" bestFit="1" customWidth="1"/>
    <col min="773" max="773" width="12.7109375" style="20" bestFit="1" customWidth="1"/>
    <col min="774" max="774" width="16" style="20" bestFit="1" customWidth="1"/>
    <col min="775" max="1024" width="10.140625" style="20"/>
    <col min="1025" max="1025" width="3" style="20" bestFit="1" customWidth="1"/>
    <col min="1026" max="1026" width="40.5703125" style="20" customWidth="1"/>
    <col min="1027" max="1027" width="10.140625" style="20"/>
    <col min="1028" max="1028" width="14" style="20" bestFit="1" customWidth="1"/>
    <col min="1029" max="1029" width="12.7109375" style="20" bestFit="1" customWidth="1"/>
    <col min="1030" max="1030" width="16" style="20" bestFit="1" customWidth="1"/>
    <col min="1031" max="1280" width="10.140625" style="20"/>
    <col min="1281" max="1281" width="3" style="20" bestFit="1" customWidth="1"/>
    <col min="1282" max="1282" width="40.5703125" style="20" customWidth="1"/>
    <col min="1283" max="1283" width="10.140625" style="20"/>
    <col min="1284" max="1284" width="14" style="20" bestFit="1" customWidth="1"/>
    <col min="1285" max="1285" width="12.7109375" style="20" bestFit="1" customWidth="1"/>
    <col min="1286" max="1286" width="16" style="20" bestFit="1" customWidth="1"/>
    <col min="1287" max="1536" width="10.140625" style="20"/>
    <col min="1537" max="1537" width="3" style="20" bestFit="1" customWidth="1"/>
    <col min="1538" max="1538" width="40.5703125" style="20" customWidth="1"/>
    <col min="1539" max="1539" width="10.140625" style="20"/>
    <col min="1540" max="1540" width="14" style="20" bestFit="1" customWidth="1"/>
    <col min="1541" max="1541" width="12.7109375" style="20" bestFit="1" customWidth="1"/>
    <col min="1542" max="1542" width="16" style="20" bestFit="1" customWidth="1"/>
    <col min="1543" max="1792" width="10.140625" style="20"/>
    <col min="1793" max="1793" width="3" style="20" bestFit="1" customWidth="1"/>
    <col min="1794" max="1794" width="40.5703125" style="20" customWidth="1"/>
    <col min="1795" max="1795" width="10.140625" style="20"/>
    <col min="1796" max="1796" width="14" style="20" bestFit="1" customWidth="1"/>
    <col min="1797" max="1797" width="12.7109375" style="20" bestFit="1" customWidth="1"/>
    <col min="1798" max="1798" width="16" style="20" bestFit="1" customWidth="1"/>
    <col min="1799" max="2048" width="10.140625" style="20"/>
    <col min="2049" max="2049" width="3" style="20" bestFit="1" customWidth="1"/>
    <col min="2050" max="2050" width="40.5703125" style="20" customWidth="1"/>
    <col min="2051" max="2051" width="10.140625" style="20"/>
    <col min="2052" max="2052" width="14" style="20" bestFit="1" customWidth="1"/>
    <col min="2053" max="2053" width="12.7109375" style="20" bestFit="1" customWidth="1"/>
    <col min="2054" max="2054" width="16" style="20" bestFit="1" customWidth="1"/>
    <col min="2055" max="2304" width="10.140625" style="20"/>
    <col min="2305" max="2305" width="3" style="20" bestFit="1" customWidth="1"/>
    <col min="2306" max="2306" width="40.5703125" style="20" customWidth="1"/>
    <col min="2307" max="2307" width="10.140625" style="20"/>
    <col min="2308" max="2308" width="14" style="20" bestFit="1" customWidth="1"/>
    <col min="2309" max="2309" width="12.7109375" style="20" bestFit="1" customWidth="1"/>
    <col min="2310" max="2310" width="16" style="20" bestFit="1" customWidth="1"/>
    <col min="2311" max="2560" width="10.140625" style="20"/>
    <col min="2561" max="2561" width="3" style="20" bestFit="1" customWidth="1"/>
    <col min="2562" max="2562" width="40.5703125" style="20" customWidth="1"/>
    <col min="2563" max="2563" width="10.140625" style="20"/>
    <col min="2564" max="2564" width="14" style="20" bestFit="1" customWidth="1"/>
    <col min="2565" max="2565" width="12.7109375" style="20" bestFit="1" customWidth="1"/>
    <col min="2566" max="2566" width="16" style="20" bestFit="1" customWidth="1"/>
    <col min="2567" max="2816" width="10.140625" style="20"/>
    <col min="2817" max="2817" width="3" style="20" bestFit="1" customWidth="1"/>
    <col min="2818" max="2818" width="40.5703125" style="20" customWidth="1"/>
    <col min="2819" max="2819" width="10.140625" style="20"/>
    <col min="2820" max="2820" width="14" style="20" bestFit="1" customWidth="1"/>
    <col min="2821" max="2821" width="12.7109375" style="20" bestFit="1" customWidth="1"/>
    <col min="2822" max="2822" width="16" style="20" bestFit="1" customWidth="1"/>
    <col min="2823" max="3072" width="10.140625" style="20"/>
    <col min="3073" max="3073" width="3" style="20" bestFit="1" customWidth="1"/>
    <col min="3074" max="3074" width="40.5703125" style="20" customWidth="1"/>
    <col min="3075" max="3075" width="10.140625" style="20"/>
    <col min="3076" max="3076" width="14" style="20" bestFit="1" customWidth="1"/>
    <col min="3077" max="3077" width="12.7109375" style="20" bestFit="1" customWidth="1"/>
    <col min="3078" max="3078" width="16" style="20" bestFit="1" customWidth="1"/>
    <col min="3079" max="3328" width="10.140625" style="20"/>
    <col min="3329" max="3329" width="3" style="20" bestFit="1" customWidth="1"/>
    <col min="3330" max="3330" width="40.5703125" style="20" customWidth="1"/>
    <col min="3331" max="3331" width="10.140625" style="20"/>
    <col min="3332" max="3332" width="14" style="20" bestFit="1" customWidth="1"/>
    <col min="3333" max="3333" width="12.7109375" style="20" bestFit="1" customWidth="1"/>
    <col min="3334" max="3334" width="16" style="20" bestFit="1" customWidth="1"/>
    <col min="3335" max="3584" width="10.140625" style="20"/>
    <col min="3585" max="3585" width="3" style="20" bestFit="1" customWidth="1"/>
    <col min="3586" max="3586" width="40.5703125" style="20" customWidth="1"/>
    <col min="3587" max="3587" width="10.140625" style="20"/>
    <col min="3588" max="3588" width="14" style="20" bestFit="1" customWidth="1"/>
    <col min="3589" max="3589" width="12.7109375" style="20" bestFit="1" customWidth="1"/>
    <col min="3590" max="3590" width="16" style="20" bestFit="1" customWidth="1"/>
    <col min="3591" max="3840" width="10.140625" style="20"/>
    <col min="3841" max="3841" width="3" style="20" bestFit="1" customWidth="1"/>
    <col min="3842" max="3842" width="40.5703125" style="20" customWidth="1"/>
    <col min="3843" max="3843" width="10.140625" style="20"/>
    <col min="3844" max="3844" width="14" style="20" bestFit="1" customWidth="1"/>
    <col min="3845" max="3845" width="12.7109375" style="20" bestFit="1" customWidth="1"/>
    <col min="3846" max="3846" width="16" style="20" bestFit="1" customWidth="1"/>
    <col min="3847" max="4096" width="10.140625" style="20"/>
    <col min="4097" max="4097" width="3" style="20" bestFit="1" customWidth="1"/>
    <col min="4098" max="4098" width="40.5703125" style="20" customWidth="1"/>
    <col min="4099" max="4099" width="10.140625" style="20"/>
    <col min="4100" max="4100" width="14" style="20" bestFit="1" customWidth="1"/>
    <col min="4101" max="4101" width="12.7109375" style="20" bestFit="1" customWidth="1"/>
    <col min="4102" max="4102" width="16" style="20" bestFit="1" customWidth="1"/>
    <col min="4103" max="4352" width="10.140625" style="20"/>
    <col min="4353" max="4353" width="3" style="20" bestFit="1" customWidth="1"/>
    <col min="4354" max="4354" width="40.5703125" style="20" customWidth="1"/>
    <col min="4355" max="4355" width="10.140625" style="20"/>
    <col min="4356" max="4356" width="14" style="20" bestFit="1" customWidth="1"/>
    <col min="4357" max="4357" width="12.7109375" style="20" bestFit="1" customWidth="1"/>
    <col min="4358" max="4358" width="16" style="20" bestFit="1" customWidth="1"/>
    <col min="4359" max="4608" width="10.140625" style="20"/>
    <col min="4609" max="4609" width="3" style="20" bestFit="1" customWidth="1"/>
    <col min="4610" max="4610" width="40.5703125" style="20" customWidth="1"/>
    <col min="4611" max="4611" width="10.140625" style="20"/>
    <col min="4612" max="4612" width="14" style="20" bestFit="1" customWidth="1"/>
    <col min="4613" max="4613" width="12.7109375" style="20" bestFit="1" customWidth="1"/>
    <col min="4614" max="4614" width="16" style="20" bestFit="1" customWidth="1"/>
    <col min="4615" max="4864" width="10.140625" style="20"/>
    <col min="4865" max="4865" width="3" style="20" bestFit="1" customWidth="1"/>
    <col min="4866" max="4866" width="40.5703125" style="20" customWidth="1"/>
    <col min="4867" max="4867" width="10.140625" style="20"/>
    <col min="4868" max="4868" width="14" style="20" bestFit="1" customWidth="1"/>
    <col min="4869" max="4869" width="12.7109375" style="20" bestFit="1" customWidth="1"/>
    <col min="4870" max="4870" width="16" style="20" bestFit="1" customWidth="1"/>
    <col min="4871" max="5120" width="10.140625" style="20"/>
    <col min="5121" max="5121" width="3" style="20" bestFit="1" customWidth="1"/>
    <col min="5122" max="5122" width="40.5703125" style="20" customWidth="1"/>
    <col min="5123" max="5123" width="10.140625" style="20"/>
    <col min="5124" max="5124" width="14" style="20" bestFit="1" customWidth="1"/>
    <col min="5125" max="5125" width="12.7109375" style="20" bestFit="1" customWidth="1"/>
    <col min="5126" max="5126" width="16" style="20" bestFit="1" customWidth="1"/>
    <col min="5127" max="5376" width="10.140625" style="20"/>
    <col min="5377" max="5377" width="3" style="20" bestFit="1" customWidth="1"/>
    <col min="5378" max="5378" width="40.5703125" style="20" customWidth="1"/>
    <col min="5379" max="5379" width="10.140625" style="20"/>
    <col min="5380" max="5380" width="14" style="20" bestFit="1" customWidth="1"/>
    <col min="5381" max="5381" width="12.7109375" style="20" bestFit="1" customWidth="1"/>
    <col min="5382" max="5382" width="16" style="20" bestFit="1" customWidth="1"/>
    <col min="5383" max="5632" width="10.140625" style="20"/>
    <col min="5633" max="5633" width="3" style="20" bestFit="1" customWidth="1"/>
    <col min="5634" max="5634" width="40.5703125" style="20" customWidth="1"/>
    <col min="5635" max="5635" width="10.140625" style="20"/>
    <col min="5636" max="5636" width="14" style="20" bestFit="1" customWidth="1"/>
    <col min="5637" max="5637" width="12.7109375" style="20" bestFit="1" customWidth="1"/>
    <col min="5638" max="5638" width="16" style="20" bestFit="1" customWidth="1"/>
    <col min="5639" max="5888" width="10.140625" style="20"/>
    <col min="5889" max="5889" width="3" style="20" bestFit="1" customWidth="1"/>
    <col min="5890" max="5890" width="40.5703125" style="20" customWidth="1"/>
    <col min="5891" max="5891" width="10.140625" style="20"/>
    <col min="5892" max="5892" width="14" style="20" bestFit="1" customWidth="1"/>
    <col min="5893" max="5893" width="12.7109375" style="20" bestFit="1" customWidth="1"/>
    <col min="5894" max="5894" width="16" style="20" bestFit="1" customWidth="1"/>
    <col min="5895" max="6144" width="10.140625" style="20"/>
    <col min="6145" max="6145" width="3" style="20" bestFit="1" customWidth="1"/>
    <col min="6146" max="6146" width="40.5703125" style="20" customWidth="1"/>
    <col min="6147" max="6147" width="10.140625" style="20"/>
    <col min="6148" max="6148" width="14" style="20" bestFit="1" customWidth="1"/>
    <col min="6149" max="6149" width="12.7109375" style="20" bestFit="1" customWidth="1"/>
    <col min="6150" max="6150" width="16" style="20" bestFit="1" customWidth="1"/>
    <col min="6151" max="6400" width="10.140625" style="20"/>
    <col min="6401" max="6401" width="3" style="20" bestFit="1" customWidth="1"/>
    <col min="6402" max="6402" width="40.5703125" style="20" customWidth="1"/>
    <col min="6403" max="6403" width="10.140625" style="20"/>
    <col min="6404" max="6404" width="14" style="20" bestFit="1" customWidth="1"/>
    <col min="6405" max="6405" width="12.7109375" style="20" bestFit="1" customWidth="1"/>
    <col min="6406" max="6406" width="16" style="20" bestFit="1" customWidth="1"/>
    <col min="6407" max="6656" width="10.140625" style="20"/>
    <col min="6657" max="6657" width="3" style="20" bestFit="1" customWidth="1"/>
    <col min="6658" max="6658" width="40.5703125" style="20" customWidth="1"/>
    <col min="6659" max="6659" width="10.140625" style="20"/>
    <col min="6660" max="6660" width="14" style="20" bestFit="1" customWidth="1"/>
    <col min="6661" max="6661" width="12.7109375" style="20" bestFit="1" customWidth="1"/>
    <col min="6662" max="6662" width="16" style="20" bestFit="1" customWidth="1"/>
    <col min="6663" max="6912" width="10.140625" style="20"/>
    <col min="6913" max="6913" width="3" style="20" bestFit="1" customWidth="1"/>
    <col min="6914" max="6914" width="40.5703125" style="20" customWidth="1"/>
    <col min="6915" max="6915" width="10.140625" style="20"/>
    <col min="6916" max="6916" width="14" style="20" bestFit="1" customWidth="1"/>
    <col min="6917" max="6917" width="12.7109375" style="20" bestFit="1" customWidth="1"/>
    <col min="6918" max="6918" width="16" style="20" bestFit="1" customWidth="1"/>
    <col min="6919" max="7168" width="10.140625" style="20"/>
    <col min="7169" max="7169" width="3" style="20" bestFit="1" customWidth="1"/>
    <col min="7170" max="7170" width="40.5703125" style="20" customWidth="1"/>
    <col min="7171" max="7171" width="10.140625" style="20"/>
    <col min="7172" max="7172" width="14" style="20" bestFit="1" customWidth="1"/>
    <col min="7173" max="7173" width="12.7109375" style="20" bestFit="1" customWidth="1"/>
    <col min="7174" max="7174" width="16" style="20" bestFit="1" customWidth="1"/>
    <col min="7175" max="7424" width="10.140625" style="20"/>
    <col min="7425" max="7425" width="3" style="20" bestFit="1" customWidth="1"/>
    <col min="7426" max="7426" width="40.5703125" style="20" customWidth="1"/>
    <col min="7427" max="7427" width="10.140625" style="20"/>
    <col min="7428" max="7428" width="14" style="20" bestFit="1" customWidth="1"/>
    <col min="7429" max="7429" width="12.7109375" style="20" bestFit="1" customWidth="1"/>
    <col min="7430" max="7430" width="16" style="20" bestFit="1" customWidth="1"/>
    <col min="7431" max="7680" width="10.140625" style="20"/>
    <col min="7681" max="7681" width="3" style="20" bestFit="1" customWidth="1"/>
    <col min="7682" max="7682" width="40.5703125" style="20" customWidth="1"/>
    <col min="7683" max="7683" width="10.140625" style="20"/>
    <col min="7684" max="7684" width="14" style="20" bestFit="1" customWidth="1"/>
    <col min="7685" max="7685" width="12.7109375" style="20" bestFit="1" customWidth="1"/>
    <col min="7686" max="7686" width="16" style="20" bestFit="1" customWidth="1"/>
    <col min="7687" max="7936" width="10.140625" style="20"/>
    <col min="7937" max="7937" width="3" style="20" bestFit="1" customWidth="1"/>
    <col min="7938" max="7938" width="40.5703125" style="20" customWidth="1"/>
    <col min="7939" max="7939" width="10.140625" style="20"/>
    <col min="7940" max="7940" width="14" style="20" bestFit="1" customWidth="1"/>
    <col min="7941" max="7941" width="12.7109375" style="20" bestFit="1" customWidth="1"/>
    <col min="7942" max="7942" width="16" style="20" bestFit="1" customWidth="1"/>
    <col min="7943" max="8192" width="10.140625" style="20"/>
    <col min="8193" max="8193" width="3" style="20" bestFit="1" customWidth="1"/>
    <col min="8194" max="8194" width="40.5703125" style="20" customWidth="1"/>
    <col min="8195" max="8195" width="10.140625" style="20"/>
    <col min="8196" max="8196" width="14" style="20" bestFit="1" customWidth="1"/>
    <col min="8197" max="8197" width="12.7109375" style="20" bestFit="1" customWidth="1"/>
    <col min="8198" max="8198" width="16" style="20" bestFit="1" customWidth="1"/>
    <col min="8199" max="8448" width="10.140625" style="20"/>
    <col min="8449" max="8449" width="3" style="20" bestFit="1" customWidth="1"/>
    <col min="8450" max="8450" width="40.5703125" style="20" customWidth="1"/>
    <col min="8451" max="8451" width="10.140625" style="20"/>
    <col min="8452" max="8452" width="14" style="20" bestFit="1" customWidth="1"/>
    <col min="8453" max="8453" width="12.7109375" style="20" bestFit="1" customWidth="1"/>
    <col min="8454" max="8454" width="16" style="20" bestFit="1" customWidth="1"/>
    <col min="8455" max="8704" width="10.140625" style="20"/>
    <col min="8705" max="8705" width="3" style="20" bestFit="1" customWidth="1"/>
    <col min="8706" max="8706" width="40.5703125" style="20" customWidth="1"/>
    <col min="8707" max="8707" width="10.140625" style="20"/>
    <col min="8708" max="8708" width="14" style="20" bestFit="1" customWidth="1"/>
    <col min="8709" max="8709" width="12.7109375" style="20" bestFit="1" customWidth="1"/>
    <col min="8710" max="8710" width="16" style="20" bestFit="1" customWidth="1"/>
    <col min="8711" max="8960" width="10.140625" style="20"/>
    <col min="8961" max="8961" width="3" style="20" bestFit="1" customWidth="1"/>
    <col min="8962" max="8962" width="40.5703125" style="20" customWidth="1"/>
    <col min="8963" max="8963" width="10.140625" style="20"/>
    <col min="8964" max="8964" width="14" style="20" bestFit="1" customWidth="1"/>
    <col min="8965" max="8965" width="12.7109375" style="20" bestFit="1" customWidth="1"/>
    <col min="8966" max="8966" width="16" style="20" bestFit="1" customWidth="1"/>
    <col min="8967" max="9216" width="10.140625" style="20"/>
    <col min="9217" max="9217" width="3" style="20" bestFit="1" customWidth="1"/>
    <col min="9218" max="9218" width="40.5703125" style="20" customWidth="1"/>
    <col min="9219" max="9219" width="10.140625" style="20"/>
    <col min="9220" max="9220" width="14" style="20" bestFit="1" customWidth="1"/>
    <col min="9221" max="9221" width="12.7109375" style="20" bestFit="1" customWidth="1"/>
    <col min="9222" max="9222" width="16" style="20" bestFit="1" customWidth="1"/>
    <col min="9223" max="9472" width="10.140625" style="20"/>
    <col min="9473" max="9473" width="3" style="20" bestFit="1" customWidth="1"/>
    <col min="9474" max="9474" width="40.5703125" style="20" customWidth="1"/>
    <col min="9475" max="9475" width="10.140625" style="20"/>
    <col min="9476" max="9476" width="14" style="20" bestFit="1" customWidth="1"/>
    <col min="9477" max="9477" width="12.7109375" style="20" bestFit="1" customWidth="1"/>
    <col min="9478" max="9478" width="16" style="20" bestFit="1" customWidth="1"/>
    <col min="9479" max="9728" width="10.140625" style="20"/>
    <col min="9729" max="9729" width="3" style="20" bestFit="1" customWidth="1"/>
    <col min="9730" max="9730" width="40.5703125" style="20" customWidth="1"/>
    <col min="9731" max="9731" width="10.140625" style="20"/>
    <col min="9732" max="9732" width="14" style="20" bestFit="1" customWidth="1"/>
    <col min="9733" max="9733" width="12.7109375" style="20" bestFit="1" customWidth="1"/>
    <col min="9734" max="9734" width="16" style="20" bestFit="1" customWidth="1"/>
    <col min="9735" max="9984" width="10.140625" style="20"/>
    <col min="9985" max="9985" width="3" style="20" bestFit="1" customWidth="1"/>
    <col min="9986" max="9986" width="40.5703125" style="20" customWidth="1"/>
    <col min="9987" max="9987" width="10.140625" style="20"/>
    <col min="9988" max="9988" width="14" style="20" bestFit="1" customWidth="1"/>
    <col min="9989" max="9989" width="12.7109375" style="20" bestFit="1" customWidth="1"/>
    <col min="9990" max="9990" width="16" style="20" bestFit="1" customWidth="1"/>
    <col min="9991" max="10240" width="10.140625" style="20"/>
    <col min="10241" max="10241" width="3" style="20" bestFit="1" customWidth="1"/>
    <col min="10242" max="10242" width="40.5703125" style="20" customWidth="1"/>
    <col min="10243" max="10243" width="10.140625" style="20"/>
    <col min="10244" max="10244" width="14" style="20" bestFit="1" customWidth="1"/>
    <col min="10245" max="10245" width="12.7109375" style="20" bestFit="1" customWidth="1"/>
    <col min="10246" max="10246" width="16" style="20" bestFit="1" customWidth="1"/>
    <col min="10247" max="10496" width="10.140625" style="20"/>
    <col min="10497" max="10497" width="3" style="20" bestFit="1" customWidth="1"/>
    <col min="10498" max="10498" width="40.5703125" style="20" customWidth="1"/>
    <col min="10499" max="10499" width="10.140625" style="20"/>
    <col min="10500" max="10500" width="14" style="20" bestFit="1" customWidth="1"/>
    <col min="10501" max="10501" width="12.7109375" style="20" bestFit="1" customWidth="1"/>
    <col min="10502" max="10502" width="16" style="20" bestFit="1" customWidth="1"/>
    <col min="10503" max="10752" width="10.140625" style="20"/>
    <col min="10753" max="10753" width="3" style="20" bestFit="1" customWidth="1"/>
    <col min="10754" max="10754" width="40.5703125" style="20" customWidth="1"/>
    <col min="10755" max="10755" width="10.140625" style="20"/>
    <col min="10756" max="10756" width="14" style="20" bestFit="1" customWidth="1"/>
    <col min="10757" max="10757" width="12.7109375" style="20" bestFit="1" customWidth="1"/>
    <col min="10758" max="10758" width="16" style="20" bestFit="1" customWidth="1"/>
    <col min="10759" max="11008" width="10.140625" style="20"/>
    <col min="11009" max="11009" width="3" style="20" bestFit="1" customWidth="1"/>
    <col min="11010" max="11010" width="40.5703125" style="20" customWidth="1"/>
    <col min="11011" max="11011" width="10.140625" style="20"/>
    <col min="11012" max="11012" width="14" style="20" bestFit="1" customWidth="1"/>
    <col min="11013" max="11013" width="12.7109375" style="20" bestFit="1" customWidth="1"/>
    <col min="11014" max="11014" width="16" style="20" bestFit="1" customWidth="1"/>
    <col min="11015" max="11264" width="10.140625" style="20"/>
    <col min="11265" max="11265" width="3" style="20" bestFit="1" customWidth="1"/>
    <col min="11266" max="11266" width="40.5703125" style="20" customWidth="1"/>
    <col min="11267" max="11267" width="10.140625" style="20"/>
    <col min="11268" max="11268" width="14" style="20" bestFit="1" customWidth="1"/>
    <col min="11269" max="11269" width="12.7109375" style="20" bestFit="1" customWidth="1"/>
    <col min="11270" max="11270" width="16" style="20" bestFit="1" customWidth="1"/>
    <col min="11271" max="11520" width="10.140625" style="20"/>
    <col min="11521" max="11521" width="3" style="20" bestFit="1" customWidth="1"/>
    <col min="11522" max="11522" width="40.5703125" style="20" customWidth="1"/>
    <col min="11523" max="11523" width="10.140625" style="20"/>
    <col min="11524" max="11524" width="14" style="20" bestFit="1" customWidth="1"/>
    <col min="11525" max="11525" width="12.7109375" style="20" bestFit="1" customWidth="1"/>
    <col min="11526" max="11526" width="16" style="20" bestFit="1" customWidth="1"/>
    <col min="11527" max="11776" width="10.140625" style="20"/>
    <col min="11777" max="11777" width="3" style="20" bestFit="1" customWidth="1"/>
    <col min="11778" max="11778" width="40.5703125" style="20" customWidth="1"/>
    <col min="11779" max="11779" width="10.140625" style="20"/>
    <col min="11780" max="11780" width="14" style="20" bestFit="1" customWidth="1"/>
    <col min="11781" max="11781" width="12.7109375" style="20" bestFit="1" customWidth="1"/>
    <col min="11782" max="11782" width="16" style="20" bestFit="1" customWidth="1"/>
    <col min="11783" max="12032" width="10.140625" style="20"/>
    <col min="12033" max="12033" width="3" style="20" bestFit="1" customWidth="1"/>
    <col min="12034" max="12034" width="40.5703125" style="20" customWidth="1"/>
    <col min="12035" max="12035" width="10.140625" style="20"/>
    <col min="12036" max="12036" width="14" style="20" bestFit="1" customWidth="1"/>
    <col min="12037" max="12037" width="12.7109375" style="20" bestFit="1" customWidth="1"/>
    <col min="12038" max="12038" width="16" style="20" bestFit="1" customWidth="1"/>
    <col min="12039" max="12288" width="10.140625" style="20"/>
    <col min="12289" max="12289" width="3" style="20" bestFit="1" customWidth="1"/>
    <col min="12290" max="12290" width="40.5703125" style="20" customWidth="1"/>
    <col min="12291" max="12291" width="10.140625" style="20"/>
    <col min="12292" max="12292" width="14" style="20" bestFit="1" customWidth="1"/>
    <col min="12293" max="12293" width="12.7109375" style="20" bestFit="1" customWidth="1"/>
    <col min="12294" max="12294" width="16" style="20" bestFit="1" customWidth="1"/>
    <col min="12295" max="12544" width="10.140625" style="20"/>
    <col min="12545" max="12545" width="3" style="20" bestFit="1" customWidth="1"/>
    <col min="12546" max="12546" width="40.5703125" style="20" customWidth="1"/>
    <col min="12547" max="12547" width="10.140625" style="20"/>
    <col min="12548" max="12548" width="14" style="20" bestFit="1" customWidth="1"/>
    <col min="12549" max="12549" width="12.7109375" style="20" bestFit="1" customWidth="1"/>
    <col min="12550" max="12550" width="16" style="20" bestFit="1" customWidth="1"/>
    <col min="12551" max="12800" width="10.140625" style="20"/>
    <col min="12801" max="12801" width="3" style="20" bestFit="1" customWidth="1"/>
    <col min="12802" max="12802" width="40.5703125" style="20" customWidth="1"/>
    <col min="12803" max="12803" width="10.140625" style="20"/>
    <col min="12804" max="12804" width="14" style="20" bestFit="1" customWidth="1"/>
    <col min="12805" max="12805" width="12.7109375" style="20" bestFit="1" customWidth="1"/>
    <col min="12806" max="12806" width="16" style="20" bestFit="1" customWidth="1"/>
    <col min="12807" max="13056" width="10.140625" style="20"/>
    <col min="13057" max="13057" width="3" style="20" bestFit="1" customWidth="1"/>
    <col min="13058" max="13058" width="40.5703125" style="20" customWidth="1"/>
    <col min="13059" max="13059" width="10.140625" style="20"/>
    <col min="13060" max="13060" width="14" style="20" bestFit="1" customWidth="1"/>
    <col min="13061" max="13061" width="12.7109375" style="20" bestFit="1" customWidth="1"/>
    <col min="13062" max="13062" width="16" style="20" bestFit="1" customWidth="1"/>
    <col min="13063" max="13312" width="10.140625" style="20"/>
    <col min="13313" max="13313" width="3" style="20" bestFit="1" customWidth="1"/>
    <col min="13314" max="13314" width="40.5703125" style="20" customWidth="1"/>
    <col min="13315" max="13315" width="10.140625" style="20"/>
    <col min="13316" max="13316" width="14" style="20" bestFit="1" customWidth="1"/>
    <col min="13317" max="13317" width="12.7109375" style="20" bestFit="1" customWidth="1"/>
    <col min="13318" max="13318" width="16" style="20" bestFit="1" customWidth="1"/>
    <col min="13319" max="13568" width="10.140625" style="20"/>
    <col min="13569" max="13569" width="3" style="20" bestFit="1" customWidth="1"/>
    <col min="13570" max="13570" width="40.5703125" style="20" customWidth="1"/>
    <col min="13571" max="13571" width="10.140625" style="20"/>
    <col min="13572" max="13572" width="14" style="20" bestFit="1" customWidth="1"/>
    <col min="13573" max="13573" width="12.7109375" style="20" bestFit="1" customWidth="1"/>
    <col min="13574" max="13574" width="16" style="20" bestFit="1" customWidth="1"/>
    <col min="13575" max="13824" width="10.140625" style="20"/>
    <col min="13825" max="13825" width="3" style="20" bestFit="1" customWidth="1"/>
    <col min="13826" max="13826" width="40.5703125" style="20" customWidth="1"/>
    <col min="13827" max="13827" width="10.140625" style="20"/>
    <col min="13828" max="13828" width="14" style="20" bestFit="1" customWidth="1"/>
    <col min="13829" max="13829" width="12.7109375" style="20" bestFit="1" customWidth="1"/>
    <col min="13830" max="13830" width="16" style="20" bestFit="1" customWidth="1"/>
    <col min="13831" max="14080" width="10.140625" style="20"/>
    <col min="14081" max="14081" width="3" style="20" bestFit="1" customWidth="1"/>
    <col min="14082" max="14082" width="40.5703125" style="20" customWidth="1"/>
    <col min="14083" max="14083" width="10.140625" style="20"/>
    <col min="14084" max="14084" width="14" style="20" bestFit="1" customWidth="1"/>
    <col min="14085" max="14085" width="12.7109375" style="20" bestFit="1" customWidth="1"/>
    <col min="14086" max="14086" width="16" style="20" bestFit="1" customWidth="1"/>
    <col min="14087" max="14336" width="10.140625" style="20"/>
    <col min="14337" max="14337" width="3" style="20" bestFit="1" customWidth="1"/>
    <col min="14338" max="14338" width="40.5703125" style="20" customWidth="1"/>
    <col min="14339" max="14339" width="10.140625" style="20"/>
    <col min="14340" max="14340" width="14" style="20" bestFit="1" customWidth="1"/>
    <col min="14341" max="14341" width="12.7109375" style="20" bestFit="1" customWidth="1"/>
    <col min="14342" max="14342" width="16" style="20" bestFit="1" customWidth="1"/>
    <col min="14343" max="14592" width="10.140625" style="20"/>
    <col min="14593" max="14593" width="3" style="20" bestFit="1" customWidth="1"/>
    <col min="14594" max="14594" width="40.5703125" style="20" customWidth="1"/>
    <col min="14595" max="14595" width="10.140625" style="20"/>
    <col min="14596" max="14596" width="14" style="20" bestFit="1" customWidth="1"/>
    <col min="14597" max="14597" width="12.7109375" style="20" bestFit="1" customWidth="1"/>
    <col min="14598" max="14598" width="16" style="20" bestFit="1" customWidth="1"/>
    <col min="14599" max="14848" width="10.140625" style="20"/>
    <col min="14849" max="14849" width="3" style="20" bestFit="1" customWidth="1"/>
    <col min="14850" max="14850" width="40.5703125" style="20" customWidth="1"/>
    <col min="14851" max="14851" width="10.140625" style="20"/>
    <col min="14852" max="14852" width="14" style="20" bestFit="1" customWidth="1"/>
    <col min="14853" max="14853" width="12.7109375" style="20" bestFit="1" customWidth="1"/>
    <col min="14854" max="14854" width="16" style="20" bestFit="1" customWidth="1"/>
    <col min="14855" max="15104" width="10.140625" style="20"/>
    <col min="15105" max="15105" width="3" style="20" bestFit="1" customWidth="1"/>
    <col min="15106" max="15106" width="40.5703125" style="20" customWidth="1"/>
    <col min="15107" max="15107" width="10.140625" style="20"/>
    <col min="15108" max="15108" width="14" style="20" bestFit="1" customWidth="1"/>
    <col min="15109" max="15109" width="12.7109375" style="20" bestFit="1" customWidth="1"/>
    <col min="15110" max="15110" width="16" style="20" bestFit="1" customWidth="1"/>
    <col min="15111" max="15360" width="10.140625" style="20"/>
    <col min="15361" max="15361" width="3" style="20" bestFit="1" customWidth="1"/>
    <col min="15362" max="15362" width="40.5703125" style="20" customWidth="1"/>
    <col min="15363" max="15363" width="10.140625" style="20"/>
    <col min="15364" max="15364" width="14" style="20" bestFit="1" customWidth="1"/>
    <col min="15365" max="15365" width="12.7109375" style="20" bestFit="1" customWidth="1"/>
    <col min="15366" max="15366" width="16" style="20" bestFit="1" customWidth="1"/>
    <col min="15367" max="15616" width="10.140625" style="20"/>
    <col min="15617" max="15617" width="3" style="20" bestFit="1" customWidth="1"/>
    <col min="15618" max="15618" width="40.5703125" style="20" customWidth="1"/>
    <col min="15619" max="15619" width="10.140625" style="20"/>
    <col min="15620" max="15620" width="14" style="20" bestFit="1" customWidth="1"/>
    <col min="15621" max="15621" width="12.7109375" style="20" bestFit="1" customWidth="1"/>
    <col min="15622" max="15622" width="16" style="20" bestFit="1" customWidth="1"/>
    <col min="15623" max="15872" width="10.140625" style="20"/>
    <col min="15873" max="15873" width="3" style="20" bestFit="1" customWidth="1"/>
    <col min="15874" max="15874" width="40.5703125" style="20" customWidth="1"/>
    <col min="15875" max="15875" width="10.140625" style="20"/>
    <col min="15876" max="15876" width="14" style="20" bestFit="1" customWidth="1"/>
    <col min="15877" max="15877" width="12.7109375" style="20" bestFit="1" customWidth="1"/>
    <col min="15878" max="15878" width="16" style="20" bestFit="1" customWidth="1"/>
    <col min="15879" max="16128" width="10.140625" style="20"/>
    <col min="16129" max="16129" width="3" style="20" bestFit="1" customWidth="1"/>
    <col min="16130" max="16130" width="40.5703125" style="20" customWidth="1"/>
    <col min="16131" max="16131" width="10.140625" style="20"/>
    <col min="16132" max="16132" width="14" style="20" bestFit="1" customWidth="1"/>
    <col min="16133" max="16133" width="12.7109375" style="20" bestFit="1" customWidth="1"/>
    <col min="16134" max="16134" width="16" style="20" bestFit="1" customWidth="1"/>
    <col min="16135" max="16384" width="10.140625" style="20"/>
  </cols>
  <sheetData>
    <row r="2" spans="1:9">
      <c r="B2" s="459" t="s">
        <v>356</v>
      </c>
    </row>
    <row r="3" spans="1:9" ht="28.5">
      <c r="A3" s="192" t="s">
        <v>357</v>
      </c>
      <c r="B3" s="193" t="s">
        <v>358</v>
      </c>
      <c r="C3" s="193" t="s">
        <v>289</v>
      </c>
      <c r="D3" s="193" t="s">
        <v>359</v>
      </c>
      <c r="E3" s="193" t="s">
        <v>360</v>
      </c>
      <c r="F3" s="193" t="s">
        <v>361</v>
      </c>
    </row>
    <row r="4" spans="1:9">
      <c r="A4" s="86">
        <v>1</v>
      </c>
      <c r="B4" s="85" t="s">
        <v>362</v>
      </c>
      <c r="C4" s="461">
        <f>'13CH'!BF78</f>
        <v>0</v>
      </c>
      <c r="D4" s="462">
        <v>6000000</v>
      </c>
      <c r="E4" s="462"/>
      <c r="F4" s="462">
        <f>C4*10000*D4</f>
        <v>0</v>
      </c>
      <c r="G4" s="460">
        <f>F4/1000000000</f>
        <v>0</v>
      </c>
    </row>
    <row r="5" spans="1:9">
      <c r="A5" s="86">
        <v>2</v>
      </c>
      <c r="B5" s="85" t="s">
        <v>363</v>
      </c>
      <c r="C5" s="461">
        <f>'13CH'!BE78</f>
        <v>0</v>
      </c>
      <c r="D5" s="462">
        <v>4500000</v>
      </c>
      <c r="E5" s="462"/>
      <c r="F5" s="462">
        <f>C5*10000*D5</f>
        <v>0</v>
      </c>
      <c r="G5" s="460">
        <f t="shared" ref="G5:G30" si="0">F5/1000000000</f>
        <v>0</v>
      </c>
    </row>
    <row r="6" spans="1:9">
      <c r="A6" s="86">
        <v>3</v>
      </c>
      <c r="B6" s="85" t="s">
        <v>84</v>
      </c>
      <c r="C6" s="461">
        <f>'13CH'!AH78</f>
        <v>0</v>
      </c>
      <c r="D6" s="462">
        <v>2000000</v>
      </c>
      <c r="E6" s="462">
        <f>C6*10000*D6*1%</f>
        <v>0</v>
      </c>
      <c r="F6" s="462">
        <f>E6</f>
        <v>0</v>
      </c>
      <c r="G6" s="460">
        <f t="shared" si="0"/>
        <v>0</v>
      </c>
    </row>
    <row r="7" spans="1:9">
      <c r="A7" s="86">
        <v>4</v>
      </c>
      <c r="B7" s="85" t="s">
        <v>81</v>
      </c>
      <c r="C7" s="461">
        <f>'13CH'!AG78</f>
        <v>0</v>
      </c>
      <c r="D7" s="462">
        <v>2000000</v>
      </c>
      <c r="E7" s="462">
        <f>C7*10000*D7*1%</f>
        <v>0</v>
      </c>
      <c r="F7" s="462">
        <f>E7</f>
        <v>0</v>
      </c>
      <c r="G7" s="460">
        <f t="shared" si="0"/>
        <v>0</v>
      </c>
    </row>
    <row r="8" spans="1:9">
      <c r="A8" s="86">
        <v>5</v>
      </c>
      <c r="B8" s="85" t="s">
        <v>60</v>
      </c>
      <c r="C8" s="461">
        <f>'13CH'!Z78</f>
        <v>0</v>
      </c>
      <c r="D8" s="462">
        <v>75000</v>
      </c>
      <c r="E8" s="462">
        <f>C8*10000*D8*1%</f>
        <v>0</v>
      </c>
      <c r="F8" s="462">
        <f>E8</f>
        <v>0</v>
      </c>
      <c r="G8" s="460">
        <f t="shared" si="0"/>
        <v>0</v>
      </c>
    </row>
    <row r="9" spans="1:9">
      <c r="A9" s="86">
        <v>6</v>
      </c>
      <c r="B9" s="85" t="s">
        <v>24</v>
      </c>
      <c r="C9" s="461">
        <f>'13CH'!K78</f>
        <v>0</v>
      </c>
      <c r="D9" s="462">
        <v>70000</v>
      </c>
      <c r="E9" s="462">
        <f>C9*10000*D9*1%</f>
        <v>0</v>
      </c>
      <c r="F9" s="462">
        <f>E9</f>
        <v>0</v>
      </c>
      <c r="G9" s="460">
        <f t="shared" si="0"/>
        <v>0</v>
      </c>
    </row>
    <row r="10" spans="1:9">
      <c r="A10" s="86">
        <v>7</v>
      </c>
      <c r="B10" s="85" t="s">
        <v>364</v>
      </c>
      <c r="C10" s="461">
        <f>'13CH'!X78</f>
        <v>0</v>
      </c>
      <c r="D10" s="462">
        <v>75000</v>
      </c>
      <c r="E10" s="462">
        <f>C10*10000*D10*1%</f>
        <v>0</v>
      </c>
      <c r="F10" s="462">
        <f>E10</f>
        <v>0</v>
      </c>
      <c r="G10" s="460">
        <f t="shared" si="0"/>
        <v>0</v>
      </c>
    </row>
    <row r="11" spans="1:9">
      <c r="A11" s="192"/>
      <c r="B11" s="463" t="s">
        <v>365</v>
      </c>
      <c r="C11" s="464"/>
      <c r="D11" s="464"/>
      <c r="E11" s="464"/>
      <c r="F11" s="465">
        <f>SUM(F4:F10)</f>
        <v>0</v>
      </c>
      <c r="G11" s="460">
        <f t="shared" si="0"/>
        <v>0</v>
      </c>
    </row>
    <row r="12" spans="1:9">
      <c r="C12" s="466"/>
      <c r="D12" s="466"/>
      <c r="E12" s="466"/>
      <c r="F12" s="466"/>
      <c r="G12" s="460">
        <f t="shared" si="0"/>
        <v>0</v>
      </c>
      <c r="I12" s="473"/>
    </row>
    <row r="13" spans="1:9">
      <c r="C13" s="466"/>
      <c r="D13" s="466"/>
      <c r="E13" s="466"/>
      <c r="F13" s="466"/>
      <c r="G13" s="460">
        <f t="shared" si="0"/>
        <v>0</v>
      </c>
    </row>
    <row r="14" spans="1:9">
      <c r="B14" s="459" t="s">
        <v>366</v>
      </c>
      <c r="C14" s="466"/>
      <c r="D14" s="466"/>
      <c r="E14" s="466"/>
      <c r="F14" s="466"/>
      <c r="G14" s="460">
        <f t="shared" si="0"/>
        <v>0</v>
      </c>
    </row>
    <row r="15" spans="1:9" ht="28.5">
      <c r="A15" s="192" t="s">
        <v>357</v>
      </c>
      <c r="B15" s="193" t="s">
        <v>358</v>
      </c>
      <c r="C15" s="193" t="s">
        <v>289</v>
      </c>
      <c r="D15" s="193" t="s">
        <v>359</v>
      </c>
      <c r="E15" s="193" t="s">
        <v>367</v>
      </c>
      <c r="F15" s="193" t="s">
        <v>361</v>
      </c>
    </row>
    <row r="16" spans="1:9">
      <c r="A16" s="86">
        <v>1</v>
      </c>
      <c r="B16" s="85" t="s">
        <v>12</v>
      </c>
      <c r="C16" s="467">
        <f>'13CH'!BT10</f>
        <v>0</v>
      </c>
      <c r="D16" s="462">
        <v>75000</v>
      </c>
      <c r="E16" s="462">
        <v>1</v>
      </c>
      <c r="F16" s="462">
        <f>D16*C16*10000</f>
        <v>0</v>
      </c>
      <c r="G16" s="460">
        <f t="shared" si="0"/>
        <v>0</v>
      </c>
    </row>
    <row r="17" spans="1:7">
      <c r="A17" s="86">
        <v>2</v>
      </c>
      <c r="B17" s="85" t="s">
        <v>21</v>
      </c>
      <c r="C17" s="467">
        <f>'13CH'!BT14</f>
        <v>0</v>
      </c>
      <c r="D17" s="462">
        <v>75000</v>
      </c>
      <c r="E17" s="462">
        <v>1</v>
      </c>
      <c r="F17" s="462">
        <f t="shared" ref="F17:F24" si="1">D17*C17*10000</f>
        <v>0</v>
      </c>
      <c r="G17" s="460">
        <f t="shared" si="0"/>
        <v>0</v>
      </c>
    </row>
    <row r="18" spans="1:7">
      <c r="A18" s="86">
        <v>3</v>
      </c>
      <c r="B18" s="85" t="s">
        <v>24</v>
      </c>
      <c r="C18" s="467">
        <f>'13CH'!BT15</f>
        <v>0</v>
      </c>
      <c r="D18" s="462">
        <v>70000</v>
      </c>
      <c r="E18" s="462">
        <v>1</v>
      </c>
      <c r="F18" s="462">
        <f t="shared" si="1"/>
        <v>0</v>
      </c>
      <c r="G18" s="460">
        <f t="shared" si="0"/>
        <v>0</v>
      </c>
    </row>
    <row r="19" spans="1:7">
      <c r="A19" s="86">
        <v>4</v>
      </c>
      <c r="B19" s="18" t="s">
        <v>45</v>
      </c>
      <c r="C19" s="467">
        <f>'13CH'!BT24</f>
        <v>0</v>
      </c>
      <c r="D19" s="462">
        <v>40000</v>
      </c>
      <c r="E19" s="462">
        <v>1</v>
      </c>
      <c r="F19" s="462">
        <f t="shared" si="1"/>
        <v>0</v>
      </c>
      <c r="G19" s="460">
        <f t="shared" si="0"/>
        <v>0</v>
      </c>
    </row>
    <row r="20" spans="1:7">
      <c r="A20" s="86">
        <v>5</v>
      </c>
      <c r="B20" s="85" t="s">
        <v>364</v>
      </c>
      <c r="C20" s="467">
        <f>'13CH'!BT25</f>
        <v>0</v>
      </c>
      <c r="D20" s="462">
        <v>75000</v>
      </c>
      <c r="E20" s="462">
        <v>1</v>
      </c>
      <c r="F20" s="462">
        <f>D20*C20*10000</f>
        <v>0</v>
      </c>
      <c r="G20" s="460">
        <f t="shared" si="0"/>
        <v>0</v>
      </c>
    </row>
    <row r="21" spans="1:7">
      <c r="A21" s="86">
        <v>6</v>
      </c>
      <c r="B21" s="16" t="s">
        <v>60</v>
      </c>
      <c r="C21" s="467">
        <f>'13CH'!BT30</f>
        <v>0</v>
      </c>
      <c r="D21" s="462">
        <v>22000</v>
      </c>
      <c r="E21" s="462">
        <v>1</v>
      </c>
      <c r="F21" s="462">
        <f>D21*C21*10000</f>
        <v>0</v>
      </c>
      <c r="G21" s="460">
        <f t="shared" si="0"/>
        <v>0</v>
      </c>
    </row>
    <row r="22" spans="1:7">
      <c r="A22" s="86">
        <v>7</v>
      </c>
      <c r="B22" s="16" t="s">
        <v>84</v>
      </c>
      <c r="C22" s="467">
        <f>'13CH'!BT39</f>
        <v>0</v>
      </c>
      <c r="D22" s="462">
        <v>2000000</v>
      </c>
      <c r="E22" s="462">
        <v>1</v>
      </c>
      <c r="F22" s="462">
        <f t="shared" si="1"/>
        <v>0</v>
      </c>
      <c r="G22" s="460">
        <f t="shared" si="0"/>
        <v>0</v>
      </c>
    </row>
    <row r="23" spans="1:7">
      <c r="A23" s="86"/>
      <c r="B23" s="16" t="s">
        <v>368</v>
      </c>
      <c r="C23" s="467">
        <f>'13CH'!BT64</f>
        <v>0</v>
      </c>
      <c r="D23" s="462">
        <v>6000000</v>
      </c>
      <c r="E23" s="462">
        <v>1</v>
      </c>
      <c r="F23" s="462">
        <f t="shared" si="1"/>
        <v>0</v>
      </c>
      <c r="G23" s="460">
        <f t="shared" si="0"/>
        <v>0</v>
      </c>
    </row>
    <row r="24" spans="1:7">
      <c r="A24" s="86">
        <v>8</v>
      </c>
      <c r="B24" s="85" t="s">
        <v>138</v>
      </c>
      <c r="C24" s="467">
        <f>'13CH'!BT63</f>
        <v>0</v>
      </c>
      <c r="D24" s="462">
        <v>4500000</v>
      </c>
      <c r="E24" s="462">
        <v>1</v>
      </c>
      <c r="F24" s="462">
        <f t="shared" si="1"/>
        <v>0</v>
      </c>
      <c r="G24" s="460">
        <f t="shared" si="0"/>
        <v>0</v>
      </c>
    </row>
    <row r="25" spans="1:7" ht="45">
      <c r="A25" s="86">
        <v>9</v>
      </c>
      <c r="B25" s="85" t="s">
        <v>369</v>
      </c>
      <c r="C25" s="467"/>
      <c r="D25" s="462"/>
      <c r="E25" s="468">
        <v>1.5</v>
      </c>
      <c r="F25" s="462">
        <f>1.5*H25</f>
        <v>0</v>
      </c>
      <c r="G25" s="460">
        <f t="shared" si="0"/>
        <v>0</v>
      </c>
    </row>
    <row r="26" spans="1:7">
      <c r="A26" s="86">
        <v>10</v>
      </c>
      <c r="B26" s="85" t="s">
        <v>370</v>
      </c>
      <c r="C26" s="467"/>
      <c r="D26" s="462">
        <v>75000</v>
      </c>
      <c r="E26" s="462">
        <v>1</v>
      </c>
      <c r="F26" s="462">
        <f>C26*10000*D26</f>
        <v>0</v>
      </c>
      <c r="G26" s="460">
        <f t="shared" si="0"/>
        <v>0</v>
      </c>
    </row>
    <row r="27" spans="1:7">
      <c r="A27" s="86">
        <v>11</v>
      </c>
      <c r="B27" s="85" t="s">
        <v>371</v>
      </c>
      <c r="C27" s="467"/>
      <c r="D27" s="462"/>
      <c r="E27" s="462"/>
      <c r="F27" s="462">
        <f>C27*10000*D27</f>
        <v>0</v>
      </c>
      <c r="G27" s="460">
        <f t="shared" si="0"/>
        <v>0</v>
      </c>
    </row>
    <row r="28" spans="1:7" ht="30">
      <c r="A28" s="86">
        <v>12</v>
      </c>
      <c r="B28" s="85" t="s">
        <v>372</v>
      </c>
      <c r="C28" s="467"/>
      <c r="D28" s="462"/>
      <c r="E28" s="462"/>
      <c r="F28" s="462">
        <f>F11*58%</f>
        <v>0</v>
      </c>
      <c r="G28" s="460">
        <f>F28/1000000000</f>
        <v>0</v>
      </c>
    </row>
    <row r="29" spans="1:7" ht="30">
      <c r="A29" s="86">
        <v>13</v>
      </c>
      <c r="B29" s="85" t="s">
        <v>373</v>
      </c>
      <c r="C29" s="467"/>
      <c r="D29" s="462"/>
      <c r="E29" s="462"/>
      <c r="F29" s="462">
        <f>F17*60%+F18*60%+F20*60%</f>
        <v>0</v>
      </c>
      <c r="G29" s="460">
        <f>F29/1000000000</f>
        <v>0</v>
      </c>
    </row>
    <row r="30" spans="1:7">
      <c r="A30" s="86"/>
      <c r="B30" s="469" t="s">
        <v>374</v>
      </c>
      <c r="C30" s="470"/>
      <c r="D30" s="470"/>
      <c r="E30" s="470"/>
      <c r="F30" s="465">
        <f>SUM(F16:F29)</f>
        <v>0</v>
      </c>
      <c r="G30" s="460">
        <f t="shared" si="0"/>
        <v>0</v>
      </c>
    </row>
    <row r="32" spans="1:7">
      <c r="F32" s="88" t="s">
        <v>375</v>
      </c>
    </row>
    <row r="33" spans="1:6">
      <c r="A33" s="471"/>
      <c r="B33" s="472" t="s">
        <v>376</v>
      </c>
      <c r="C33" s="472"/>
      <c r="D33" s="472"/>
      <c r="E33" s="87"/>
      <c r="F33" s="464">
        <f>(F11-F30)/1000000000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36</vt:i4>
      </vt:variant>
      <vt:variant>
        <vt:lpstr>Phạm vi có Tên</vt:lpstr>
      </vt:variant>
      <vt:variant>
        <vt:i4>9</vt:i4>
      </vt:variant>
    </vt:vector>
  </HeadingPairs>
  <TitlesOfParts>
    <vt:vector size="45" baseType="lpstr">
      <vt:lpstr>01CH</vt:lpstr>
      <vt:lpstr>02CH</vt:lpstr>
      <vt:lpstr>Bieu so 01_Na Ri</vt:lpstr>
      <vt:lpstr>Bieu so 02_Na Ri</vt:lpstr>
      <vt:lpstr>Bieu so 3_Na Ri</vt:lpstr>
      <vt:lpstr>Bieu so 04_Na Ri</vt:lpstr>
      <vt:lpstr>Bieu so 05</vt:lpstr>
      <vt:lpstr>Bieu so 06</vt:lpstr>
      <vt:lpstr>Bieu so 07</vt:lpstr>
      <vt:lpstr>12CH</vt:lpstr>
      <vt:lpstr>Thuyet minh</vt:lpstr>
      <vt:lpstr>Tong hop</vt:lpstr>
      <vt:lpstr>SS duoc duyet va phan bo</vt:lpstr>
      <vt:lpstr>Sheet3</vt:lpstr>
      <vt:lpstr>Sheet2</vt:lpstr>
      <vt:lpstr>Tổng hợp chỉ tiêu 1411</vt:lpstr>
      <vt:lpstr>Tổng hợp chỉ tiêu 109</vt:lpstr>
      <vt:lpstr>Sheet1</vt:lpstr>
      <vt:lpstr>Chỉ tiêu bcao</vt:lpstr>
      <vt:lpstr>07CH</vt:lpstr>
      <vt:lpstr>08CH</vt:lpstr>
      <vt:lpstr>09CH</vt:lpstr>
      <vt:lpstr>13CH</vt:lpstr>
      <vt:lpstr>BĐ 2011-2020 (01)</vt:lpstr>
      <vt:lpstr>02-BCTM cv (01)</vt:lpstr>
      <vt:lpstr>Đất đô thị</vt:lpstr>
      <vt:lpstr>Khu nong nghiệp</vt:lpstr>
      <vt:lpstr>Khu lam nghiệp</vt:lpstr>
      <vt:lpstr>Khu công nghiệp</vt:lpstr>
      <vt:lpstr>Khu đô thị có mới</vt:lpstr>
      <vt:lpstr>To trinh</vt:lpstr>
      <vt:lpstr>Khu do thi - TMD</vt:lpstr>
      <vt:lpstr>Khu TMD</vt:lpstr>
      <vt:lpstr>KDC nông thôn</vt:lpstr>
      <vt:lpstr>Khu làng nghề</vt:lpstr>
      <vt:lpstr>Thu - Chi 2021</vt:lpstr>
      <vt:lpstr>'Bieu so 01_Na Ri'!Print_Titles</vt:lpstr>
      <vt:lpstr>'Bieu so 04_Na Ri'!Print_Titles</vt:lpstr>
      <vt:lpstr>'Bieu so 05'!Print_Titles</vt:lpstr>
      <vt:lpstr>'Bieu so 07'!Print_Titles</vt:lpstr>
      <vt:lpstr>'Bieu so 3_Na Ri'!Print_Titles</vt:lpstr>
      <vt:lpstr>'Chỉ tiêu bcao'!Print_Titles</vt:lpstr>
      <vt:lpstr>'Tổng hợp chỉ tiêu 1411'!Print_Titles</vt:lpstr>
      <vt:lpstr>'Bieu so 05'!Vùng_In</vt:lpstr>
      <vt:lpstr>'Chỉ tiêu bcao'!Vùng_In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VietLandGroup</dc:creator>
  <cp:lastModifiedBy>GP</cp:lastModifiedBy>
  <cp:lastPrinted>2024-10-24T09:53:42Z</cp:lastPrinted>
  <dcterms:created xsi:type="dcterms:W3CDTF">2015-06-05T18:17:20Z</dcterms:created>
  <dcterms:modified xsi:type="dcterms:W3CDTF">2024-10-24T10:09:14Z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2024-03-21T01:40:14Z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3b28e6fe-3dff-4454-8cae-40b92aa2e15b</vt:lpwstr>
  </property>
  <property fmtid="{D5CDD505-2E9C-101B-9397-08002B2CF9AE}" pid="7" name="MSIP_Label_defa4170-0d19-0005-0004-bc88714345d2_ActionId">
    <vt:lpwstr>2e6bd28e-f867-452b-aeeb-f39d835209e1</vt:lpwstr>
  </property>
  <property fmtid="{D5CDD505-2E9C-101B-9397-08002B2CF9AE}" pid="8" name="MSIP_Label_defa4170-0d19-0005-0004-bc88714345d2_ContentBits">
    <vt:lpwstr>0</vt:lpwstr>
  </property>
</Properties>
</file>