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6275" windowHeight="8250" activeTab="9"/>
  </bookViews>
  <sheets>
    <sheet name="Biểu 81" sheetId="17" r:id="rId1"/>
    <sheet name="Biểu 82" sheetId="16" r:id="rId2"/>
    <sheet name="Biểu 83" sheetId="15" r:id="rId3"/>
    <sheet name="Biểu 84" sheetId="14" r:id="rId4"/>
    <sheet name="Biểu 85" sheetId="13" r:id="rId5"/>
    <sheet name="Biểu 86" sheetId="4" r:id="rId6"/>
    <sheet name="Biểu 87" sheetId="23" r:id="rId7"/>
    <sheet name="Biểu 88" sheetId="24" r:id="rId8"/>
    <sheet name="Biểu 89" sheetId="22" r:id="rId9"/>
    <sheet name="Biểu 90" sheetId="21" r:id="rId10"/>
  </sheets>
  <externalReferences>
    <externalReference r:id="rId11"/>
  </externalReferences>
  <definedNames>
    <definedName name="_xlnm.Print_Area" localSheetId="0">'Biểu 81'!$A$1:$C$34</definedName>
    <definedName name="_xlnm.Print_Area" localSheetId="1">'Biểu 82'!$A$1:$C$25</definedName>
    <definedName name="_xlnm.Print_Area" localSheetId="2">'Biểu 83'!$A$1:$D$20</definedName>
    <definedName name="_xlnm.Print_Area" localSheetId="3">'Biểu 84'!$A$1:$E$35</definedName>
    <definedName name="_xlnm.Print_Area" localSheetId="4">'Biểu 85'!$A$1:$C$44</definedName>
    <definedName name="_xlnm.Print_Area" localSheetId="5">'Biểu 86'!$A$1:$J$68</definedName>
    <definedName name="_xlnm.Print_Area" localSheetId="6">'Biểu 87'!$A$1:$Q$12</definedName>
    <definedName name="_xlnm.Print_Area" localSheetId="7">'Biểu 88'!$A$1:$U$68</definedName>
    <definedName name="_xlnm.Print_Area" localSheetId="8">'Biểu 89'!$A$1:$H$26</definedName>
    <definedName name="_xlnm.Print_Titles" localSheetId="4">'Biểu 85'!$5:$5</definedName>
    <definedName name="_xlnm.Print_Titles" localSheetId="5">'Biểu 86'!$5:$7</definedName>
    <definedName name="_xlnm.Print_Titles" localSheetId="7">'Biểu 88'!$5:$7</definedName>
  </definedNames>
  <calcPr calcId="124519"/>
</workbook>
</file>

<file path=xl/calcChain.xml><?xml version="1.0" encoding="utf-8"?>
<calcChain xmlns="http://schemas.openxmlformats.org/spreadsheetml/2006/main">
  <c r="E26" i="22"/>
  <c r="D26" s="1"/>
  <c r="E25"/>
  <c r="D25" s="1"/>
  <c r="E24"/>
  <c r="D24" s="1"/>
  <c r="E23"/>
  <c r="D23" s="1"/>
  <c r="E22"/>
  <c r="D22" s="1"/>
  <c r="E21"/>
  <c r="D21" s="1"/>
  <c r="E20"/>
  <c r="D20" s="1"/>
  <c r="E19"/>
  <c r="D19" s="1"/>
  <c r="E18"/>
  <c r="D18" s="1"/>
  <c r="E17"/>
  <c r="D17" s="1"/>
  <c r="E16"/>
  <c r="D16" s="1"/>
  <c r="E15"/>
  <c r="D15" s="1"/>
  <c r="E14"/>
  <c r="D14" s="1"/>
  <c r="E13"/>
  <c r="D13" s="1"/>
  <c r="E12"/>
  <c r="D12" s="1"/>
  <c r="E11"/>
  <c r="E10"/>
  <c r="D10" s="1"/>
  <c r="H10" s="1"/>
  <c r="C26"/>
  <c r="C25"/>
  <c r="C24"/>
  <c r="C23"/>
  <c r="C22"/>
  <c r="C21"/>
  <c r="C20"/>
  <c r="C19"/>
  <c r="C18"/>
  <c r="C17"/>
  <c r="C16"/>
  <c r="C15"/>
  <c r="C14"/>
  <c r="C13"/>
  <c r="C12"/>
  <c r="C11"/>
  <c r="C9" s="1"/>
  <c r="C10"/>
  <c r="C68" i="24"/>
  <c r="D68" s="1"/>
  <c r="T67"/>
  <c r="S67"/>
  <c r="R67"/>
  <c r="Q67"/>
  <c r="P67"/>
  <c r="O67"/>
  <c r="L67"/>
  <c r="K67"/>
  <c r="J67"/>
  <c r="I67"/>
  <c r="G67"/>
  <c r="F67"/>
  <c r="C66"/>
  <c r="D66" s="1"/>
  <c r="R65"/>
  <c r="C65" s="1"/>
  <c r="D65" s="1"/>
  <c r="U64"/>
  <c r="T64"/>
  <c r="S64"/>
  <c r="Q64"/>
  <c r="Q53" s="1"/>
  <c r="Q48" s="1"/>
  <c r="C63"/>
  <c r="D63" s="1"/>
  <c r="C62"/>
  <c r="D62" s="1"/>
  <c r="C61"/>
  <c r="D61" s="1"/>
  <c r="C60"/>
  <c r="D60" s="1"/>
  <c r="C59"/>
  <c r="D59" s="1"/>
  <c r="C58"/>
  <c r="D58" s="1"/>
  <c r="K57"/>
  <c r="C57" s="1"/>
  <c r="D57" s="1"/>
  <c r="F56"/>
  <c r="C56" s="1"/>
  <c r="D56" s="1"/>
  <c r="O55"/>
  <c r="O53" s="1"/>
  <c r="O48" s="1"/>
  <c r="T54"/>
  <c r="S54"/>
  <c r="L54"/>
  <c r="P53"/>
  <c r="P48" s="1"/>
  <c r="N53"/>
  <c r="N48" s="1"/>
  <c r="M53"/>
  <c r="L53"/>
  <c r="L48" s="1"/>
  <c r="J53"/>
  <c r="J48" s="1"/>
  <c r="I53"/>
  <c r="I48" s="1"/>
  <c r="H53"/>
  <c r="G53"/>
  <c r="G48" s="1"/>
  <c r="E53"/>
  <c r="E48" s="1"/>
  <c r="C52"/>
  <c r="D52" s="1"/>
  <c r="C51"/>
  <c r="D51" s="1"/>
  <c r="C50"/>
  <c r="D50" s="1"/>
  <c r="C49"/>
  <c r="D49" s="1"/>
  <c r="M48"/>
  <c r="H48"/>
  <c r="C47"/>
  <c r="C45" s="1"/>
  <c r="C46"/>
  <c r="D46" s="1"/>
  <c r="T45"/>
  <c r="S45"/>
  <c r="Q45"/>
  <c r="P45"/>
  <c r="O45"/>
  <c r="N45"/>
  <c r="M45"/>
  <c r="L45"/>
  <c r="K45"/>
  <c r="J45"/>
  <c r="I45"/>
  <c r="H45"/>
  <c r="G45"/>
  <c r="F45"/>
  <c r="E45"/>
  <c r="C44"/>
  <c r="D44" s="1"/>
  <c r="C43"/>
  <c r="D43" s="1"/>
  <c r="C42"/>
  <c r="D42" s="1"/>
  <c r="C41"/>
  <c r="D41" s="1"/>
  <c r="C40"/>
  <c r="D40" s="1"/>
  <c r="C39"/>
  <c r="D39" s="1"/>
  <c r="U38"/>
  <c r="T38"/>
  <c r="S38"/>
  <c r="Q38"/>
  <c r="P38"/>
  <c r="O38"/>
  <c r="N38"/>
  <c r="M38"/>
  <c r="L38"/>
  <c r="K38"/>
  <c r="J38"/>
  <c r="I38"/>
  <c r="H38"/>
  <c r="G38"/>
  <c r="F38"/>
  <c r="E38"/>
  <c r="C37"/>
  <c r="D37" s="1"/>
  <c r="C36"/>
  <c r="D36" s="1"/>
  <c r="C35"/>
  <c r="D35" s="1"/>
  <c r="C34"/>
  <c r="D34" s="1"/>
  <c r="C33"/>
  <c r="D33" s="1"/>
  <c r="C32"/>
  <c r="D32" s="1"/>
  <c r="U31"/>
  <c r="T31"/>
  <c r="S31"/>
  <c r="Q31"/>
  <c r="P31"/>
  <c r="O31"/>
  <c r="N31"/>
  <c r="M31"/>
  <c r="L31"/>
  <c r="K31"/>
  <c r="J31"/>
  <c r="I31"/>
  <c r="H31"/>
  <c r="G31"/>
  <c r="F31"/>
  <c r="E31"/>
  <c r="C30"/>
  <c r="D30" s="1"/>
  <c r="C29"/>
  <c r="D29" s="1"/>
  <c r="C28"/>
  <c r="D28" s="1"/>
  <c r="C27"/>
  <c r="D27" s="1"/>
  <c r="E26"/>
  <c r="E21" s="1"/>
  <c r="C25"/>
  <c r="D25" s="1"/>
  <c r="U24"/>
  <c r="U21" s="1"/>
  <c r="T24"/>
  <c r="T21" s="1"/>
  <c r="S24"/>
  <c r="C23"/>
  <c r="D23" s="1"/>
  <c r="C22"/>
  <c r="D22" s="1"/>
  <c r="Q21"/>
  <c r="P21"/>
  <c r="O21"/>
  <c r="N21"/>
  <c r="M21"/>
  <c r="L21"/>
  <c r="K21"/>
  <c r="J21"/>
  <c r="I21"/>
  <c r="H21"/>
  <c r="G21"/>
  <c r="F21"/>
  <c r="C20"/>
  <c r="D20" s="1"/>
  <c r="C19"/>
  <c r="D19" s="1"/>
  <c r="L18"/>
  <c r="C18" s="1"/>
  <c r="D18" s="1"/>
  <c r="C17"/>
  <c r="D17" s="1"/>
  <c r="C16"/>
  <c r="D16" s="1"/>
  <c r="D15"/>
  <c r="C15"/>
  <c r="C14"/>
  <c r="D14" s="1"/>
  <c r="L13"/>
  <c r="C12"/>
  <c r="D12" s="1"/>
  <c r="C11"/>
  <c r="D11" s="1"/>
  <c r="C10"/>
  <c r="D10" s="1"/>
  <c r="U9"/>
  <c r="T9"/>
  <c r="S9"/>
  <c r="R9"/>
  <c r="R8" s="1"/>
  <c r="Q9"/>
  <c r="P9"/>
  <c r="O9"/>
  <c r="N9"/>
  <c r="M9"/>
  <c r="K9"/>
  <c r="J9"/>
  <c r="I9"/>
  <c r="H9"/>
  <c r="G9"/>
  <c r="F9"/>
  <c r="E9"/>
  <c r="C12" i="23"/>
  <c r="C11" s="1"/>
  <c r="Q11" s="1"/>
  <c r="P11"/>
  <c r="O11"/>
  <c r="N11"/>
  <c r="M11"/>
  <c r="L11"/>
  <c r="K11"/>
  <c r="J11"/>
  <c r="I11"/>
  <c r="H11"/>
  <c r="G11"/>
  <c r="F11"/>
  <c r="E11"/>
  <c r="D11"/>
  <c r="C10"/>
  <c r="C9" s="1"/>
  <c r="Q9"/>
  <c r="P9"/>
  <c r="O9"/>
  <c r="N9"/>
  <c r="M9"/>
  <c r="L9"/>
  <c r="K9"/>
  <c r="K8" s="1"/>
  <c r="J9"/>
  <c r="I9"/>
  <c r="H9"/>
  <c r="G9"/>
  <c r="G8" s="1"/>
  <c r="F9"/>
  <c r="E9"/>
  <c r="D9"/>
  <c r="M8"/>
  <c r="D48" i="4"/>
  <c r="E48"/>
  <c r="F48"/>
  <c r="G48"/>
  <c r="C48"/>
  <c r="D45"/>
  <c r="E45"/>
  <c r="F45"/>
  <c r="G45"/>
  <c r="C45"/>
  <c r="D38"/>
  <c r="E38"/>
  <c r="F38"/>
  <c r="G38"/>
  <c r="C38"/>
  <c r="D31"/>
  <c r="E31"/>
  <c r="F31"/>
  <c r="G31"/>
  <c r="C31"/>
  <c r="D21"/>
  <c r="E21"/>
  <c r="F21"/>
  <c r="G21"/>
  <c r="C23"/>
  <c r="C24"/>
  <c r="C25"/>
  <c r="C26"/>
  <c r="C27"/>
  <c r="C28"/>
  <c r="C29"/>
  <c r="C22"/>
  <c r="C11"/>
  <c r="C12"/>
  <c r="C13"/>
  <c r="C14"/>
  <c r="C15"/>
  <c r="C16"/>
  <c r="C17"/>
  <c r="C18"/>
  <c r="C19"/>
  <c r="C20"/>
  <c r="C10"/>
  <c r="D9"/>
  <c r="D8" s="1"/>
  <c r="E9"/>
  <c r="F9"/>
  <c r="G9"/>
  <c r="C68"/>
  <c r="I8" i="23" l="1"/>
  <c r="D47" i="24"/>
  <c r="S53"/>
  <c r="S48" s="1"/>
  <c r="L8" i="23"/>
  <c r="F8" i="4"/>
  <c r="E8" i="24"/>
  <c r="C24"/>
  <c r="D24" s="1"/>
  <c r="C38"/>
  <c r="E8" i="4"/>
  <c r="H8" i="23"/>
  <c r="L9" i="24"/>
  <c r="L8" s="1"/>
  <c r="E9" i="22"/>
  <c r="D11"/>
  <c r="G8" i="4"/>
  <c r="O8" i="23"/>
  <c r="O8" i="24"/>
  <c r="T53"/>
  <c r="T48" s="1"/>
  <c r="T8" s="1"/>
  <c r="I8"/>
  <c r="C55"/>
  <c r="D55" s="1"/>
  <c r="C67"/>
  <c r="D67" s="1"/>
  <c r="P8"/>
  <c r="M8"/>
  <c r="S21"/>
  <c r="S8" s="1"/>
  <c r="J8"/>
  <c r="H8"/>
  <c r="D45"/>
  <c r="C54"/>
  <c r="D54" s="1"/>
  <c r="N8"/>
  <c r="Q8"/>
  <c r="D38"/>
  <c r="G8"/>
  <c r="D31"/>
  <c r="C13"/>
  <c r="C26"/>
  <c r="D26" s="1"/>
  <c r="D21" s="1"/>
  <c r="C31"/>
  <c r="K53"/>
  <c r="K48" s="1"/>
  <c r="K8" s="1"/>
  <c r="C64"/>
  <c r="D64" s="1"/>
  <c r="U53"/>
  <c r="U48" s="1"/>
  <c r="U8" s="1"/>
  <c r="F53"/>
  <c r="E8" i="23"/>
  <c r="D8"/>
  <c r="P8"/>
  <c r="N8"/>
  <c r="F8"/>
  <c r="J8"/>
  <c r="C8"/>
  <c r="Q8"/>
  <c r="C21" i="4"/>
  <c r="C9"/>
  <c r="C37" i="13"/>
  <c r="C43"/>
  <c r="C44"/>
  <c r="C42"/>
  <c r="C30"/>
  <c r="C23" i="14"/>
  <c r="D37"/>
  <c r="E37"/>
  <c r="C39"/>
  <c r="C40"/>
  <c r="C38"/>
  <c r="C41" i="13" l="1"/>
  <c r="C39" s="1"/>
  <c r="C37" i="14"/>
  <c r="C21" i="24"/>
  <c r="C53"/>
  <c r="F48"/>
  <c r="F8" s="1"/>
  <c r="C9"/>
  <c r="D13"/>
  <c r="D9" s="1"/>
  <c r="C8" i="4"/>
  <c r="D53" i="24" l="1"/>
  <c r="D48" s="1"/>
  <c r="D8" s="1"/>
  <c r="C48"/>
  <c r="C8" s="1"/>
  <c r="C31" i="14" l="1"/>
  <c r="D20"/>
  <c r="D11"/>
  <c r="D17" i="15"/>
  <c r="D9"/>
  <c r="A3" i="16"/>
  <c r="C23"/>
  <c r="D9" i="22"/>
  <c r="F9"/>
  <c r="G9"/>
  <c r="H12"/>
  <c r="H13"/>
  <c r="C36" i="13"/>
  <c r="C34"/>
  <c r="C33"/>
  <c r="C32"/>
  <c r="C31"/>
  <c r="C29"/>
  <c r="C28"/>
  <c r="E35" i="14"/>
  <c r="D35"/>
  <c r="C34"/>
  <c r="C33"/>
  <c r="E32"/>
  <c r="D32"/>
  <c r="C38" i="13" s="1"/>
  <c r="C30" i="14"/>
  <c r="C29"/>
  <c r="C28"/>
  <c r="E27"/>
  <c r="D27"/>
  <c r="C35" i="13" s="1"/>
  <c r="C26" i="14"/>
  <c r="C25"/>
  <c r="C24"/>
  <c r="C22"/>
  <c r="C21"/>
  <c r="E20"/>
  <c r="E14" s="1"/>
  <c r="C19"/>
  <c r="C18"/>
  <c r="D17"/>
  <c r="C16"/>
  <c r="C15"/>
  <c r="C13"/>
  <c r="C12"/>
  <c r="E11"/>
  <c r="C8" i="15"/>
  <c r="D19"/>
  <c r="C12" i="16"/>
  <c r="C13"/>
  <c r="C11"/>
  <c r="C28" i="17"/>
  <c r="C27" s="1"/>
  <c r="C26" s="1"/>
  <c r="C19"/>
  <c r="C12"/>
  <c r="A1" i="23"/>
  <c r="A3"/>
  <c r="A3" i="24"/>
  <c r="A1"/>
  <c r="I8" i="4"/>
  <c r="J8"/>
  <c r="J37"/>
  <c r="J44"/>
  <c r="I54"/>
  <c r="I53" s="1"/>
  <c r="J54"/>
  <c r="J47" s="1"/>
  <c r="H9"/>
  <c r="D15" i="15"/>
  <c r="D16"/>
  <c r="D10"/>
  <c r="A1" i="21"/>
  <c r="H23" i="22"/>
  <c r="H21"/>
  <c r="H25"/>
  <c r="H22"/>
  <c r="H18"/>
  <c r="H17"/>
  <c r="H15"/>
  <c r="A4" i="14"/>
  <c r="D13" i="15"/>
  <c r="D12"/>
  <c r="C24" i="16"/>
  <c r="C22" s="1"/>
  <c r="C20" s="1"/>
  <c r="C25" s="1"/>
  <c r="C16"/>
  <c r="C7" i="13" s="1"/>
  <c r="H10" i="4"/>
  <c r="H11"/>
  <c r="H12"/>
  <c r="H13"/>
  <c r="H14"/>
  <c r="H15"/>
  <c r="H16"/>
  <c r="H17"/>
  <c r="H18"/>
  <c r="H19"/>
  <c r="H34"/>
  <c r="H35"/>
  <c r="H36"/>
  <c r="H39"/>
  <c r="H40"/>
  <c r="H41"/>
  <c r="H42"/>
  <c r="H43"/>
  <c r="H46"/>
  <c r="H26"/>
  <c r="H22"/>
  <c r="H24"/>
  <c r="H56"/>
  <c r="H57"/>
  <c r="H58"/>
  <c r="H59"/>
  <c r="H60"/>
  <c r="H61"/>
  <c r="H62"/>
  <c r="H63"/>
  <c r="H64"/>
  <c r="H32"/>
  <c r="H49"/>
  <c r="H50"/>
  <c r="H51"/>
  <c r="H23"/>
  <c r="H25"/>
  <c r="H27"/>
  <c r="H28"/>
  <c r="H29"/>
  <c r="A1" i="22"/>
  <c r="A1" i="4"/>
  <c r="A1" i="13"/>
  <c r="A1" i="14"/>
  <c r="A1" i="15"/>
  <c r="A1" i="16"/>
  <c r="H26" i="22"/>
  <c r="H24"/>
  <c r="H20"/>
  <c r="H16"/>
  <c r="H14"/>
  <c r="H11"/>
  <c r="H19"/>
  <c r="A3"/>
  <c r="A4" i="21" s="1"/>
  <c r="A3" i="4"/>
  <c r="A3" i="13"/>
  <c r="A3" i="15"/>
  <c r="C9" i="17"/>
  <c r="C9" i="16" s="1"/>
  <c r="C27" i="13" l="1"/>
  <c r="D14" i="14"/>
  <c r="C14" s="1"/>
  <c r="D8" i="15"/>
  <c r="C10" i="16"/>
  <c r="C8" s="1"/>
  <c r="C15" s="1"/>
  <c r="C14" s="1"/>
  <c r="H9" i="22"/>
  <c r="J33" i="4"/>
  <c r="I48"/>
  <c r="I47" s="1"/>
  <c r="I45" s="1"/>
  <c r="I44" s="1"/>
  <c r="I38" s="1"/>
  <c r="I37" s="1"/>
  <c r="I33" s="1"/>
  <c r="I31" s="1"/>
  <c r="I30" s="1"/>
  <c r="I21" s="1"/>
  <c r="I20" s="1"/>
  <c r="H54"/>
  <c r="E10" i="14"/>
  <c r="E9" s="1"/>
  <c r="C32"/>
  <c r="C27"/>
  <c r="C20"/>
  <c r="C17"/>
  <c r="C25" i="13"/>
  <c r="C22"/>
  <c r="C10" s="1"/>
  <c r="C9" s="1"/>
  <c r="C11" i="14"/>
  <c r="C18" i="17"/>
  <c r="C8"/>
  <c r="C8" i="13" l="1"/>
  <c r="C6" s="1"/>
  <c r="J31" i="4"/>
  <c r="J30" s="1"/>
  <c r="J21" s="1"/>
  <c r="J20" s="1"/>
  <c r="H33"/>
  <c r="H53"/>
  <c r="D10" i="14"/>
  <c r="D9" s="1"/>
  <c r="C9" s="1"/>
  <c r="D6" i="13" s="1"/>
  <c r="C35" i="14"/>
  <c r="D7" i="13" l="1"/>
  <c r="H48" i="4"/>
  <c r="H47" s="1"/>
  <c r="H45" s="1"/>
  <c r="H44" s="1"/>
  <c r="H38" s="1"/>
  <c r="H37" s="1"/>
  <c r="H31" s="1"/>
  <c r="H30" s="1"/>
  <c r="H21" s="1"/>
  <c r="C10" i="14"/>
  <c r="H20" i="4" l="1"/>
  <c r="H8"/>
</calcChain>
</file>

<file path=xl/sharedStrings.xml><?xml version="1.0" encoding="utf-8"?>
<sst xmlns="http://schemas.openxmlformats.org/spreadsheetml/2006/main" count="533" uniqueCount="287">
  <si>
    <t>STT</t>
  </si>
  <si>
    <t>Nội dung</t>
  </si>
  <si>
    <t>A</t>
  </si>
  <si>
    <t>B</t>
  </si>
  <si>
    <t>I</t>
  </si>
  <si>
    <t>-</t>
  </si>
  <si>
    <t>II</t>
  </si>
  <si>
    <t>Thu bổ sung từ ngân sách cấp trên</t>
  </si>
  <si>
    <t>Thu bổ sung cân đối</t>
  </si>
  <si>
    <t>Thu bổ sung có mục tiêu</t>
  </si>
  <si>
    <t>III</t>
  </si>
  <si>
    <t>IV</t>
  </si>
  <si>
    <t>TỔNG CHI NGÂN SÁCH HUYỆN</t>
  </si>
  <si>
    <t>Chi đầu tư phát triển</t>
  </si>
  <si>
    <t>Chi thường xuyên</t>
  </si>
  <si>
    <t>Dự phòng ngân sách</t>
  </si>
  <si>
    <t>Chi các chương trình mục tiêu quốc gia</t>
  </si>
  <si>
    <t>NGÂN SÁCH CẤP HUYỆN</t>
  </si>
  <si>
    <t>Nguồn thu ngân sách</t>
  </si>
  <si>
    <t>Thu ngân sách được hưởng theo phân cấp</t>
  </si>
  <si>
    <t>Chi ngân sách</t>
  </si>
  <si>
    <t>Chi thuộc nhiệm vụ của ngân sách cấp huyện</t>
  </si>
  <si>
    <t>Chi bổ sung cho ngân sách xã</t>
  </si>
  <si>
    <t>Chi bổ sung cân đối</t>
  </si>
  <si>
    <t>Chi bổ sung có mục tiêu</t>
  </si>
  <si>
    <t>Thu bổ sung từ ngân sách cấp huyện</t>
  </si>
  <si>
    <t>TỔNG THU NGÂN SÁCH NHÀ NƯỚC</t>
  </si>
  <si>
    <t>Thu nội địa</t>
  </si>
  <si>
    <t>Thuế thu nhập cá nhân</t>
  </si>
  <si>
    <t>Lệ phí trước bạ</t>
  </si>
  <si>
    <t>Thu phí, lệ phí</t>
  </si>
  <si>
    <t>Thuế sử dụng đất nông nghiệp</t>
  </si>
  <si>
    <t>Thuế sử dụng đất phi nông nghiệp</t>
  </si>
  <si>
    <t>Thu tiền sử dụng đất</t>
  </si>
  <si>
    <t>Thu khác ngân sách</t>
  </si>
  <si>
    <t>Thu viện trợ</t>
  </si>
  <si>
    <t>Ngân sách cấp huyện</t>
  </si>
  <si>
    <t>CHI CÂN ĐỐI NGÂN SÁCH HUYỆN</t>
  </si>
  <si>
    <t>Dự toán</t>
  </si>
  <si>
    <t>CHI NGÂN SÁCH CẤP HUYỆN THEO LĨNH VỰC</t>
  </si>
  <si>
    <t>Chi phát thanh, truyền hình, thông tấn</t>
  </si>
  <si>
    <t>Chi thể dục thể thao</t>
  </si>
  <si>
    <t>Chi bảo vệ môi trường</t>
  </si>
  <si>
    <t>TÊN ĐƠN VỊ</t>
  </si>
  <si>
    <t>CHI DỰ PHÒNG NGÂN SÁCH</t>
  </si>
  <si>
    <t>CHI CHƯƠNG TRÌNH MTQG</t>
  </si>
  <si>
    <t>TỔNG SỐ</t>
  </si>
  <si>
    <t>CHI ĐẦU TƯ PHÁT TRIỂN</t>
  </si>
  <si>
    <t>CHI THƯỜNG XUYÊN</t>
  </si>
  <si>
    <t>V</t>
  </si>
  <si>
    <t>Tên đơn vị</t>
  </si>
  <si>
    <t>Tổng thu NSNN trên địa bàn</t>
  </si>
  <si>
    <t>Thu ngân sách xã được hưởng theo phân cấp</t>
  </si>
  <si>
    <t>Tổng chi cân đối ngân sách xã</t>
  </si>
  <si>
    <t>Tổng số</t>
  </si>
  <si>
    <t>Thu ngân sách xã hưởng 100%</t>
  </si>
  <si>
    <t>Bổ sung vốn đầu tư để thực hiện các chương trình mục tiêu, nhiệm vụ</t>
  </si>
  <si>
    <t>Bổ sung thực hiện các chương trình mục tiêu quốc gia</t>
  </si>
  <si>
    <t>Trong đó</t>
  </si>
  <si>
    <t>Biểu số 81/CK-NSNN</t>
  </si>
  <si>
    <t>Biểu số 82/CK-NSNN</t>
  </si>
  <si>
    <t>Biểu số 83/CK-NSNN</t>
  </si>
  <si>
    <t>Tổng thu NSNN</t>
  </si>
  <si>
    <t>Biểu số 84/CK-NSNN</t>
  </si>
  <si>
    <t>Biểu số 85/CK-NSNN</t>
  </si>
  <si>
    <t>Biểu số 87/CK-NSNN</t>
  </si>
  <si>
    <t>Biểu số 88/CK-NSNN</t>
  </si>
  <si>
    <t>Biểu số 89/CK-NSNN</t>
  </si>
  <si>
    <t>Biểu số 90/CK-NSNN</t>
  </si>
  <si>
    <t>1=2+3+4</t>
  </si>
  <si>
    <t>Ngân sách xã</t>
  </si>
  <si>
    <t>Thu từ khu vực kinh tế ngoài quốc doanh</t>
  </si>
  <si>
    <t>Đơn vị tính: Nghìn đồng</t>
  </si>
  <si>
    <t>Thu bổ sung nguồn thực hiện cải cách tiền lương</t>
  </si>
  <si>
    <t>NGÂN SÁCH CẤP XÃ</t>
  </si>
  <si>
    <t>Trong đó: Thu NS huyện</t>
  </si>
  <si>
    <t>Thu từ khu vực DNNN do trung ương quản lý</t>
  </si>
  <si>
    <t>Thu từ khu vực DNNN do địa phương quản lý</t>
  </si>
  <si>
    <t>Chia ra</t>
  </si>
  <si>
    <t>Chi từ nguồn thu tiền sử dụng đất</t>
  </si>
  <si>
    <t>Sự nghiệp kinh tế</t>
  </si>
  <si>
    <t>Tr đó: SNKT có tính chất ĐTXBCB</t>
  </si>
  <si>
    <t>Sự nghiệp giáo dục đào tạo và dạy nghề</t>
  </si>
  <si>
    <t>Sự nghiệp giáo dục</t>
  </si>
  <si>
    <t>Sự nghiệp đào tạo</t>
  </si>
  <si>
    <t>Sự nghiệp văn hóa thông tin truyền thông</t>
  </si>
  <si>
    <t>Sự nghiệp văn hoá thông tin</t>
  </si>
  <si>
    <t>Sự nghiệp phát thanh truyền hình</t>
  </si>
  <si>
    <t>Sự nghiệp môi trường</t>
  </si>
  <si>
    <t>Đảm bảo xã hội</t>
  </si>
  <si>
    <t>QLNN, Đảng, Đoàn thể, Tổ chức XH</t>
  </si>
  <si>
    <t>Chi an ninh, quốc phòng</t>
  </si>
  <si>
    <t>An ninh</t>
  </si>
  <si>
    <t>Quốc phòng</t>
  </si>
  <si>
    <t>Chi khác</t>
  </si>
  <si>
    <t>TỔNG CHI NGÂN SÁCH CẤP HUYỆN</t>
  </si>
  <si>
    <t>Chi sự nghiệp giáo dục đào tạo - dạy nghề</t>
  </si>
  <si>
    <t xml:space="preserve">Chi sự nghiệp văn hoá thông tin </t>
  </si>
  <si>
    <t>Chi sự nghiệp bảo vệ môi trường</t>
  </si>
  <si>
    <t>Chi sự nghiệp kinh tế</t>
  </si>
  <si>
    <t>Chi hoạt động của cơ quan quản lý nhà nước đảng, đoàn thể</t>
  </si>
  <si>
    <t>Chi đảm bảo xã hội</t>
  </si>
  <si>
    <t>Chi quốc phòng, an ninh</t>
  </si>
  <si>
    <t>Chi khác ngân sách</t>
  </si>
  <si>
    <t>Đơn vị: Nghìn đồng</t>
  </si>
  <si>
    <t>Phòng Nội vụ</t>
  </si>
  <si>
    <t>Thanh tra huyện</t>
  </si>
  <si>
    <t>Hội chữ thập đỏ</t>
  </si>
  <si>
    <t>Hội người cao tuổi</t>
  </si>
  <si>
    <t>Công an huyện</t>
  </si>
  <si>
    <t>Thu ngân sách xã hưởng từ các khoản thu  phân chia</t>
  </si>
  <si>
    <t>2=3+4</t>
  </si>
  <si>
    <t>5=6-2</t>
  </si>
  <si>
    <t>Xuân Dương</t>
  </si>
  <si>
    <t>Côn Minh</t>
  </si>
  <si>
    <t>Kim Lư</t>
  </si>
  <si>
    <t>Dương Sơn</t>
  </si>
  <si>
    <t>Văn Minh</t>
  </si>
  <si>
    <t>Kim Hỷ</t>
  </si>
  <si>
    <t>Cư Lễ</t>
  </si>
  <si>
    <t>Lương Thượng</t>
  </si>
  <si>
    <t>Cường Lợi</t>
  </si>
  <si>
    <t>Đổng Xá</t>
  </si>
  <si>
    <t>Quang Phong</t>
  </si>
  <si>
    <t>Nguồn cân đối huyện điều hành</t>
  </si>
  <si>
    <t xml:space="preserve"> -</t>
  </si>
  <si>
    <t>Nguồn thu tiền sử dụng đất</t>
  </si>
  <si>
    <t>VI</t>
  </si>
  <si>
    <t>VII</t>
  </si>
  <si>
    <t>Chi thường xuyên khác</t>
  </si>
  <si>
    <t>VIII</t>
  </si>
  <si>
    <t>Biểu số 86/CK-NSNN</t>
  </si>
  <si>
    <t>C</t>
  </si>
  <si>
    <t>Theo mức quy định</t>
  </si>
  <si>
    <t>Tiết kiệm thêm 2% chi thường xuyên để thực hiện Chương trình nông thôn mới</t>
  </si>
  <si>
    <t>CHI BS CÂN ĐỐI, MỤC TIÊU CHO NS XÃ, THỊ TRẤN</t>
  </si>
  <si>
    <t>Chi quốc phòng</t>
  </si>
  <si>
    <t>Chi y tế, dân số và gia đình</t>
  </si>
  <si>
    <t>Tên đơn vị (1)</t>
  </si>
  <si>
    <t>Bổ sung vốn sự nghiệp thực hiện các chế độ, chính sách, nhiệm vụ</t>
  </si>
  <si>
    <t>Liêm Thủy</t>
  </si>
  <si>
    <t>Chương trình mục tiêu quốc gia giảm nghèo bền vững</t>
  </si>
  <si>
    <t xml:space="preserve"> +</t>
  </si>
  <si>
    <t>Vốn đầu tư</t>
  </si>
  <si>
    <t>Vốn sự nghiệp</t>
  </si>
  <si>
    <t>Chương trình mục tiêu quốc gia xây dựng nông thôn mới (vốn đầu tư)</t>
  </si>
  <si>
    <t xml:space="preserve">Chi đầu tư phát triển </t>
  </si>
  <si>
    <t>Chi đầu tư cho các dự án</t>
  </si>
  <si>
    <t>Chi giáo dục - đào tạo và dạy nghề</t>
  </si>
  <si>
    <t>Chi an ninh và trật tự an toàn xã hội</t>
  </si>
  <si>
    <t>Chi văn hóa thông tin</t>
  </si>
  <si>
    <t>Chi các hoạt động kinh tế</t>
  </si>
  <si>
    <t>Chi hoạt động của cơ quan quản lý nhà nước, đảng, đoàn thể</t>
  </si>
  <si>
    <t>Chi bảo đảm xã hội</t>
  </si>
  <si>
    <t>Chi đầu tư khác</t>
  </si>
  <si>
    <t>Chi đầu tư và hỗ trợ vốn cho các doanh nghiệp cung cấp sản phẩm, dịch vụ công ích do Nhà nước đặt hàng, các tổ chức kinh tế, các tổ chức tài chính của địa phương theo quy định của pháp luật</t>
  </si>
  <si>
    <t>Chi trả nợ,cấp giấp chứng nhận quyền sử dụng đất</t>
  </si>
  <si>
    <t>Dự toán chưa phân bổ</t>
  </si>
  <si>
    <t>Nguồn sự nghiệp kinh tế</t>
  </si>
  <si>
    <t>Lĩnh vực quản lý hành chính</t>
  </si>
  <si>
    <t xml:space="preserve"> Lĩnh vực Quốc phòng </t>
  </si>
  <si>
    <t>Khối quản lý nhà nước</t>
  </si>
  <si>
    <t>Văn phòng HĐND-UBND</t>
  </si>
  <si>
    <t>Phòng Nông nghiệp &amp;PTNT</t>
  </si>
  <si>
    <t>Phòng Kinh tế &amp; Hạ tầng</t>
  </si>
  <si>
    <t>Phòng Giáo dục &amp; Đào tạo</t>
  </si>
  <si>
    <t>Phòng Lao động TB&amp;XH</t>
  </si>
  <si>
    <t>Phòng Văn hoá và Thông tin</t>
  </si>
  <si>
    <t>Phòng Tài Nguyên và môi trường</t>
  </si>
  <si>
    <t>Khối  sự nghiệp</t>
  </si>
  <si>
    <t>Nhà khách huyện</t>
  </si>
  <si>
    <t>Trung tâm học tập cộng đồng</t>
  </si>
  <si>
    <t>Ban Quản lý đầu tư xây dựng</t>
  </si>
  <si>
    <t>KHỐI ĐẢNG, ĐOÀN THỂ</t>
  </si>
  <si>
    <t>Văn phòng Huyện uỷ</t>
  </si>
  <si>
    <t>Uỷ ban Mặt trận Tổ quốc</t>
  </si>
  <si>
    <t xml:space="preserve">Đoàn Thanh niên </t>
  </si>
  <si>
    <t>Hội Phụ nữ</t>
  </si>
  <si>
    <t>Hội Nông dân</t>
  </si>
  <si>
    <t>Hội Cựu chiến binh</t>
  </si>
  <si>
    <t>Hỗ trợ các tổ chức XH, tổ chức XH-nghề nghiệp</t>
  </si>
  <si>
    <t>Hội Đông Y</t>
  </si>
  <si>
    <t>Hội Luật gia</t>
  </si>
  <si>
    <t>Hội Cựu thanh niên xung phong</t>
  </si>
  <si>
    <t>Hội nạn nhân chất độc da cam/DIOXIN</t>
  </si>
  <si>
    <t>AN NINH - QUỐC PHÒNG</t>
  </si>
  <si>
    <t>Ban chỉ huy quân sự</t>
  </si>
  <si>
    <t>Các đơn vị khác</t>
  </si>
  <si>
    <t>Ban Quản lý chương trình phát triển cộng đồng</t>
  </si>
  <si>
    <t>Ngân hàng chính sách XH</t>
  </si>
  <si>
    <t xml:space="preserve">  +</t>
  </si>
  <si>
    <t>Hỗ trợ nông thôn mới</t>
  </si>
  <si>
    <t>CHI TẠO NGUỒN, ĐIỀU CHỈNH TIỀN LƯƠNG</t>
  </si>
  <si>
    <t>IX</t>
  </si>
  <si>
    <t>CHI BỔ SUNG CÓ MỤC TIÊU CHO NGÂN SÁCH CẤP DƯỚI (2)</t>
  </si>
  <si>
    <t>X</t>
  </si>
  <si>
    <t>CHI CÁC CHƯƠNG TRÌNH MỤC TIÊU</t>
  </si>
  <si>
    <t>Số bổ sung cân đối, mục tiêu từ ngân sách cấp huyện</t>
  </si>
  <si>
    <t>Số giao đơn vị thực hiện</t>
  </si>
  <si>
    <t>Tiết kiệm 10% chi thường xuyên theo quy định</t>
  </si>
  <si>
    <t>Tiết kiệm thêm 2% chi thường xuyên</t>
  </si>
  <si>
    <t>Chi giao thông</t>
  </si>
  <si>
    <t>Chi nông nghiệp, lâm nghiệp, thủy lợi</t>
  </si>
  <si>
    <t>CHI CHUYỂN NGUỒN SANG NGÂN SÁCH NĂM SAU</t>
  </si>
  <si>
    <t>Chi nông nghiệp, lâm nghiệp, thủy lợi, thủy sản</t>
  </si>
  <si>
    <t>TỔNG NGUỒN THU NSĐP</t>
  </si>
  <si>
    <t>Thu NSĐP được hưởng theo phân cấp</t>
  </si>
  <si>
    <t>Thu NSĐP hưởng 100%</t>
  </si>
  <si>
    <t>Thu NSĐP hưởng từ các khoản thu phân chia</t>
  </si>
  <si>
    <t xml:space="preserve">Thu bổ sung từ ngân sách cấp trên </t>
  </si>
  <si>
    <t>Thu bổ sung cân đối ngân sách</t>
  </si>
  <si>
    <t>Thu bổ sung nguồn thực hiện CCTL</t>
  </si>
  <si>
    <t>Thu kết dư</t>
  </si>
  <si>
    <t>Thu chuyển nguồn từ năm trước chuyển sang</t>
  </si>
  <si>
    <t>TỔNG CHI NSĐP</t>
  </si>
  <si>
    <t xml:space="preserve">Tổng chi cân đối NSĐP </t>
  </si>
  <si>
    <t>Chi đầu tư phát triển (1)</t>
  </si>
  <si>
    <t>Chi trả nợ lãi các khoản do chính quyền địa phương vay (2)</t>
  </si>
  <si>
    <t>Chi bổ sung quỹ dự trữ tài chính (2)</t>
  </si>
  <si>
    <t>Chi tạo nguồn, điều chỉnh tiền lương</t>
  </si>
  <si>
    <t xml:space="preserve">Chi các chương trình mục tiêu </t>
  </si>
  <si>
    <t>Chi các chương trình mục tiêu, nhiệm vụ</t>
  </si>
  <si>
    <t>Chi chuyển nguồn sang năm sau</t>
  </si>
  <si>
    <t>NGUỒN THỰC HIỆN CẢI CÁCH TIỀN LƯƠNG</t>
  </si>
  <si>
    <t>Thu từ quỹ đất công ích, hoa lợi công sản khác</t>
  </si>
  <si>
    <t xml:space="preserve">Nội dung </t>
  </si>
  <si>
    <t>Ngân sách địa phương</t>
  </si>
  <si>
    <t>Bao gồm</t>
  </si>
  <si>
    <t>1=2+3</t>
  </si>
  <si>
    <t>DỰ TOÁN CHI NGÂN SÁCH CẤP HUYỆN CHO TỪNG CƠ QUAN, TỔ CHỨC NĂM  2021</t>
  </si>
  <si>
    <t>Kinh phí quản lý, bảo trì đường bộ cho các quỹ bảo trì đường bộ địa phương</t>
  </si>
  <si>
    <t>Dự án ứng dụng khoa học công nghệ xây dựng mô hình thâm canh và nhân giống hông không hạt Na Rì (LT1)</t>
  </si>
  <si>
    <t>Văn Lang</t>
  </si>
  <si>
    <t>Sơn Thành</t>
  </si>
  <si>
    <t>Văn Vũ</t>
  </si>
  <si>
    <t>Trần Phú</t>
  </si>
  <si>
    <t>ỦY BAN NHÂN DÂN HUYỆN NA RÌ</t>
  </si>
  <si>
    <t>CÂN ĐỐI NGÂN SÁCH HUYỆN NĂM 2022</t>
  </si>
  <si>
    <t>Dự toán năm 2022</t>
  </si>
  <si>
    <t>DỰ TOÁN THU NGÂN SÁCH NHÀ NƯỚC NĂM 2022</t>
  </si>
  <si>
    <t>DỰ TOÁN CHI NGÂN SÁCH HUYỆN, CHI NGÂN SÁCH CẤP HUYỆN VÀ CHI NGÂN SÁCH XÃ THEO CƠ CẦU CHI NĂM 2022</t>
  </si>
  <si>
    <t>Chi cải cách tiền lương</t>
  </si>
  <si>
    <t xml:space="preserve">CHI CÁC CHƯƠNG TRÌNH MỤC TIÊU </t>
  </si>
  <si>
    <t xml:space="preserve">Chương trình mục tiêu quốc gia </t>
  </si>
  <si>
    <t xml:space="preserve">Kinh phí An toàn giao thông  </t>
  </si>
  <si>
    <t>Kinh phí hỗ trợ đưa người lao động đi làm việc ở nước ngoài theo hợp đồng theo Thông tư số 09/2016/TTLT ngày 15/6/2016 của liên Bộ Lao động -TBXH - Bộ Tài chính</t>
  </si>
  <si>
    <t>Chi sự nghiệp y tế</t>
  </si>
  <si>
    <t>Nguồn phân cấp cho huyện điều hành</t>
  </si>
  <si>
    <t xml:space="preserve">Chi cải cách tiền lương </t>
  </si>
  <si>
    <t>DỰ TOÁN CHI NGÂN SÁCH CẤP HUYỆN THEO TỪNG LĨNH VỰC NĂM 2022</t>
  </si>
  <si>
    <t>Thu xã hưởng</t>
  </si>
  <si>
    <t>Trung tâm Chính trị</t>
  </si>
  <si>
    <t xml:space="preserve"> Sự nghiệp môi trường</t>
  </si>
  <si>
    <t>Dự án hỗ trợ phát triển sản xuất nông lâm nghiệp</t>
  </si>
  <si>
    <t xml:space="preserve"> Kinh phí hỗ trợ sản xuất đất lúa Nghị định 35</t>
  </si>
  <si>
    <t xml:space="preserve"> Kinh phí cấp bù miễn thu thủy lợi phí</t>
  </si>
  <si>
    <t>Tòa án nhân dân</t>
  </si>
  <si>
    <t>Cấp huyện - Ban quản lý đầu tư xây dựng huyện</t>
  </si>
  <si>
    <t>DỰ TOÁN CHI ĐẦU TƯ PHÁT TRIỂN CỦA NGÂN SÁCH CẤP HUYỆN CHO TỪNG CƠ QUAN, TỔ CHỨC THEO LĨNH VỰC NĂM  2022</t>
  </si>
  <si>
    <t>Chi y tế</t>
  </si>
  <si>
    <t>Chi dự phòng ngân sách</t>
  </si>
  <si>
    <t>Tiết kiệm thêm 1,2% chi khen thưởng</t>
  </si>
  <si>
    <t>DỰ TOÁN CHI THƯỜNG XUYÊN CỦA NGÂN SÁCH CẤP HUYỆN CHO TỪNG CƠ QUAN, TỔ CHỨC THEO LĨNH VỰC NĂM 2022</t>
  </si>
  <si>
    <t>DỰ TOÁN THU, SỐ BỔ SUNG VÀ DỰ TOÁN CHI CÂN ĐỐI NGÂN SÁCH TỪNG XÃ NĂM 2022</t>
  </si>
  <si>
    <t>Thị trấn  Yến Lạc</t>
  </si>
  <si>
    <t>Thị trấn Yến Lạc</t>
  </si>
  <si>
    <t>DỰ TOÁN BỔ SUNG CÓ MỤC TIÊU TỪ NGÂN SÁCH CẤP HUYỆN CHO NGÂN SÁCH TỪNG XÃ NĂM 2022</t>
  </si>
  <si>
    <t>CHI BỔ SUNG CÓ MỤC TIÊU CHO NGÂN SÁCH CẤP DƯỚI</t>
  </si>
  <si>
    <r>
      <t xml:space="preserve">Cấp huyện </t>
    </r>
    <r>
      <rPr>
        <b/>
        <sz val="12"/>
        <color indexed="8"/>
        <rFont val="Times New Roman"/>
        <family val="1"/>
      </rPr>
      <t xml:space="preserve">- </t>
    </r>
    <r>
      <rPr>
        <sz val="12"/>
        <color indexed="8"/>
        <rFont val="Times New Roman"/>
        <family val="1"/>
      </rPr>
      <t>Ban quản lý đầu tư xây dựng huyện</t>
    </r>
  </si>
  <si>
    <t>CÂN ĐỐI NGUỒN THU, CHI DỰ TOÁN NGÂN SÁCH CẤP HUYỆN VÀ NGÂN SÁCH XÃ NĂM 2022</t>
  </si>
  <si>
    <t>Phòng Tư pháp</t>
  </si>
  <si>
    <t>Phòng Tài chính - Kế hoạch</t>
  </si>
  <si>
    <t>Phòng Tài Nguyên và Môi trường</t>
  </si>
  <si>
    <t>Khối sự nghiệp</t>
  </si>
  <si>
    <t xml:space="preserve">Trung tâm Dịch vụ Nông nghiệp </t>
  </si>
  <si>
    <t>Trung tâm Văn hóa, Thông tin và Truyền thông</t>
  </si>
  <si>
    <t>Trung tâm Giáo dục nghề nghiệp -Giáo dục thường xuyên</t>
  </si>
  <si>
    <t>sự nghiệp Giáo dục &amp; Đào tạo</t>
  </si>
  <si>
    <t>Hội Khuyến học</t>
  </si>
  <si>
    <t>Hội Người cao tuổi</t>
  </si>
  <si>
    <t>Ban Chỉ huy Quân sự</t>
  </si>
  <si>
    <t>Công ty Cổ phần chợ Na Rì)</t>
  </si>
  <si>
    <t xml:space="preserve"> Lĩnh vực quốc phòng </t>
  </si>
  <si>
    <t>Công ty Cổ phần chợ Na Rì</t>
  </si>
  <si>
    <t>Sự nghiệp Giáo dục &amp; Đào tạo</t>
  </si>
  <si>
    <t>Trung tâm Giáo dục nghề nghiệp - Giáo dục thường xuyên</t>
  </si>
  <si>
    <t>(Kèm theo Quyết định số 4538/QĐ-UBND ngày 27 tháng 12 năm 2021 của UBND huyện Na Rì)</t>
  </si>
</sst>
</file>

<file path=xl/styles.xml><?xml version="1.0" encoding="utf-8"?>
<styleSheet xmlns="http://schemas.openxmlformats.org/spreadsheetml/2006/main">
  <numFmts count="5">
    <numFmt numFmtId="43" formatCode="_(* #,##0.00_);_(* \(#,##0.00\);_(* &quot;-&quot;??_);_(@_)"/>
    <numFmt numFmtId="164" formatCode="_-* #,##0.00\ _₫_-;\-* #,##0.00\ _₫_-;_-* &quot;-&quot;??\ _₫_-;_-@_-"/>
    <numFmt numFmtId="165" formatCode="_-* #,##0\ _₫_-;\-* #,##0\ _₫_-;_-* &quot;-&quot;??\ _₫_-;_-@_-"/>
    <numFmt numFmtId="166" formatCode="_(* #,##0_);_(* \(#,##0\);_(* &quot;-&quot;??_);_(@_)"/>
    <numFmt numFmtId="167" formatCode="_(* #,##0.000_);_(* \(#,##0.000\);_(* &quot;-&quot;??_);_(@_)"/>
  </numFmts>
  <fonts count="68">
    <font>
      <sz val="10"/>
      <name val="Arial"/>
      <charset val="163"/>
    </font>
    <font>
      <sz val="10"/>
      <name val="Arial"/>
      <charset val="163"/>
    </font>
    <font>
      <sz val="8"/>
      <name val="Arial"/>
      <family val="2"/>
    </font>
    <font>
      <b/>
      <sz val="14"/>
      <name val="Times New Roman"/>
      <family val="1"/>
    </font>
    <font>
      <sz val="12"/>
      <name val="Times New Roman"/>
      <family val="1"/>
    </font>
    <font>
      <sz val="14"/>
      <name val="Times New Roman"/>
      <family val="1"/>
    </font>
    <font>
      <b/>
      <sz val="12"/>
      <name val="Times New Roman"/>
      <family val="1"/>
    </font>
    <font>
      <i/>
      <sz val="12"/>
      <name val="Times New Roman"/>
      <family val="1"/>
    </font>
    <font>
      <sz val="14"/>
      <color indexed="8"/>
      <name val="Times New Roman"/>
      <family val="1"/>
    </font>
    <font>
      <b/>
      <sz val="14"/>
      <color indexed="8"/>
      <name val="Times New Roman"/>
      <family val="1"/>
    </font>
    <font>
      <b/>
      <sz val="12"/>
      <color indexed="8"/>
      <name val="Times New Roman"/>
      <family val="1"/>
    </font>
    <font>
      <sz val="12"/>
      <color indexed="8"/>
      <name val="Times New Roman"/>
      <family val="1"/>
    </font>
    <font>
      <i/>
      <sz val="12"/>
      <color indexed="8"/>
      <name val="Times New Roman"/>
      <family val="1"/>
    </font>
    <font>
      <sz val="10"/>
      <name val="Times New Roman"/>
      <family val="1"/>
    </font>
    <font>
      <sz val="14"/>
      <color indexed="8"/>
      <name val="Times New Roman"/>
      <family val="1"/>
      <charset val="163"/>
    </font>
    <font>
      <sz val="12"/>
      <color indexed="8"/>
      <name val="Times New Roman"/>
      <family val="2"/>
      <charset val="163"/>
    </font>
    <font>
      <b/>
      <sz val="14"/>
      <color indexed="8"/>
      <name val="Times New Roman"/>
      <family val="1"/>
      <charset val="163"/>
    </font>
    <font>
      <b/>
      <sz val="12"/>
      <color indexed="8"/>
      <name val="Times New Roman"/>
      <family val="1"/>
      <charset val="163"/>
    </font>
    <font>
      <i/>
      <sz val="12"/>
      <color indexed="8"/>
      <name val="Times New Roman"/>
      <family val="1"/>
      <charset val="163"/>
    </font>
    <font>
      <sz val="12"/>
      <color indexed="8"/>
      <name val="Times New Roman"/>
      <family val="1"/>
      <charset val="163"/>
    </font>
    <font>
      <i/>
      <sz val="14"/>
      <color indexed="8"/>
      <name val="Times New Roman"/>
      <family val="1"/>
      <charset val="163"/>
    </font>
    <font>
      <sz val="10"/>
      <color indexed="8"/>
      <name val="Arial"/>
      <family val="2"/>
    </font>
    <font>
      <b/>
      <sz val="12"/>
      <color indexed="8"/>
      <name val=".VnTime"/>
      <family val="2"/>
    </font>
    <font>
      <sz val="12"/>
      <color indexed="8"/>
      <name val=".VnTime"/>
      <family val="2"/>
    </font>
    <font>
      <sz val="13"/>
      <color indexed="8"/>
      <name val="Times New Roman"/>
      <family val="1"/>
    </font>
    <font>
      <b/>
      <sz val="13"/>
      <color indexed="8"/>
      <name val="Times New Roman"/>
      <family val="1"/>
      <charset val="163"/>
    </font>
    <font>
      <b/>
      <sz val="12.5"/>
      <color indexed="8"/>
      <name val="Times New Roman"/>
      <family val="1"/>
      <charset val="163"/>
    </font>
    <font>
      <b/>
      <sz val="10"/>
      <color indexed="8"/>
      <name val="Times New Roman"/>
      <family val="1"/>
    </font>
    <font>
      <i/>
      <sz val="11"/>
      <name val="Times New Roman"/>
      <family val="1"/>
    </font>
    <font>
      <i/>
      <sz val="13"/>
      <color indexed="8"/>
      <name val="Times New Roman"/>
      <family val="1"/>
      <charset val="163"/>
    </font>
    <font>
      <b/>
      <sz val="13"/>
      <name val="Times New Roman"/>
      <family val="1"/>
    </font>
    <font>
      <sz val="11"/>
      <name val="Times New Roman"/>
      <family val="1"/>
    </font>
    <font>
      <b/>
      <sz val="13"/>
      <color indexed="8"/>
      <name val="Times New Roman"/>
      <family val="1"/>
    </font>
    <font>
      <b/>
      <sz val="8"/>
      <name val="Times New Roman"/>
      <family val="1"/>
    </font>
    <font>
      <b/>
      <sz val="10"/>
      <name val="Times New Roman"/>
      <family val="1"/>
    </font>
    <font>
      <sz val="9"/>
      <name val="Times New Roman"/>
      <family val="1"/>
    </font>
    <font>
      <sz val="10"/>
      <color indexed="8"/>
      <name val="Times New Roman"/>
      <family val="1"/>
    </font>
    <font>
      <sz val="6"/>
      <name val="Times New Roman"/>
      <family val="1"/>
    </font>
    <font>
      <sz val="8"/>
      <name val="Times New Roman"/>
      <family val="1"/>
    </font>
    <font>
      <b/>
      <sz val="9"/>
      <name val="Times New Roman"/>
      <family val="1"/>
    </font>
    <font>
      <sz val="12"/>
      <color theme="1"/>
      <name val="Times New Roman"/>
      <family val="1"/>
      <charset val="163"/>
    </font>
    <font>
      <b/>
      <sz val="12"/>
      <color theme="1"/>
      <name val="Times New Roman"/>
      <family val="1"/>
      <charset val="163"/>
    </font>
    <font>
      <b/>
      <sz val="10"/>
      <color theme="1"/>
      <name val="Times New Roman"/>
      <family val="1"/>
      <charset val="163"/>
    </font>
    <font>
      <sz val="10"/>
      <color theme="1"/>
      <name val="Times New Roman"/>
      <family val="1"/>
      <charset val="163"/>
    </font>
    <font>
      <sz val="12"/>
      <color theme="1"/>
      <name val="Times New Roman"/>
      <family val="1"/>
    </font>
    <font>
      <sz val="10"/>
      <color theme="1"/>
      <name val="Times New Roman"/>
      <family val="1"/>
    </font>
    <font>
      <b/>
      <sz val="10"/>
      <color theme="1"/>
      <name val="Times New Roman"/>
      <family val="1"/>
    </font>
    <font>
      <b/>
      <sz val="12"/>
      <color theme="1"/>
      <name val="Times New Roman"/>
      <family val="1"/>
    </font>
    <font>
      <sz val="12"/>
      <color rgb="FF7030A0"/>
      <name val="Times New Roman"/>
      <family val="1"/>
    </font>
    <font>
      <b/>
      <i/>
      <sz val="12"/>
      <color theme="1"/>
      <name val="Times New Roman"/>
      <family val="1"/>
    </font>
    <font>
      <i/>
      <sz val="12"/>
      <color theme="1"/>
      <name val="Times New Roman"/>
      <family val="1"/>
    </font>
    <font>
      <i/>
      <sz val="12"/>
      <color theme="1"/>
      <name val="Times New Roman"/>
      <family val="1"/>
      <charset val="163"/>
    </font>
    <font>
      <b/>
      <sz val="14"/>
      <color theme="1"/>
      <name val="Times New Roman"/>
      <family val="1"/>
    </font>
    <font>
      <sz val="14"/>
      <color theme="1"/>
      <name val="Times New Roman"/>
      <family val="1"/>
    </font>
    <font>
      <b/>
      <sz val="10"/>
      <name val="Times New Roman"/>
      <family val="2"/>
    </font>
    <font>
      <sz val="10"/>
      <name val="Times New Roman"/>
      <family val="2"/>
    </font>
    <font>
      <i/>
      <sz val="10"/>
      <color indexed="8"/>
      <name val="Times New Roman"/>
      <family val="1"/>
    </font>
    <font>
      <b/>
      <sz val="8"/>
      <color theme="1"/>
      <name val="Times New Roman"/>
      <family val="1"/>
    </font>
    <font>
      <sz val="9"/>
      <color indexed="8"/>
      <name val="Times New Roman"/>
      <family val="1"/>
    </font>
    <font>
      <b/>
      <sz val="9"/>
      <color indexed="8"/>
      <name val="Times New Roman"/>
      <family val="1"/>
    </font>
    <font>
      <b/>
      <sz val="8"/>
      <color indexed="8"/>
      <name val="Times New Roman"/>
      <family val="1"/>
    </font>
    <font>
      <i/>
      <sz val="14"/>
      <color indexed="8"/>
      <name val="Times New Roman"/>
      <family val="1"/>
    </font>
    <font>
      <i/>
      <sz val="10"/>
      <color indexed="8"/>
      <name val="Arial"/>
      <family val="2"/>
    </font>
    <font>
      <b/>
      <sz val="7"/>
      <name val="Times New Roman"/>
      <family val="1"/>
    </font>
    <font>
      <i/>
      <sz val="10"/>
      <name val="Times New Roman"/>
      <family val="1"/>
    </font>
    <font>
      <sz val="13"/>
      <name val="Times New Roman"/>
      <family val="1"/>
    </font>
    <font>
      <sz val="14"/>
      <name val=".VnTime"/>
      <family val="2"/>
    </font>
    <font>
      <i/>
      <sz val="10"/>
      <color theme="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s>
  <cellStyleXfs count="3">
    <xf numFmtId="0" fontId="0" fillId="0" borderId="0"/>
    <xf numFmtId="164" fontId="1" fillId="0" borderId="0" applyFont="0" applyFill="0" applyBorder="0" applyAlignment="0" applyProtection="0"/>
    <xf numFmtId="0" fontId="15" fillId="0" borderId="0"/>
  </cellStyleXfs>
  <cellXfs count="422">
    <xf numFmtId="0" fontId="0" fillId="0" borderId="0" xfId="0"/>
    <xf numFmtId="0" fontId="3" fillId="0" borderId="0" xfId="0" applyFont="1"/>
    <xf numFmtId="0" fontId="4" fillId="0" borderId="0" xfId="0" applyFont="1" applyAlignment="1">
      <alignment horizontal="center"/>
    </xf>
    <xf numFmtId="0" fontId="4" fillId="0" borderId="0" xfId="0" applyFont="1"/>
    <xf numFmtId="0" fontId="5" fillId="0" borderId="0" xfId="0" applyFont="1"/>
    <xf numFmtId="0" fontId="6" fillId="0" borderId="0" xfId="0" applyFont="1" applyAlignment="1">
      <alignment horizontal="center" vertical="center" wrapText="1"/>
    </xf>
    <xf numFmtId="3" fontId="4" fillId="0" borderId="0" xfId="0" applyNumberFormat="1" applyFont="1"/>
    <xf numFmtId="3" fontId="6" fillId="0" borderId="0" xfId="0" applyNumberFormat="1" applyFont="1"/>
    <xf numFmtId="0" fontId="6" fillId="0" borderId="0" xfId="0" applyFont="1"/>
    <xf numFmtId="0" fontId="4" fillId="0" borderId="0" xfId="0" applyFont="1" applyBorder="1"/>
    <xf numFmtId="0" fontId="6" fillId="0" borderId="2" xfId="0" applyFont="1" applyBorder="1" applyAlignment="1">
      <alignment horizontal="center" vertical="center" wrapText="1"/>
    </xf>
    <xf numFmtId="0" fontId="6" fillId="0" borderId="3" xfId="0" applyFont="1" applyBorder="1"/>
    <xf numFmtId="0" fontId="6" fillId="0" borderId="0" xfId="0" applyFont="1" applyBorder="1"/>
    <xf numFmtId="0" fontId="4" fillId="0" borderId="3" xfId="0" applyFont="1" applyBorder="1"/>
    <xf numFmtId="0" fontId="6" fillId="0" borderId="0" xfId="0" applyFont="1" applyBorder="1" applyAlignment="1">
      <alignment horizontal="center" vertical="center" wrapText="1"/>
    </xf>
    <xf numFmtId="165" fontId="4" fillId="0" borderId="0" xfId="1" applyNumberFormat="1" applyFont="1"/>
    <xf numFmtId="165" fontId="4" fillId="0" borderId="1" xfId="1" applyNumberFormat="1" applyFont="1" applyBorder="1" applyAlignment="1">
      <alignment horizontal="center" vertical="center" wrapText="1"/>
    </xf>
    <xf numFmtId="165" fontId="4" fillId="0" borderId="6" xfId="1" applyNumberFormat="1" applyFont="1" applyBorder="1" applyAlignment="1">
      <alignment horizontal="center" vertical="center" wrapText="1"/>
    </xf>
    <xf numFmtId="0" fontId="19" fillId="0" borderId="0" xfId="0" applyFont="1"/>
    <xf numFmtId="0" fontId="17" fillId="0" borderId="0" xfId="0" applyFont="1" applyAlignment="1">
      <alignment horizontal="center"/>
    </xf>
    <xf numFmtId="0" fontId="17" fillId="0" borderId="0" xfId="0" applyFont="1"/>
    <xf numFmtId="0" fontId="11" fillId="2" borderId="0" xfId="0" applyFont="1" applyFill="1" applyAlignment="1">
      <alignment horizontal="center"/>
    </xf>
    <xf numFmtId="0" fontId="21" fillId="2" borderId="0" xfId="0" applyFont="1" applyFill="1"/>
    <xf numFmtId="0" fontId="11" fillId="2" borderId="0" xfId="0" applyFont="1" applyFill="1"/>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left"/>
    </xf>
    <xf numFmtId="3" fontId="9" fillId="2" borderId="1" xfId="0" applyNumberFormat="1" applyFont="1" applyFill="1" applyBorder="1" applyAlignment="1">
      <alignment vertical="center" wrapText="1" shrinkToFit="1"/>
    </xf>
    <xf numFmtId="3" fontId="22" fillId="2" borderId="0" xfId="0" applyNumberFormat="1" applyFont="1" applyFill="1"/>
    <xf numFmtId="0" fontId="22" fillId="2" borderId="0" xfId="0" applyFont="1" applyFill="1"/>
    <xf numFmtId="0" fontId="9" fillId="2" borderId="9" xfId="0" applyFont="1" applyFill="1" applyBorder="1" applyAlignment="1">
      <alignment horizontal="center" vertical="center" wrapText="1" shrinkToFit="1"/>
    </xf>
    <xf numFmtId="0" fontId="9" fillId="2" borderId="9" xfId="0" applyFont="1" applyFill="1" applyBorder="1" applyAlignment="1">
      <alignment vertical="center" wrapText="1" shrinkToFit="1"/>
    </xf>
    <xf numFmtId="3" fontId="9" fillId="2" borderId="9" xfId="0" applyNumberFormat="1" applyFont="1" applyFill="1" applyBorder="1" applyAlignment="1">
      <alignment vertical="center" wrapText="1" shrinkToFit="1"/>
    </xf>
    <xf numFmtId="3" fontId="21" fillId="2" borderId="0" xfId="0" applyNumberFormat="1" applyFont="1" applyFill="1"/>
    <xf numFmtId="0" fontId="8" fillId="2" borderId="5" xfId="0" applyFont="1" applyFill="1" applyBorder="1" applyAlignment="1">
      <alignment horizontal="center" vertical="center" wrapText="1" shrinkToFit="1"/>
    </xf>
    <xf numFmtId="0" fontId="8" fillId="2" borderId="5" xfId="0" applyFont="1" applyFill="1" applyBorder="1" applyAlignment="1">
      <alignment vertical="center" wrapText="1" shrinkToFit="1"/>
    </xf>
    <xf numFmtId="3" fontId="8" fillId="2" borderId="5" xfId="0" applyNumberFormat="1" applyFont="1" applyFill="1" applyBorder="1" applyAlignment="1">
      <alignment vertical="center" wrapText="1" shrinkToFit="1"/>
    </xf>
    <xf numFmtId="3" fontId="23" fillId="2" borderId="0" xfId="0" applyNumberFormat="1" applyFont="1" applyFill="1"/>
    <xf numFmtId="0" fontId="23" fillId="2" borderId="0" xfId="0" applyFont="1" applyFill="1"/>
    <xf numFmtId="3" fontId="8" fillId="2" borderId="5" xfId="0" applyNumberFormat="1" applyFont="1" applyFill="1" applyBorder="1" applyAlignment="1">
      <alignment wrapText="1" shrinkToFit="1"/>
    </xf>
    <xf numFmtId="0" fontId="9" fillId="2" borderId="5" xfId="0" applyFont="1" applyFill="1" applyBorder="1" applyAlignment="1">
      <alignment horizontal="center" vertical="center" wrapText="1" shrinkToFit="1"/>
    </xf>
    <xf numFmtId="0" fontId="9" fillId="2" borderId="5" xfId="0" applyFont="1" applyFill="1" applyBorder="1" applyAlignment="1">
      <alignment vertical="center" wrapText="1" shrinkToFit="1"/>
    </xf>
    <xf numFmtId="3" fontId="9" fillId="2" borderId="5" xfId="0" applyNumberFormat="1" applyFont="1" applyFill="1" applyBorder="1" applyAlignment="1">
      <alignment vertical="center" wrapText="1" shrinkToFit="1"/>
    </xf>
    <xf numFmtId="0" fontId="8" fillId="2" borderId="10" xfId="0" applyFont="1" applyFill="1" applyBorder="1" applyAlignment="1">
      <alignment horizontal="center" vertical="center" wrapText="1" shrinkToFit="1"/>
    </xf>
    <xf numFmtId="0" fontId="8" fillId="2" borderId="10" xfId="0" applyFont="1" applyFill="1" applyBorder="1" applyAlignment="1">
      <alignment vertical="center" wrapText="1" shrinkToFit="1"/>
    </xf>
    <xf numFmtId="3" fontId="8" fillId="2" borderId="10" xfId="0" applyNumberFormat="1" applyFont="1" applyFill="1" applyBorder="1" applyAlignment="1">
      <alignment vertical="center" wrapText="1" shrinkToFit="1"/>
    </xf>
    <xf numFmtId="0" fontId="9" fillId="2" borderId="1" xfId="0" applyFont="1" applyFill="1" applyBorder="1" applyAlignment="1">
      <alignment vertical="center" wrapText="1" shrinkToFit="1"/>
    </xf>
    <xf numFmtId="0" fontId="9" fillId="2" borderId="8" xfId="0" applyFont="1" applyFill="1" applyBorder="1" applyAlignment="1">
      <alignment horizontal="center" vertical="center" wrapText="1" shrinkToFit="1"/>
    </xf>
    <xf numFmtId="0" fontId="9" fillId="2" borderId="8" xfId="0" applyFont="1" applyFill="1" applyBorder="1" applyAlignment="1">
      <alignment vertical="center" wrapText="1" shrinkToFit="1"/>
    </xf>
    <xf numFmtId="3" fontId="9" fillId="2" borderId="8" xfId="0" applyNumberFormat="1" applyFont="1" applyFill="1" applyBorder="1" applyAlignment="1">
      <alignment vertical="center" wrapText="1" shrinkToFit="1"/>
    </xf>
    <xf numFmtId="0" fontId="19" fillId="0" borderId="0" xfId="0" applyFont="1" applyAlignment="1">
      <alignment vertical="center" wrapText="1"/>
    </xf>
    <xf numFmtId="0" fontId="14" fillId="0" borderId="0" xfId="0" applyFont="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9" xfId="0" applyFont="1" applyBorder="1" applyAlignment="1">
      <alignment horizontal="center" vertical="center" wrapText="1"/>
    </xf>
    <xf numFmtId="3" fontId="16" fillId="0" borderId="9" xfId="0" applyNumberFormat="1" applyFont="1" applyBorder="1" applyAlignment="1">
      <alignment vertical="center" wrapText="1"/>
    </xf>
    <xf numFmtId="0" fontId="16" fillId="0" borderId="5" xfId="0" applyFont="1" applyBorder="1" applyAlignment="1">
      <alignment horizontal="center" vertical="center" wrapText="1"/>
    </xf>
    <xf numFmtId="0" fontId="16" fillId="0" borderId="5" xfId="0" applyFont="1" applyBorder="1" applyAlignment="1">
      <alignment vertical="center" wrapText="1"/>
    </xf>
    <xf numFmtId="3" fontId="16" fillId="0" borderId="5" xfId="0" applyNumberFormat="1" applyFont="1" applyBorder="1" applyAlignment="1">
      <alignment vertical="center" wrapText="1"/>
    </xf>
    <xf numFmtId="0" fontId="14" fillId="0" borderId="5" xfId="0" applyFont="1" applyBorder="1" applyAlignment="1">
      <alignment horizontal="center" vertical="center" wrapText="1"/>
    </xf>
    <xf numFmtId="0" fontId="14" fillId="0" borderId="5" xfId="0" applyFont="1" applyBorder="1" applyAlignment="1">
      <alignment vertical="center" wrapText="1"/>
    </xf>
    <xf numFmtId="3" fontId="14" fillId="0" borderId="5" xfId="0" applyNumberFormat="1" applyFont="1" applyBorder="1" applyAlignment="1">
      <alignment vertical="center" wrapText="1"/>
    </xf>
    <xf numFmtId="0" fontId="20" fillId="0" borderId="5" xfId="0" applyFont="1" applyBorder="1" applyAlignment="1">
      <alignment vertical="center" wrapText="1"/>
    </xf>
    <xf numFmtId="0" fontId="14" fillId="0" borderId="10" xfId="0" applyFont="1" applyBorder="1" applyAlignment="1">
      <alignment vertical="center" wrapText="1"/>
    </xf>
    <xf numFmtId="3" fontId="14" fillId="0" borderId="10" xfId="0" applyNumberFormat="1" applyFont="1" applyBorder="1" applyAlignment="1">
      <alignment vertical="center" wrapText="1"/>
    </xf>
    <xf numFmtId="0" fontId="16" fillId="0" borderId="8" xfId="0" applyFont="1" applyBorder="1" applyAlignment="1">
      <alignment horizontal="center" vertical="center" wrapText="1"/>
    </xf>
    <xf numFmtId="0" fontId="16" fillId="0" borderId="8" xfId="0" applyFont="1" applyBorder="1" applyAlignment="1">
      <alignment vertical="center" wrapText="1"/>
    </xf>
    <xf numFmtId="3" fontId="16" fillId="0" borderId="8" xfId="0" applyNumberFormat="1" applyFont="1" applyBorder="1" applyAlignment="1">
      <alignment vertical="center" wrapText="1"/>
    </xf>
    <xf numFmtId="0" fontId="26" fillId="0" borderId="9" xfId="0" applyFont="1" applyBorder="1" applyAlignment="1">
      <alignment vertical="center" wrapText="1"/>
    </xf>
    <xf numFmtId="0" fontId="40" fillId="2" borderId="0" xfId="0" applyFont="1" applyFill="1"/>
    <xf numFmtId="0" fontId="41" fillId="2" borderId="0" xfId="0" applyFont="1" applyFill="1" applyAlignment="1">
      <alignment horizontal="center"/>
    </xf>
    <xf numFmtId="165" fontId="42" fillId="2" borderId="5" xfId="1" applyNumberFormat="1" applyFont="1" applyFill="1" applyBorder="1" applyAlignment="1">
      <alignment wrapText="1"/>
    </xf>
    <xf numFmtId="165" fontId="43" fillId="2" borderId="5" xfId="1" applyNumberFormat="1" applyFont="1" applyFill="1" applyBorder="1" applyAlignment="1">
      <alignment wrapText="1"/>
    </xf>
    <xf numFmtId="165" fontId="43" fillId="2" borderId="5" xfId="1" applyNumberFormat="1" applyFont="1" applyFill="1" applyBorder="1" applyAlignment="1">
      <alignment horizontal="right" wrapText="1"/>
    </xf>
    <xf numFmtId="0" fontId="41" fillId="2" borderId="0" xfId="0" applyFont="1" applyFill="1"/>
    <xf numFmtId="0" fontId="13" fillId="0" borderId="0" xfId="0" applyFont="1"/>
    <xf numFmtId="0" fontId="27" fillId="0" borderId="1" xfId="0" applyFont="1" applyBorder="1" applyAlignment="1">
      <alignment horizontal="center" vertical="center" wrapText="1"/>
    </xf>
    <xf numFmtId="3" fontId="16" fillId="3" borderId="1" xfId="0" applyNumberFormat="1" applyFont="1" applyFill="1" applyBorder="1" applyAlignment="1">
      <alignment vertical="center" wrapText="1"/>
    </xf>
    <xf numFmtId="3" fontId="29" fillId="3" borderId="5" xfId="0" applyNumberFormat="1" applyFont="1" applyFill="1" applyBorder="1" applyAlignment="1">
      <alignment vertical="center" wrapText="1"/>
    </xf>
    <xf numFmtId="0" fontId="29" fillId="0" borderId="0" xfId="0" applyFont="1"/>
    <xf numFmtId="0" fontId="42" fillId="2" borderId="4" xfId="0" applyFont="1" applyFill="1" applyBorder="1" applyAlignment="1">
      <alignment horizontal="center" vertical="center" wrapText="1"/>
    </xf>
    <xf numFmtId="165" fontId="40" fillId="2" borderId="0" xfId="1" applyNumberFormat="1" applyFont="1" applyFill="1"/>
    <xf numFmtId="165" fontId="41" fillId="2" borderId="0" xfId="1" applyNumberFormat="1" applyFont="1" applyFill="1" applyAlignment="1">
      <alignment horizontal="center"/>
    </xf>
    <xf numFmtId="0" fontId="40" fillId="2" borderId="0" xfId="0" applyFont="1" applyFill="1" applyAlignment="1">
      <alignment horizontal="center"/>
    </xf>
    <xf numFmtId="0" fontId="42" fillId="2" borderId="0" xfId="0" applyFont="1" applyFill="1" applyAlignment="1">
      <alignment horizontal="center" vertical="center" wrapText="1"/>
    </xf>
    <xf numFmtId="0" fontId="42" fillId="2" borderId="4" xfId="0" applyFont="1" applyFill="1" applyBorder="1" applyAlignment="1">
      <alignment horizontal="center" vertical="center" wrapText="1"/>
    </xf>
    <xf numFmtId="0" fontId="7" fillId="0" borderId="0" xfId="0" applyFont="1" applyAlignment="1">
      <alignment horizontal="right"/>
    </xf>
    <xf numFmtId="0" fontId="12" fillId="2" borderId="0" xfId="0" applyFont="1" applyFill="1" applyAlignment="1">
      <alignment horizontal="right"/>
    </xf>
    <xf numFmtId="0" fontId="9" fillId="3" borderId="0" xfId="0" applyFont="1" applyFill="1"/>
    <xf numFmtId="0" fontId="8" fillId="3" borderId="0" xfId="0" applyFont="1" applyFill="1"/>
    <xf numFmtId="0" fontId="10" fillId="3" borderId="0" xfId="0" applyFont="1" applyFill="1" applyAlignment="1">
      <alignment horizontal="center" vertical="center" wrapText="1"/>
    </xf>
    <xf numFmtId="0" fontId="9" fillId="3" borderId="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9" xfId="0" applyFont="1" applyFill="1" applyBorder="1" applyAlignment="1">
      <alignment vertical="center" wrapText="1"/>
    </xf>
    <xf numFmtId="0" fontId="9" fillId="3" borderId="9" xfId="0" applyFont="1" applyFill="1" applyBorder="1"/>
    <xf numFmtId="0" fontId="10" fillId="3" borderId="0" xfId="0" applyFont="1" applyFill="1"/>
    <xf numFmtId="0" fontId="9" fillId="3" borderId="5" xfId="0" applyFont="1" applyFill="1" applyBorder="1" applyAlignment="1">
      <alignment horizontal="center" vertical="center" wrapText="1"/>
    </xf>
    <xf numFmtId="0" fontId="9" fillId="3" borderId="5" xfId="0" applyFont="1" applyFill="1" applyBorder="1" applyAlignment="1">
      <alignment vertical="center" wrapText="1"/>
    </xf>
    <xf numFmtId="3" fontId="9" fillId="3" borderId="5" xfId="0" applyNumberFormat="1" applyFont="1" applyFill="1" applyBorder="1"/>
    <xf numFmtId="3" fontId="10" fillId="3" borderId="0" xfId="0" applyNumberFormat="1" applyFont="1" applyFill="1"/>
    <xf numFmtId="0" fontId="8" fillId="3" borderId="5" xfId="0" applyFont="1" applyFill="1" applyBorder="1" applyAlignment="1">
      <alignment horizontal="center" vertical="center" wrapText="1"/>
    </xf>
    <xf numFmtId="0" fontId="24" fillId="3" borderId="5" xfId="0" applyFont="1" applyFill="1" applyBorder="1" applyAlignment="1">
      <alignment vertical="center" wrapText="1"/>
    </xf>
    <xf numFmtId="3" fontId="8" fillId="3" borderId="5" xfId="0" applyNumberFormat="1" applyFont="1" applyFill="1" applyBorder="1" applyAlignment="1">
      <alignment wrapText="1"/>
    </xf>
    <xf numFmtId="0" fontId="11" fillId="3" borderId="0" xfId="0" applyFont="1" applyFill="1"/>
    <xf numFmtId="3" fontId="11" fillId="3" borderId="0" xfId="0" applyNumberFormat="1" applyFont="1" applyFill="1"/>
    <xf numFmtId="0" fontId="8" fillId="3" borderId="5" xfId="0" applyFont="1" applyFill="1" applyBorder="1" applyAlignment="1">
      <alignment vertical="center" wrapText="1"/>
    </xf>
    <xf numFmtId="0" fontId="9" fillId="3" borderId="11" xfId="0" applyFont="1" applyFill="1" applyBorder="1" applyAlignment="1">
      <alignment horizontal="center"/>
    </xf>
    <xf numFmtId="0" fontId="9" fillId="3" borderId="8" xfId="0" applyFont="1" applyFill="1" applyBorder="1"/>
    <xf numFmtId="3" fontId="31" fillId="3" borderId="5" xfId="0" applyNumberFormat="1" applyFont="1" applyFill="1" applyBorder="1" applyAlignment="1">
      <alignment horizontal="justify" wrapText="1"/>
    </xf>
    <xf numFmtId="0" fontId="11" fillId="3" borderId="5" xfId="0" applyFont="1" applyFill="1" applyBorder="1" applyAlignment="1">
      <alignment horizontal="center" vertical="center" wrapText="1"/>
    </xf>
    <xf numFmtId="0" fontId="32" fillId="3" borderId="0" xfId="0" applyFont="1" applyFill="1" applyAlignment="1">
      <alignment vertical="center"/>
    </xf>
    <xf numFmtId="0" fontId="0" fillId="3" borderId="0" xfId="0" applyFill="1"/>
    <xf numFmtId="0" fontId="12" fillId="3" borderId="0" xfId="0" applyFont="1" applyFill="1" applyAlignment="1">
      <alignment horizontal="right" vertical="center"/>
    </xf>
    <xf numFmtId="0" fontId="11" fillId="3" borderId="5" xfId="0" applyFont="1" applyFill="1" applyBorder="1" applyAlignment="1">
      <alignment vertical="center" wrapText="1"/>
    </xf>
    <xf numFmtId="0" fontId="44" fillId="3" borderId="0" xfId="0" applyFont="1" applyFill="1"/>
    <xf numFmtId="165" fontId="17" fillId="0" borderId="0" xfId="1" applyNumberFormat="1" applyFont="1"/>
    <xf numFmtId="3" fontId="9" fillId="0" borderId="1" xfId="0" applyNumberFormat="1" applyFont="1" applyBorder="1"/>
    <xf numFmtId="3" fontId="8" fillId="0" borderId="9" xfId="0" applyNumberFormat="1" applyFont="1" applyBorder="1"/>
    <xf numFmtId="0" fontId="33" fillId="3" borderId="1"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5" xfId="0" applyFont="1" applyFill="1" applyBorder="1" applyAlignment="1">
      <alignment vertical="center" wrapText="1"/>
    </xf>
    <xf numFmtId="0" fontId="34" fillId="3" borderId="5" xfId="0" applyFont="1" applyFill="1" applyBorder="1" applyAlignment="1">
      <alignment horizontal="center" vertical="center" wrapText="1"/>
    </xf>
    <xf numFmtId="3" fontId="34" fillId="3" borderId="5" xfId="0" applyNumberFormat="1" applyFont="1" applyFill="1" applyBorder="1" applyAlignment="1">
      <alignment horizontal="left" wrapText="1"/>
    </xf>
    <xf numFmtId="0" fontId="13" fillId="3" borderId="5" xfId="0" applyFont="1" applyFill="1" applyBorder="1" applyAlignment="1">
      <alignment horizontal="justify" vertical="center" wrapText="1"/>
    </xf>
    <xf numFmtId="0" fontId="34" fillId="3" borderId="5" xfId="0" applyFont="1" applyFill="1" applyBorder="1" applyAlignment="1">
      <alignment vertical="center" wrapText="1"/>
    </xf>
    <xf numFmtId="3" fontId="13" fillId="3" borderId="5" xfId="0" applyNumberFormat="1" applyFont="1" applyFill="1" applyBorder="1" applyAlignment="1">
      <alignment horizontal="left" vertical="center" wrapText="1"/>
    </xf>
    <xf numFmtId="3" fontId="34" fillId="3" borderId="5" xfId="0" applyNumberFormat="1" applyFont="1" applyFill="1" applyBorder="1"/>
    <xf numFmtId="0" fontId="13" fillId="3" borderId="5" xfId="2" applyFont="1" applyFill="1" applyBorder="1" applyAlignment="1">
      <alignment horizontal="justify" wrapText="1"/>
    </xf>
    <xf numFmtId="0" fontId="13" fillId="3" borderId="5" xfId="0" applyFont="1" applyFill="1" applyBorder="1" applyAlignment="1">
      <alignment horizontal="left" vertical="center" wrapText="1"/>
    </xf>
    <xf numFmtId="165" fontId="45" fillId="2" borderId="5" xfId="1" applyNumberFormat="1" applyFont="1" applyFill="1" applyBorder="1" applyAlignment="1">
      <alignment wrapText="1"/>
    </xf>
    <xf numFmtId="165" fontId="45" fillId="2" borderId="5" xfId="1" applyNumberFormat="1" applyFont="1" applyFill="1" applyBorder="1" applyAlignment="1">
      <alignment horizontal="right" wrapText="1"/>
    </xf>
    <xf numFmtId="165" fontId="46" fillId="2" borderId="5" xfId="1" applyNumberFormat="1" applyFont="1" applyFill="1" applyBorder="1" applyAlignment="1">
      <alignment horizontal="right" wrapText="1"/>
    </xf>
    <xf numFmtId="0" fontId="13" fillId="3" borderId="5" xfId="0" applyFont="1" applyFill="1" applyBorder="1" applyAlignment="1">
      <alignment horizontal="justify" wrapText="1"/>
    </xf>
    <xf numFmtId="0" fontId="47" fillId="2" borderId="0" xfId="0" applyFont="1" applyFill="1"/>
    <xf numFmtId="0" fontId="13" fillId="3" borderId="9" xfId="0" applyFont="1" applyFill="1" applyBorder="1" applyAlignment="1">
      <alignment horizontal="center" vertical="center" wrapText="1"/>
    </xf>
    <xf numFmtId="0" fontId="13" fillId="3" borderId="9" xfId="0" applyFont="1" applyFill="1" applyBorder="1" applyAlignment="1">
      <alignment vertical="center" wrapText="1"/>
    </xf>
    <xf numFmtId="165" fontId="43" fillId="2" borderId="9" xfId="1" applyNumberFormat="1" applyFont="1" applyFill="1" applyBorder="1" applyAlignment="1">
      <alignment wrapText="1"/>
    </xf>
    <xf numFmtId="165" fontId="42" fillId="2" borderId="9" xfId="1" applyNumberFormat="1" applyFont="1" applyFill="1" applyBorder="1" applyAlignment="1">
      <alignment wrapText="1"/>
    </xf>
    <xf numFmtId="165" fontId="42" fillId="2" borderId="1" xfId="1" applyNumberFormat="1" applyFont="1" applyFill="1" applyBorder="1" applyAlignment="1">
      <alignment horizontal="center" wrapText="1"/>
    </xf>
    <xf numFmtId="0" fontId="4" fillId="3" borderId="0" xfId="0" applyFont="1" applyFill="1"/>
    <xf numFmtId="167" fontId="4" fillId="3" borderId="0" xfId="1" applyNumberFormat="1" applyFont="1" applyFill="1"/>
    <xf numFmtId="166" fontId="4" fillId="3" borderId="0" xfId="1" applyNumberFormat="1" applyFont="1" applyFill="1"/>
    <xf numFmtId="0" fontId="7" fillId="3" borderId="0" xfId="0" applyFont="1" applyFill="1" applyAlignment="1">
      <alignment horizontal="right" vertical="center"/>
    </xf>
    <xf numFmtId="167" fontId="4" fillId="3" borderId="0" xfId="0" applyNumberFormat="1" applyFont="1" applyFill="1"/>
    <xf numFmtId="43" fontId="37" fillId="3" borderId="0" xfId="1" applyNumberFormat="1" applyFont="1" applyFill="1"/>
    <xf numFmtId="167" fontId="38" fillId="3" borderId="0" xfId="1" applyNumberFormat="1" applyFont="1" applyFill="1"/>
    <xf numFmtId="167" fontId="37" fillId="3" borderId="0" xfId="1" applyNumberFormat="1" applyFont="1" applyFill="1"/>
    <xf numFmtId="0" fontId="13" fillId="3" borderId="0" xfId="0" applyFont="1" applyFill="1"/>
    <xf numFmtId="0" fontId="38" fillId="3" borderId="0" xfId="0" applyFont="1" applyFill="1"/>
    <xf numFmtId="0" fontId="6" fillId="3" borderId="0" xfId="0" applyFont="1" applyFill="1"/>
    <xf numFmtId="166" fontId="39" fillId="3" borderId="5" xfId="1" applyNumberFormat="1" applyFont="1" applyFill="1" applyBorder="1" applyAlignment="1">
      <alignment vertical="center" wrapText="1"/>
    </xf>
    <xf numFmtId="166" fontId="35" fillId="3" borderId="5" xfId="1" applyNumberFormat="1" applyFont="1" applyFill="1" applyBorder="1" applyAlignment="1">
      <alignment vertical="center" wrapText="1"/>
    </xf>
    <xf numFmtId="0" fontId="47" fillId="3" borderId="0" xfId="0" applyFont="1" applyFill="1"/>
    <xf numFmtId="3" fontId="8" fillId="3" borderId="10" xfId="0" applyNumberFormat="1" applyFont="1" applyFill="1" applyBorder="1" applyAlignment="1">
      <alignment wrapText="1"/>
    </xf>
    <xf numFmtId="0" fontId="48" fillId="3" borderId="5" xfId="0" applyFont="1" applyFill="1" applyBorder="1" applyAlignment="1">
      <alignment horizontal="center" vertical="center" wrapText="1"/>
    </xf>
    <xf numFmtId="0" fontId="48" fillId="3" borderId="5" xfId="0" applyFont="1" applyFill="1" applyBorder="1" applyAlignment="1">
      <alignment vertical="center" wrapText="1"/>
    </xf>
    <xf numFmtId="166" fontId="47" fillId="3" borderId="1" xfId="1" applyNumberFormat="1" applyFont="1" applyFill="1" applyBorder="1" applyAlignment="1">
      <alignment horizontal="center" vertical="center" wrapText="1"/>
    </xf>
    <xf numFmtId="0" fontId="47" fillId="3" borderId="1" xfId="0" applyFont="1" applyFill="1" applyBorder="1" applyAlignment="1">
      <alignment vertical="center" wrapText="1"/>
    </xf>
    <xf numFmtId="3" fontId="47" fillId="3" borderId="1" xfId="0" applyNumberFormat="1" applyFont="1" applyFill="1" applyBorder="1" applyAlignment="1">
      <alignment vertical="center" wrapText="1"/>
    </xf>
    <xf numFmtId="0" fontId="47" fillId="3" borderId="1" xfId="0" applyFont="1" applyFill="1" applyBorder="1" applyAlignment="1">
      <alignment horizontal="center" vertical="center" wrapText="1"/>
    </xf>
    <xf numFmtId="0" fontId="49" fillId="3" borderId="1" xfId="0" applyFont="1" applyFill="1" applyBorder="1" applyAlignment="1">
      <alignment horizontal="center" vertical="center" wrapText="1"/>
    </xf>
    <xf numFmtId="49" fontId="49" fillId="3" borderId="1" xfId="0" applyNumberFormat="1" applyFont="1" applyFill="1" applyBorder="1" applyAlignment="1">
      <alignment horizontal="left" vertical="center" wrapText="1"/>
    </xf>
    <xf numFmtId="3" fontId="49" fillId="3" borderId="1" xfId="0" applyNumberFormat="1" applyFont="1" applyFill="1" applyBorder="1" applyAlignment="1">
      <alignment vertical="center" wrapText="1"/>
    </xf>
    <xf numFmtId="0" fontId="49" fillId="3" borderId="0" xfId="0" applyFont="1" applyFill="1"/>
    <xf numFmtId="0" fontId="44" fillId="3" borderId="7" xfId="0" applyFont="1" applyFill="1" applyBorder="1" applyAlignment="1">
      <alignment horizontal="center" vertical="center" wrapText="1"/>
    </xf>
    <xf numFmtId="49" fontId="44" fillId="3" borderId="7" xfId="0" applyNumberFormat="1" applyFont="1" applyFill="1" applyBorder="1" applyAlignment="1">
      <alignment horizontal="left" vertical="center" wrapText="1"/>
    </xf>
    <xf numFmtId="3" fontId="44" fillId="3" borderId="7" xfId="0" applyNumberFormat="1" applyFont="1" applyFill="1" applyBorder="1" applyAlignment="1">
      <alignment vertical="center" wrapText="1"/>
    </xf>
    <xf numFmtId="0" fontId="44" fillId="3" borderId="5" xfId="0" applyFont="1" applyFill="1" applyBorder="1" applyAlignment="1">
      <alignment horizontal="center" vertical="center" wrapText="1"/>
    </xf>
    <xf numFmtId="49" fontId="44" fillId="3" borderId="5" xfId="0" quotePrefix="1" applyNumberFormat="1" applyFont="1" applyFill="1" applyBorder="1" applyAlignment="1">
      <alignment horizontal="left" vertical="center" wrapText="1"/>
    </xf>
    <xf numFmtId="3" fontId="44" fillId="3" borderId="5" xfId="0" applyNumberFormat="1" applyFont="1" applyFill="1" applyBorder="1" applyAlignment="1">
      <alignment vertical="center" wrapText="1"/>
    </xf>
    <xf numFmtId="49" fontId="44" fillId="3" borderId="7" xfId="0" applyNumberFormat="1" applyFont="1" applyFill="1" applyBorder="1" applyAlignment="1">
      <alignment vertical="center" wrapText="1"/>
    </xf>
    <xf numFmtId="0" fontId="50" fillId="3" borderId="5" xfId="0" applyFont="1" applyFill="1" applyBorder="1" applyAlignment="1">
      <alignment horizontal="center" vertical="center" wrapText="1"/>
    </xf>
    <xf numFmtId="49" fontId="50" fillId="3" borderId="5" xfId="0" applyNumberFormat="1" applyFont="1" applyFill="1" applyBorder="1" applyAlignment="1">
      <alignment vertical="center" wrapText="1"/>
    </xf>
    <xf numFmtId="164" fontId="44" fillId="3" borderId="5" xfId="1" applyFont="1" applyFill="1" applyBorder="1" applyAlignment="1">
      <alignment vertical="center" wrapText="1"/>
    </xf>
    <xf numFmtId="164" fontId="50" fillId="3" borderId="5" xfId="1" applyFont="1" applyFill="1" applyBorder="1" applyAlignment="1">
      <alignment vertical="center" wrapText="1"/>
    </xf>
    <xf numFmtId="3" fontId="50" fillId="3" borderId="5" xfId="0" applyNumberFormat="1" applyFont="1" applyFill="1" applyBorder="1" applyAlignment="1">
      <alignment vertical="center" wrapText="1"/>
    </xf>
    <xf numFmtId="0" fontId="50" fillId="3" borderId="0" xfId="0" applyFont="1" applyFill="1"/>
    <xf numFmtId="49" fontId="44" fillId="3" borderId="5" xfId="0" applyNumberFormat="1" applyFont="1" applyFill="1" applyBorder="1" applyAlignment="1">
      <alignment vertical="center" wrapText="1"/>
    </xf>
    <xf numFmtId="49" fontId="44" fillId="3" borderId="5" xfId="0" applyNumberFormat="1" applyFont="1" applyFill="1" applyBorder="1" applyAlignment="1">
      <alignment horizontal="left" vertical="center" wrapText="1"/>
    </xf>
    <xf numFmtId="0" fontId="44" fillId="3" borderId="8" xfId="0" applyFont="1" applyFill="1" applyBorder="1" applyAlignment="1">
      <alignment horizontal="center" vertical="center" wrapText="1"/>
    </xf>
    <xf numFmtId="3" fontId="44" fillId="3" borderId="8" xfId="0" applyNumberFormat="1" applyFont="1" applyFill="1" applyBorder="1" applyAlignment="1">
      <alignment vertical="center" wrapText="1"/>
    </xf>
    <xf numFmtId="0" fontId="49" fillId="3" borderId="7" xfId="0" applyFont="1" applyFill="1" applyBorder="1" applyAlignment="1">
      <alignment horizontal="center" vertical="center" wrapText="1"/>
    </xf>
    <xf numFmtId="49" fontId="49" fillId="3" borderId="1" xfId="0" quotePrefix="1" applyNumberFormat="1" applyFont="1" applyFill="1" applyBorder="1" applyAlignment="1">
      <alignment horizontal="left" vertical="center" wrapText="1"/>
    </xf>
    <xf numFmtId="165" fontId="47" fillId="3" borderId="1" xfId="1" applyNumberFormat="1" applyFont="1" applyFill="1" applyBorder="1" applyAlignment="1">
      <alignment vertical="center" wrapText="1"/>
    </xf>
    <xf numFmtId="0" fontId="44" fillId="2" borderId="0" xfId="0" applyFont="1" applyFill="1"/>
    <xf numFmtId="167" fontId="33" fillId="3" borderId="1" xfId="1" applyNumberFormat="1"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3" borderId="5" xfId="0" applyFont="1" applyFill="1" applyBorder="1" applyAlignment="1">
      <alignment horizontal="justify" vertical="center" wrapText="1"/>
    </xf>
    <xf numFmtId="0" fontId="33" fillId="3" borderId="5" xfId="0" applyFont="1" applyFill="1" applyBorder="1" applyAlignment="1">
      <alignment horizontal="justify" wrapText="1"/>
    </xf>
    <xf numFmtId="0" fontId="33" fillId="3" borderId="8" xfId="0" applyFont="1" applyFill="1" applyBorder="1" applyAlignment="1">
      <alignment horizontal="center" vertical="center" wrapText="1"/>
    </xf>
    <xf numFmtId="0" fontId="33" fillId="3" borderId="8" xfId="0" applyFont="1" applyFill="1" applyBorder="1" applyAlignment="1">
      <alignment horizontal="justify" wrapText="1"/>
    </xf>
    <xf numFmtId="0" fontId="33" fillId="3" borderId="0" xfId="0" applyFont="1" applyFill="1"/>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vertical="center" wrapText="1"/>
    </xf>
    <xf numFmtId="166" fontId="6" fillId="0" borderId="5" xfId="1" applyNumberFormat="1" applyFont="1" applyBorder="1" applyAlignment="1">
      <alignment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166" fontId="4" fillId="0" borderId="5" xfId="1" applyNumberFormat="1" applyFont="1" applyBorder="1" applyAlignment="1">
      <alignment vertical="center" wrapText="1"/>
    </xf>
    <xf numFmtId="0" fontId="6" fillId="0" borderId="8" xfId="0" applyFont="1" applyBorder="1" applyAlignment="1">
      <alignment horizontal="center" vertical="center" wrapText="1"/>
    </xf>
    <xf numFmtId="0" fontId="34" fillId="0" borderId="8" xfId="0" applyFont="1" applyBorder="1" applyAlignment="1">
      <alignment vertical="center" wrapText="1"/>
    </xf>
    <xf numFmtId="166" fontId="6" fillId="0" borderId="8" xfId="1" applyNumberFormat="1" applyFont="1" applyBorder="1" applyAlignment="1">
      <alignment vertical="center" wrapText="1"/>
    </xf>
    <xf numFmtId="165" fontId="42" fillId="2" borderId="1" xfId="1" applyNumberFormat="1" applyFont="1" applyFill="1" applyBorder="1" applyAlignment="1">
      <alignment horizontal="right" wrapText="1"/>
    </xf>
    <xf numFmtId="0" fontId="47" fillId="3" borderId="0" xfId="0" applyFont="1" applyFill="1" applyAlignment="1">
      <alignment horizontal="center" vertical="center" wrapText="1"/>
    </xf>
    <xf numFmtId="0" fontId="34" fillId="3" borderId="1" xfId="0" applyFont="1" applyFill="1" applyBorder="1" applyAlignment="1">
      <alignment horizontal="center" vertical="center" wrapText="1"/>
    </xf>
    <xf numFmtId="165" fontId="8" fillId="3" borderId="5" xfId="1" applyNumberFormat="1" applyFont="1" applyFill="1" applyBorder="1" applyAlignment="1">
      <alignment horizontal="right" wrapText="1"/>
    </xf>
    <xf numFmtId="165" fontId="44" fillId="3" borderId="5" xfId="1" applyNumberFormat="1" applyFont="1" applyFill="1" applyBorder="1"/>
    <xf numFmtId="0" fontId="44" fillId="3" borderId="5" xfId="0" applyFont="1" applyFill="1" applyBorder="1" applyAlignment="1">
      <alignment horizontal="justify" wrapText="1"/>
    </xf>
    <xf numFmtId="0" fontId="44" fillId="3" borderId="8" xfId="0" applyFont="1" applyFill="1" applyBorder="1" applyAlignment="1">
      <alignment horizontal="justify" wrapText="1"/>
    </xf>
    <xf numFmtId="165" fontId="44" fillId="3" borderId="8" xfId="1" applyNumberFormat="1" applyFont="1" applyFill="1" applyBorder="1"/>
    <xf numFmtId="0" fontId="44" fillId="3" borderId="9" xfId="0" applyNumberFormat="1" applyFont="1" applyFill="1" applyBorder="1"/>
    <xf numFmtId="165" fontId="44" fillId="3" borderId="9" xfId="1" applyNumberFormat="1" applyFont="1" applyFill="1" applyBorder="1"/>
    <xf numFmtId="3" fontId="46" fillId="3" borderId="1" xfId="0" applyNumberFormat="1" applyFont="1" applyFill="1" applyBorder="1" applyAlignment="1">
      <alignment horizontal="justify" wrapText="1"/>
    </xf>
    <xf numFmtId="3" fontId="47" fillId="3" borderId="1" xfId="1" applyNumberFormat="1" applyFont="1" applyFill="1" applyBorder="1"/>
    <xf numFmtId="164" fontId="47" fillId="3" borderId="1" xfId="1" applyFont="1" applyFill="1" applyBorder="1"/>
    <xf numFmtId="165" fontId="47" fillId="3" borderId="1" xfId="1" applyNumberFormat="1" applyFont="1" applyFill="1" applyBorder="1"/>
    <xf numFmtId="3" fontId="44" fillId="3" borderId="0" xfId="0" applyNumberFormat="1" applyFont="1" applyFill="1"/>
    <xf numFmtId="49" fontId="44" fillId="3" borderId="8" xfId="0" applyNumberFormat="1" applyFont="1" applyFill="1" applyBorder="1" applyAlignment="1">
      <alignment horizontal="left" vertical="center" wrapText="1"/>
    </xf>
    <xf numFmtId="0" fontId="52" fillId="3" borderId="1" xfId="0" applyFont="1" applyFill="1" applyBorder="1" applyAlignment="1">
      <alignment horizontal="center" vertical="center" wrapText="1"/>
    </xf>
    <xf numFmtId="3" fontId="52" fillId="3" borderId="1" xfId="0" applyNumberFormat="1" applyFont="1" applyFill="1" applyBorder="1" applyAlignment="1">
      <alignment horizontal="justify" wrapText="1"/>
    </xf>
    <xf numFmtId="0" fontId="53" fillId="3" borderId="9" xfId="0" applyNumberFormat="1" applyFont="1" applyFill="1" applyBorder="1"/>
    <xf numFmtId="3" fontId="8" fillId="0" borderId="1" xfId="0" applyNumberFormat="1" applyFont="1" applyBorder="1"/>
    <xf numFmtId="0" fontId="53" fillId="3" borderId="9" xfId="0" applyFont="1" applyFill="1" applyBorder="1" applyAlignment="1">
      <alignment horizontal="center"/>
    </xf>
    <xf numFmtId="0" fontId="52" fillId="3" borderId="1" xfId="0" applyFont="1" applyFill="1" applyBorder="1" applyAlignment="1">
      <alignment vertical="center" wrapText="1"/>
    </xf>
    <xf numFmtId="0" fontId="54" fillId="3" borderId="1" xfId="0" applyFont="1" applyFill="1" applyBorder="1" applyAlignment="1">
      <alignment vertical="center" wrapText="1"/>
    </xf>
    <xf numFmtId="0" fontId="33" fillId="3" borderId="9" xfId="0" applyFont="1" applyFill="1" applyBorder="1" applyAlignment="1">
      <alignment horizontal="center" vertical="center" wrapText="1"/>
    </xf>
    <xf numFmtId="3" fontId="54" fillId="3" borderId="9" xfId="0" applyNumberFormat="1" applyFont="1" applyFill="1" applyBorder="1" applyAlignment="1">
      <alignment horizontal="left" wrapText="1"/>
    </xf>
    <xf numFmtId="0" fontId="55" fillId="3" borderId="5" xfId="0" applyFont="1" applyFill="1" applyBorder="1" applyAlignment="1">
      <alignment vertical="center" wrapText="1"/>
    </xf>
    <xf numFmtId="3" fontId="54" fillId="3" borderId="5" xfId="0" applyNumberFormat="1" applyFont="1" applyFill="1" applyBorder="1" applyAlignment="1">
      <alignment horizontal="left" wrapText="1"/>
    </xf>
    <xf numFmtId="0" fontId="55" fillId="3" borderId="5" xfId="0" applyFont="1" applyFill="1" applyBorder="1" applyAlignment="1">
      <alignment horizontal="justify" vertical="center" wrapText="1"/>
    </xf>
    <xf numFmtId="0" fontId="54" fillId="3" borderId="5" xfId="0" applyFont="1" applyFill="1" applyBorder="1" applyAlignment="1">
      <alignment vertical="center" wrapText="1"/>
    </xf>
    <xf numFmtId="3" fontId="54" fillId="3" borderId="5" xfId="0" applyNumberFormat="1" applyFont="1" applyFill="1" applyBorder="1" applyAlignment="1">
      <alignment horizontal="left" vertical="center" wrapText="1"/>
    </xf>
    <xf numFmtId="3" fontId="55" fillId="3" borderId="5" xfId="0" applyNumberFormat="1" applyFont="1" applyFill="1" applyBorder="1" applyAlignment="1">
      <alignment horizontal="left" vertical="center" wrapText="1"/>
    </xf>
    <xf numFmtId="166" fontId="27" fillId="3" borderId="5" xfId="1" applyNumberFormat="1" applyFont="1" applyFill="1" applyBorder="1" applyAlignment="1">
      <alignment vertical="center" wrapText="1"/>
    </xf>
    <xf numFmtId="165" fontId="46" fillId="2" borderId="9" xfId="1" applyNumberFormat="1" applyFont="1" applyFill="1" applyBorder="1" applyAlignment="1">
      <alignment horizontal="right" wrapText="1"/>
    </xf>
    <xf numFmtId="0" fontId="36" fillId="3" borderId="0" xfId="0" applyFont="1" applyFill="1"/>
    <xf numFmtId="0" fontId="10" fillId="3" borderId="9" xfId="0" applyFont="1" applyFill="1" applyBorder="1" applyAlignment="1">
      <alignment horizontal="center" vertical="center" wrapText="1"/>
    </xf>
    <xf numFmtId="0" fontId="10" fillId="3" borderId="9" xfId="0" applyFont="1" applyFill="1" applyBorder="1" applyAlignment="1">
      <alignment vertical="center" wrapText="1"/>
    </xf>
    <xf numFmtId="166" fontId="27" fillId="3" borderId="7" xfId="1" applyNumberFormat="1" applyFont="1" applyFill="1" applyBorder="1" applyAlignment="1">
      <alignment vertical="center" wrapText="1"/>
    </xf>
    <xf numFmtId="166" fontId="0" fillId="3" borderId="0" xfId="0" applyNumberFormat="1" applyFill="1"/>
    <xf numFmtId="166" fontId="27" fillId="3" borderId="9" xfId="1" applyNumberFormat="1" applyFont="1" applyFill="1" applyBorder="1" applyAlignment="1">
      <alignment vertical="center" wrapText="1"/>
    </xf>
    <xf numFmtId="166" fontId="44" fillId="3" borderId="0" xfId="0" applyNumberFormat="1" applyFont="1" applyFill="1"/>
    <xf numFmtId="0" fontId="11" fillId="3" borderId="8" xfId="0" applyFont="1" applyFill="1" applyBorder="1" applyAlignment="1">
      <alignment horizontal="center" vertical="center" wrapText="1"/>
    </xf>
    <xf numFmtId="0" fontId="11" fillId="3" borderId="8" xfId="0" applyFont="1" applyFill="1" applyBorder="1" applyAlignment="1">
      <alignment vertical="center" wrapText="1"/>
    </xf>
    <xf numFmtId="166" fontId="47" fillId="3" borderId="0" xfId="0" applyNumberFormat="1" applyFont="1" applyFill="1"/>
    <xf numFmtId="166" fontId="27" fillId="3" borderId="7" xfId="1" applyNumberFormat="1" applyFont="1" applyFill="1" applyBorder="1" applyAlignment="1">
      <alignment horizontal="right" vertical="center" wrapText="1"/>
    </xf>
    <xf numFmtId="166" fontId="59" fillId="3" borderId="7" xfId="1" applyNumberFormat="1" applyFont="1" applyFill="1" applyBorder="1" applyAlignment="1">
      <alignment horizontal="right" vertical="center" wrapText="1"/>
    </xf>
    <xf numFmtId="166" fontId="27" fillId="3" borderId="9" xfId="1" applyNumberFormat="1" applyFont="1" applyFill="1" applyBorder="1" applyAlignment="1">
      <alignment horizontal="right" vertical="center" wrapText="1"/>
    </xf>
    <xf numFmtId="0" fontId="60" fillId="3" borderId="1" xfId="0" applyFont="1" applyFill="1" applyBorder="1" applyAlignment="1">
      <alignment horizontal="center" vertical="center" wrapText="1"/>
    </xf>
    <xf numFmtId="0" fontId="56" fillId="3" borderId="1" xfId="0" applyFont="1" applyFill="1" applyBorder="1" applyAlignment="1">
      <alignment horizontal="center" vertical="center" wrapText="1"/>
    </xf>
    <xf numFmtId="0" fontId="56" fillId="3" borderId="0" xfId="0" applyFont="1" applyFill="1"/>
    <xf numFmtId="0" fontId="61" fillId="2" borderId="1" xfId="0" applyFont="1" applyFill="1" applyBorder="1" applyAlignment="1">
      <alignment horizontal="center"/>
    </xf>
    <xf numFmtId="0" fontId="62" fillId="2" borderId="0" xfId="0" applyFont="1" applyFill="1"/>
    <xf numFmtId="166" fontId="50" fillId="3" borderId="1" xfId="1" applyNumberFormat="1" applyFont="1" applyFill="1" applyBorder="1" applyAlignment="1">
      <alignment horizontal="center" vertical="center" wrapText="1"/>
    </xf>
    <xf numFmtId="0" fontId="50" fillId="2" borderId="0" xfId="0" applyFont="1" applyFill="1" applyAlignment="1">
      <alignment horizontal="center"/>
    </xf>
    <xf numFmtId="167" fontId="63" fillId="3" borderId="1" xfId="1" applyNumberFormat="1" applyFont="1" applyFill="1" applyBorder="1" applyAlignment="1">
      <alignment horizontal="center" vertical="center" wrapText="1"/>
    </xf>
    <xf numFmtId="166" fontId="64" fillId="3" borderId="1" xfId="1" applyNumberFormat="1" applyFont="1" applyFill="1" applyBorder="1" applyAlignment="1">
      <alignment horizontal="center" vertical="center" wrapText="1"/>
    </xf>
    <xf numFmtId="166" fontId="64" fillId="3" borderId="1" xfId="1" applyNumberFormat="1" applyFont="1" applyFill="1" applyBorder="1" applyAlignment="1">
      <alignment vertical="center" wrapText="1"/>
    </xf>
    <xf numFmtId="166" fontId="64" fillId="3" borderId="0" xfId="1" applyNumberFormat="1" applyFont="1" applyFill="1"/>
    <xf numFmtId="0" fontId="34" fillId="3" borderId="1" xfId="0" applyFont="1" applyFill="1" applyBorder="1" applyAlignment="1">
      <alignment vertical="center" wrapText="1"/>
    </xf>
    <xf numFmtId="166" fontId="33" fillId="3" borderId="1" xfId="1" applyNumberFormat="1" applyFont="1" applyFill="1" applyBorder="1" applyAlignment="1">
      <alignment vertical="center" wrapText="1"/>
    </xf>
    <xf numFmtId="3" fontId="33" fillId="3" borderId="1" xfId="0" applyNumberFormat="1" applyFont="1" applyFill="1" applyBorder="1" applyAlignment="1">
      <alignment horizontal="left" vertical="center" wrapText="1"/>
    </xf>
    <xf numFmtId="166" fontId="4" fillId="3" borderId="0" xfId="0" applyNumberFormat="1" applyFont="1" applyFill="1"/>
    <xf numFmtId="3" fontId="13" fillId="3" borderId="5" xfId="0" applyNumberFormat="1" applyFont="1" applyFill="1" applyBorder="1" applyAlignment="1">
      <alignment horizontal="justify" vertical="center" wrapText="1"/>
    </xf>
    <xf numFmtId="166" fontId="6" fillId="3" borderId="0" xfId="0" applyNumberFormat="1" applyFont="1" applyFill="1"/>
    <xf numFmtId="166" fontId="35" fillId="3" borderId="9" xfId="1" applyNumberFormat="1" applyFont="1" applyFill="1" applyBorder="1" applyAlignment="1">
      <alignment vertical="center" wrapText="1"/>
    </xf>
    <xf numFmtId="166" fontId="35" fillId="3" borderId="9" xfId="1" applyNumberFormat="1" applyFont="1" applyFill="1" applyBorder="1"/>
    <xf numFmtId="166" fontId="35" fillId="3" borderId="5" xfId="1" applyNumberFormat="1" applyFont="1" applyFill="1" applyBorder="1"/>
    <xf numFmtId="166" fontId="35" fillId="3" borderId="5" xfId="1" applyNumberFormat="1" applyFont="1" applyFill="1" applyBorder="1" applyAlignment="1">
      <alignment horizontal="right" vertical="center" wrapText="1"/>
    </xf>
    <xf numFmtId="166" fontId="39" fillId="3" borderId="5" xfId="1" applyNumberFormat="1" applyFont="1" applyFill="1" applyBorder="1"/>
    <xf numFmtId="166" fontId="39" fillId="3" borderId="5" xfId="1" applyNumberFormat="1" applyFont="1" applyFill="1" applyBorder="1" applyAlignment="1">
      <alignment horizontal="right" vertical="center" wrapText="1"/>
    </xf>
    <xf numFmtId="166" fontId="39" fillId="3" borderId="5" xfId="1" applyNumberFormat="1" applyFont="1" applyFill="1" applyBorder="1" applyAlignment="1">
      <alignment vertical="center"/>
    </xf>
    <xf numFmtId="166" fontId="39" fillId="3" borderId="8" xfId="1" applyNumberFormat="1" applyFont="1" applyFill="1" applyBorder="1" applyAlignment="1">
      <alignment vertical="center" wrapText="1"/>
    </xf>
    <xf numFmtId="166" fontId="39" fillId="3" borderId="8" xfId="1" applyNumberFormat="1" applyFont="1" applyFill="1" applyBorder="1"/>
    <xf numFmtId="166" fontId="33" fillId="3" borderId="1" xfId="1" applyNumberFormat="1" applyFont="1" applyFill="1" applyBorder="1" applyAlignment="1">
      <alignment horizontal="right" vertical="center" wrapText="1"/>
    </xf>
    <xf numFmtId="3" fontId="34" fillId="3" borderId="5" xfId="0" applyNumberFormat="1" applyFont="1" applyFill="1" applyBorder="1" applyAlignment="1">
      <alignment horizontal="justify" vertical="center" wrapText="1"/>
    </xf>
    <xf numFmtId="166" fontId="35" fillId="3" borderId="8" xfId="1" applyNumberFormat="1" applyFont="1" applyFill="1" applyBorder="1" applyAlignment="1">
      <alignment vertical="center" wrapText="1"/>
    </xf>
    <xf numFmtId="3" fontId="6" fillId="0" borderId="1" xfId="0" applyNumberFormat="1" applyFont="1" applyBorder="1" applyAlignment="1">
      <alignment vertical="center" wrapText="1"/>
    </xf>
    <xf numFmtId="0" fontId="5" fillId="3" borderId="7" xfId="0" applyFont="1" applyFill="1" applyBorder="1" applyAlignment="1">
      <alignment horizontal="center" wrapText="1"/>
    </xf>
    <xf numFmtId="0" fontId="5" fillId="3" borderId="7" xfId="0" applyFont="1" applyFill="1" applyBorder="1" applyAlignment="1">
      <alignment horizontal="left" wrapText="1"/>
    </xf>
    <xf numFmtId="0" fontId="5" fillId="3" borderId="5" xfId="0" applyFont="1" applyFill="1" applyBorder="1" applyAlignment="1">
      <alignment horizontal="center" wrapText="1"/>
    </xf>
    <xf numFmtId="0" fontId="5" fillId="3" borderId="5" xfId="0" applyFont="1" applyFill="1" applyBorder="1" applyAlignment="1">
      <alignment horizontal="left" wrapText="1"/>
    </xf>
    <xf numFmtId="43" fontId="5" fillId="3" borderId="5" xfId="1" applyNumberFormat="1" applyFont="1" applyFill="1" applyBorder="1" applyAlignment="1">
      <alignment wrapText="1"/>
    </xf>
    <xf numFmtId="0" fontId="5" fillId="3" borderId="8" xfId="0" applyFont="1" applyFill="1" applyBorder="1" applyAlignment="1">
      <alignment horizontal="center" wrapText="1"/>
    </xf>
    <xf numFmtId="0" fontId="5" fillId="3" borderId="8" xfId="0" applyFont="1" applyFill="1" applyBorder="1" applyAlignment="1">
      <alignment horizontal="left" wrapText="1"/>
    </xf>
    <xf numFmtId="3" fontId="30" fillId="0" borderId="1" xfId="0" applyNumberFormat="1" applyFont="1" applyBorder="1" applyAlignment="1">
      <alignment vertical="center" wrapText="1"/>
    </xf>
    <xf numFmtId="166" fontId="65" fillId="3" borderId="7" xfId="1" applyNumberFormat="1" applyFont="1" applyFill="1" applyBorder="1" applyAlignment="1">
      <alignment horizontal="center" vertical="center" wrapText="1"/>
    </xf>
    <xf numFmtId="165" fontId="65" fillId="0" borderId="7" xfId="1" applyNumberFormat="1" applyFont="1" applyBorder="1" applyAlignment="1">
      <alignment horizontal="right" wrapText="1"/>
    </xf>
    <xf numFmtId="3" fontId="65" fillId="0" borderId="7" xfId="0" applyNumberFormat="1" applyFont="1" applyBorder="1" applyAlignment="1">
      <alignment wrapText="1"/>
    </xf>
    <xf numFmtId="166" fontId="65" fillId="3" borderId="5" xfId="1" applyNumberFormat="1" applyFont="1" applyFill="1" applyBorder="1" applyAlignment="1">
      <alignment horizontal="center" vertical="center" wrapText="1"/>
    </xf>
    <xf numFmtId="165" fontId="65" fillId="0" borderId="5" xfId="1" applyNumberFormat="1" applyFont="1" applyBorder="1" applyAlignment="1">
      <alignment horizontal="right" wrapText="1"/>
    </xf>
    <xf numFmtId="3" fontId="65" fillId="0" borderId="5" xfId="0" applyNumberFormat="1" applyFont="1" applyBorder="1" applyAlignment="1">
      <alignment wrapText="1"/>
    </xf>
    <xf numFmtId="166" fontId="65" fillId="3" borderId="8" xfId="1" applyNumberFormat="1" applyFont="1" applyFill="1" applyBorder="1" applyAlignment="1">
      <alignment horizontal="center" vertical="center" wrapText="1"/>
    </xf>
    <xf numFmtId="165" fontId="65" fillId="0" borderId="8" xfId="1" applyNumberFormat="1" applyFont="1" applyBorder="1" applyAlignment="1">
      <alignment horizontal="right" wrapText="1"/>
    </xf>
    <xf numFmtId="3" fontId="65" fillId="0" borderId="8" xfId="0" applyNumberFormat="1" applyFont="1" applyBorder="1" applyAlignment="1">
      <alignment wrapText="1"/>
    </xf>
    <xf numFmtId="166" fontId="6" fillId="3" borderId="1" xfId="1" applyNumberFormat="1" applyFont="1" applyFill="1" applyBorder="1" applyAlignment="1">
      <alignment horizontal="center" vertical="center" wrapText="1"/>
    </xf>
    <xf numFmtId="0" fontId="7" fillId="0" borderId="1" xfId="0" applyFont="1" applyBorder="1" applyAlignment="1">
      <alignment horizontal="center"/>
    </xf>
    <xf numFmtId="165" fontId="7" fillId="0" borderId="1" xfId="1" applyNumberFormat="1"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xf>
    <xf numFmtId="0" fontId="7" fillId="0" borderId="0" xfId="0" applyFont="1" applyBorder="1" applyAlignment="1">
      <alignment horizontal="center"/>
    </xf>
    <xf numFmtId="0" fontId="7" fillId="0" borderId="0" xfId="0" applyFont="1" applyAlignment="1">
      <alignment horizontal="center"/>
    </xf>
    <xf numFmtId="0" fontId="0" fillId="0" borderId="0" xfId="0" applyFont="1"/>
    <xf numFmtId="0" fontId="12" fillId="0" borderId="1" xfId="0" applyFont="1" applyBorder="1" applyAlignment="1">
      <alignment horizontal="center" vertical="center" wrapText="1"/>
    </xf>
    <xf numFmtId="0" fontId="64" fillId="0" borderId="0" xfId="0" applyFont="1"/>
    <xf numFmtId="0" fontId="9" fillId="0" borderId="1" xfId="0" applyFont="1" applyBorder="1" applyAlignment="1">
      <alignment horizontal="center" vertical="center" wrapText="1"/>
    </xf>
    <xf numFmtId="0" fontId="9" fillId="0" borderId="1" xfId="0" applyFont="1" applyBorder="1" applyAlignment="1">
      <alignment vertical="center" wrapText="1"/>
    </xf>
    <xf numFmtId="166" fontId="9" fillId="0" borderId="1" xfId="1" applyNumberFormat="1" applyFont="1" applyBorder="1" applyAlignment="1">
      <alignment horizontal="center" vertical="center" wrapText="1"/>
    </xf>
    <xf numFmtId="0" fontId="66" fillId="3" borderId="7" xfId="0" applyFont="1" applyFill="1" applyBorder="1" applyAlignment="1">
      <alignment horizontal="center" wrapText="1"/>
    </xf>
    <xf numFmtId="166" fontId="8" fillId="0" borderId="7" xfId="1" applyNumberFormat="1" applyFont="1" applyBorder="1" applyAlignment="1">
      <alignment horizontal="center" wrapText="1"/>
    </xf>
    <xf numFmtId="166" fontId="8" fillId="0" borderId="7" xfId="1" applyNumberFormat="1" applyFont="1" applyBorder="1" applyAlignment="1">
      <alignment horizontal="center" vertical="center" wrapText="1"/>
    </xf>
    <xf numFmtId="0" fontId="66" fillId="3" borderId="5" xfId="0" applyFont="1" applyFill="1" applyBorder="1" applyAlignment="1">
      <alignment horizontal="center" wrapText="1"/>
    </xf>
    <xf numFmtId="166" fontId="8" fillId="0" borderId="5" xfId="1" applyNumberFormat="1" applyFont="1" applyBorder="1" applyAlignment="1">
      <alignment horizontal="center" wrapText="1"/>
    </xf>
    <xf numFmtId="166" fontId="8" fillId="0" borderId="5" xfId="1" applyNumberFormat="1" applyFont="1" applyBorder="1" applyAlignment="1">
      <alignment horizontal="center" vertical="center" wrapText="1"/>
    </xf>
    <xf numFmtId="0" fontId="66" fillId="3" borderId="8" xfId="0" applyFont="1" applyFill="1" applyBorder="1" applyAlignment="1">
      <alignment horizontal="center" wrapText="1"/>
    </xf>
    <xf numFmtId="166" fontId="8" fillId="0" borderId="8" xfId="1" applyNumberFormat="1" applyFont="1" applyBorder="1" applyAlignment="1">
      <alignment horizontal="center" wrapText="1"/>
    </xf>
    <xf numFmtId="166" fontId="8" fillId="0" borderId="8" xfId="1" applyNumberFormat="1" applyFont="1" applyBorder="1" applyAlignment="1">
      <alignment horizontal="center" vertical="center" wrapText="1"/>
    </xf>
    <xf numFmtId="0" fontId="50" fillId="3" borderId="1"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0" xfId="0" applyFont="1" applyFill="1" applyBorder="1" applyAlignment="1">
      <alignment horizontal="justify" wrapText="1"/>
    </xf>
    <xf numFmtId="165" fontId="45" fillId="2" borderId="10" xfId="1" applyNumberFormat="1" applyFont="1" applyFill="1" applyBorder="1" applyAlignment="1">
      <alignment horizontal="right" wrapText="1"/>
    </xf>
    <xf numFmtId="165" fontId="45" fillId="2" borderId="10" xfId="1" applyNumberFormat="1" applyFont="1" applyFill="1" applyBorder="1" applyAlignment="1">
      <alignment wrapText="1"/>
    </xf>
    <xf numFmtId="165" fontId="46" fillId="2" borderId="10" xfId="1" applyNumberFormat="1" applyFont="1" applyFill="1" applyBorder="1" applyAlignment="1">
      <alignment horizontal="right" wrapText="1"/>
    </xf>
    <xf numFmtId="165" fontId="46" fillId="2" borderId="10" xfId="1" applyNumberFormat="1" applyFont="1" applyFill="1" applyBorder="1" applyAlignment="1">
      <alignment wrapText="1"/>
    </xf>
    <xf numFmtId="0" fontId="33" fillId="3" borderId="1" xfId="0" applyFont="1" applyFill="1" applyBorder="1" applyAlignment="1">
      <alignment horizontal="justify" vertical="center" wrapText="1"/>
    </xf>
    <xf numFmtId="165" fontId="46" fillId="2" borderId="1" xfId="1" applyNumberFormat="1" applyFont="1" applyFill="1" applyBorder="1" applyAlignment="1">
      <alignment horizontal="right" wrapText="1"/>
    </xf>
    <xf numFmtId="165" fontId="46" fillId="2" borderId="1" xfId="1" applyNumberFormat="1" applyFont="1" applyFill="1" applyBorder="1" applyAlignment="1">
      <alignment wrapText="1"/>
    </xf>
    <xf numFmtId="0" fontId="47" fillId="2" borderId="1" xfId="0" applyFont="1" applyFill="1" applyBorder="1"/>
    <xf numFmtId="0" fontId="54" fillId="3" borderId="1" xfId="0" applyFont="1" applyFill="1" applyBorder="1" applyAlignment="1">
      <alignment horizontal="justify" wrapText="1"/>
    </xf>
    <xf numFmtId="165" fontId="47" fillId="2" borderId="1" xfId="1" applyNumberFormat="1" applyFont="1" applyFill="1" applyBorder="1" applyAlignment="1">
      <alignment horizontal="right" wrapText="1"/>
    </xf>
    <xf numFmtId="165" fontId="47" fillId="2" borderId="1" xfId="1" applyNumberFormat="1" applyFont="1" applyFill="1" applyBorder="1"/>
    <xf numFmtId="165" fontId="46" fillId="2" borderId="1" xfId="1" applyNumberFormat="1" applyFont="1" applyFill="1" applyBorder="1"/>
    <xf numFmtId="166" fontId="27" fillId="3" borderId="1" xfId="1" applyNumberFormat="1" applyFont="1" applyFill="1" applyBorder="1" applyAlignment="1">
      <alignment horizontal="center" wrapText="1"/>
    </xf>
    <xf numFmtId="166" fontId="57" fillId="3" borderId="1" xfId="1" applyNumberFormat="1" applyFont="1" applyFill="1" applyBorder="1"/>
    <xf numFmtId="166" fontId="36" fillId="3" borderId="1" xfId="1" applyNumberFormat="1" applyFont="1" applyFill="1" applyBorder="1" applyAlignment="1">
      <alignment horizontal="center" vertical="center" wrapText="1"/>
    </xf>
    <xf numFmtId="166" fontId="36" fillId="3" borderId="5" xfId="1" applyNumberFormat="1" applyFont="1" applyFill="1" applyBorder="1" applyAlignment="1">
      <alignment vertical="center" wrapText="1"/>
    </xf>
    <xf numFmtId="166" fontId="36" fillId="3" borderId="5" xfId="1" applyNumberFormat="1" applyFont="1" applyFill="1" applyBorder="1" applyAlignment="1">
      <alignment horizontal="right" vertical="center" wrapText="1"/>
    </xf>
    <xf numFmtId="166" fontId="58" fillId="3" borderId="5" xfId="1" applyNumberFormat="1" applyFont="1" applyFill="1" applyBorder="1" applyAlignment="1">
      <alignment vertical="center" wrapText="1"/>
    </xf>
    <xf numFmtId="0" fontId="10" fillId="3" borderId="5" xfId="0" applyFont="1" applyFill="1" applyBorder="1" applyAlignment="1">
      <alignment horizontal="center" vertical="center" wrapText="1"/>
    </xf>
    <xf numFmtId="0" fontId="10" fillId="3" borderId="5" xfId="0" applyFont="1" applyFill="1" applyBorder="1" applyAlignment="1">
      <alignment vertical="center" wrapText="1"/>
    </xf>
    <xf numFmtId="166" fontId="59" fillId="3" borderId="5" xfId="1" applyNumberFormat="1" applyFont="1" applyFill="1" applyBorder="1" applyAlignment="1">
      <alignment vertical="center" wrapText="1"/>
    </xf>
    <xf numFmtId="166" fontId="36" fillId="3" borderId="8" xfId="1" applyNumberFormat="1" applyFont="1" applyFill="1" applyBorder="1" applyAlignment="1">
      <alignment vertical="center" wrapText="1"/>
    </xf>
    <xf numFmtId="166" fontId="58" fillId="3" borderId="8" xfId="1" applyNumberFormat="1" applyFont="1" applyFill="1" applyBorder="1" applyAlignment="1">
      <alignment vertical="center" wrapText="1"/>
    </xf>
    <xf numFmtId="3" fontId="31" fillId="3" borderId="5" xfId="0" applyNumberFormat="1" applyFont="1" applyFill="1" applyBorder="1" applyAlignment="1">
      <alignment horizontal="justify" vertical="center" wrapText="1"/>
    </xf>
    <xf numFmtId="0" fontId="44" fillId="3" borderId="9" xfId="0" applyFont="1" applyFill="1" applyBorder="1" applyAlignment="1">
      <alignment horizontal="center"/>
    </xf>
    <xf numFmtId="0" fontId="44" fillId="3" borderId="5" xfId="0" applyFont="1" applyFill="1" applyBorder="1" applyAlignment="1">
      <alignment horizontal="center"/>
    </xf>
    <xf numFmtId="0" fontId="44" fillId="3" borderId="8" xfId="0" applyFont="1" applyFill="1" applyBorder="1" applyAlignment="1">
      <alignment horizontal="center"/>
    </xf>
    <xf numFmtId="0" fontId="53" fillId="3" borderId="5" xfId="0" applyFont="1" applyFill="1" applyBorder="1" applyAlignment="1">
      <alignment horizontal="center" vertical="center"/>
    </xf>
    <xf numFmtId="0" fontId="53" fillId="3" borderId="5" xfId="0" applyFont="1" applyFill="1" applyBorder="1" applyAlignment="1">
      <alignment horizontal="justify" vertical="center" wrapText="1"/>
    </xf>
    <xf numFmtId="3" fontId="8" fillId="0" borderId="5" xfId="0" applyNumberFormat="1" applyFont="1" applyBorder="1" applyAlignment="1">
      <alignment vertical="center"/>
    </xf>
    <xf numFmtId="0" fontId="53" fillId="3" borderId="8" xfId="0" applyFont="1" applyFill="1" applyBorder="1" applyAlignment="1">
      <alignment horizontal="center" vertical="center"/>
    </xf>
    <xf numFmtId="0" fontId="53" fillId="3" borderId="8" xfId="0" applyFont="1" applyFill="1" applyBorder="1" applyAlignment="1">
      <alignment horizontal="justify" vertical="center" wrapText="1"/>
    </xf>
    <xf numFmtId="3" fontId="8" fillId="0" borderId="8" xfId="0" applyNumberFormat="1" applyFont="1" applyBorder="1" applyAlignment="1">
      <alignment vertical="center"/>
    </xf>
    <xf numFmtId="165" fontId="41" fillId="2" borderId="0" xfId="0" applyNumberFormat="1" applyFont="1" applyFill="1"/>
    <xf numFmtId="0" fontId="34" fillId="3" borderId="1" xfId="0" applyFont="1" applyFill="1" applyBorder="1" applyAlignment="1">
      <alignment horizontal="justify" vertical="center" wrapText="1"/>
    </xf>
    <xf numFmtId="0" fontId="54" fillId="3" borderId="1" xfId="0" applyFont="1" applyFill="1" applyBorder="1" applyAlignment="1">
      <alignment horizontal="justify" vertical="center" wrapText="1"/>
    </xf>
    <xf numFmtId="0" fontId="67" fillId="2" borderId="1" xfId="0" applyFont="1" applyFill="1" applyBorder="1" applyAlignment="1">
      <alignment horizontal="center"/>
    </xf>
    <xf numFmtId="165" fontId="67" fillId="2" borderId="1" xfId="1" applyNumberFormat="1" applyFont="1" applyFill="1" applyBorder="1" applyAlignment="1">
      <alignment horizontal="center"/>
    </xf>
    <xf numFmtId="0" fontId="65" fillId="3" borderId="8" xfId="0" applyFont="1" applyFill="1" applyBorder="1" applyAlignment="1">
      <alignment horizontal="left" wrapText="1"/>
    </xf>
    <xf numFmtId="0" fontId="7" fillId="0" borderId="0" xfId="0" applyFont="1" applyAlignment="1">
      <alignment horizontal="center" vertical="center" wrapText="1"/>
    </xf>
    <xf numFmtId="0" fontId="3" fillId="0" borderId="0" xfId="0" applyFont="1" applyAlignment="1">
      <alignment horizontal="center"/>
    </xf>
    <xf numFmtId="0" fontId="6" fillId="0" borderId="0" xfId="0" applyFont="1" applyAlignment="1">
      <alignment horizontal="left"/>
    </xf>
    <xf numFmtId="0" fontId="6" fillId="0" borderId="1" xfId="0" applyFont="1" applyBorder="1" applyAlignment="1">
      <alignment horizontal="center" vertical="center" wrapText="1"/>
    </xf>
    <xf numFmtId="0" fontId="9" fillId="2" borderId="0" xfId="0" applyFont="1" applyFill="1" applyAlignment="1">
      <alignment horizontal="center" vertical="center" wrapText="1"/>
    </xf>
    <xf numFmtId="0" fontId="12" fillId="2" borderId="0" xfId="0" applyFont="1" applyFill="1" applyAlignment="1">
      <alignment horizontal="center" vertical="center" wrapText="1"/>
    </xf>
    <xf numFmtId="0" fontId="10" fillId="2" borderId="0" xfId="0" applyFont="1" applyFill="1" applyAlignment="1">
      <alignment horizontal="left"/>
    </xf>
    <xf numFmtId="0" fontId="9" fillId="3" borderId="1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8" fillId="3" borderId="0" xfId="0" applyFont="1" applyFill="1" applyAlignment="1">
      <alignment horizontal="right"/>
    </xf>
    <xf numFmtId="0" fontId="9" fillId="3" borderId="0" xfId="0" applyFont="1" applyFill="1" applyAlignment="1">
      <alignment horizontal="center"/>
    </xf>
    <xf numFmtId="0" fontId="12" fillId="3" borderId="0" xfId="0" applyFont="1" applyFill="1" applyAlignment="1">
      <alignment horizontal="center" vertical="center" wrapText="1"/>
    </xf>
    <xf numFmtId="0" fontId="12" fillId="3" borderId="14" xfId="0" applyFont="1" applyFill="1" applyBorder="1" applyAlignment="1">
      <alignment horizontal="center"/>
    </xf>
    <xf numFmtId="0" fontId="10" fillId="3" borderId="0" xfId="0" applyFont="1" applyFill="1" applyAlignment="1">
      <alignment horizontal="left"/>
    </xf>
    <xf numFmtId="166" fontId="47" fillId="3" borderId="1" xfId="1" applyNumberFormat="1" applyFont="1" applyFill="1" applyBorder="1" applyAlignment="1">
      <alignment horizontal="center" vertical="center" wrapText="1"/>
    </xf>
    <xf numFmtId="0" fontId="47" fillId="3" borderId="1" xfId="0" applyFont="1" applyFill="1" applyBorder="1" applyAlignment="1">
      <alignment horizontal="center" vertical="center" wrapText="1"/>
    </xf>
    <xf numFmtId="0" fontId="44" fillId="3" borderId="0" xfId="0" applyFont="1" applyFill="1" applyAlignment="1">
      <alignment horizontal="center"/>
    </xf>
    <xf numFmtId="0" fontId="47" fillId="3" borderId="0" xfId="0" applyFont="1" applyFill="1" applyAlignment="1">
      <alignment horizontal="center" vertical="center" wrapText="1"/>
    </xf>
    <xf numFmtId="0" fontId="50" fillId="3" borderId="0" xfId="0" applyFont="1" applyFill="1" applyAlignment="1">
      <alignment horizontal="center" vertical="center" wrapText="1"/>
    </xf>
    <xf numFmtId="0" fontId="50" fillId="3" borderId="14" xfId="0" applyFont="1" applyFill="1" applyBorder="1" applyAlignment="1">
      <alignment horizontal="center"/>
    </xf>
    <xf numFmtId="0" fontId="47" fillId="3" borderId="0" xfId="0" applyFont="1" applyFill="1" applyAlignment="1">
      <alignment horizontal="left"/>
    </xf>
    <xf numFmtId="0" fontId="17" fillId="0" borderId="0" xfId="0" applyFont="1" applyAlignment="1">
      <alignment horizontal="left"/>
    </xf>
    <xf numFmtId="0" fontId="25" fillId="0" borderId="0" xfId="0" applyFont="1" applyAlignment="1">
      <alignment horizontal="center" vertical="center" wrapText="1"/>
    </xf>
    <xf numFmtId="0" fontId="18" fillId="0" borderId="0" xfId="0" applyFont="1" applyAlignment="1">
      <alignment horizontal="center" vertical="center" wrapText="1"/>
    </xf>
    <xf numFmtId="0" fontId="18" fillId="0" borderId="14" xfId="0" applyFont="1" applyBorder="1" applyAlignment="1">
      <alignment horizontal="right" vertical="center" wrapText="1"/>
    </xf>
    <xf numFmtId="0" fontId="41" fillId="2" borderId="0" xfId="0" applyFont="1" applyFill="1" applyAlignment="1">
      <alignment horizontal="left"/>
    </xf>
    <xf numFmtId="0" fontId="40" fillId="2" borderId="0" xfId="0" applyFont="1" applyFill="1" applyAlignment="1">
      <alignment horizontal="center" vertical="center" wrapText="1"/>
    </xf>
    <xf numFmtId="0" fontId="42" fillId="2" borderId="12" xfId="0" applyFont="1" applyFill="1" applyBorder="1" applyAlignment="1">
      <alignment horizontal="center" vertical="center" wrapText="1"/>
    </xf>
    <xf numFmtId="0" fontId="42" fillId="2" borderId="4" xfId="0" applyFont="1" applyFill="1" applyBorder="1" applyAlignment="1">
      <alignment horizontal="center" vertical="center" wrapText="1"/>
    </xf>
    <xf numFmtId="165" fontId="42" fillId="2" borderId="12" xfId="1" applyNumberFormat="1" applyFont="1" applyFill="1" applyBorder="1" applyAlignment="1">
      <alignment horizontal="center" vertical="center" wrapText="1"/>
    </xf>
    <xf numFmtId="165" fontId="42" fillId="2" borderId="4" xfId="1" applyNumberFormat="1" applyFont="1" applyFill="1" applyBorder="1" applyAlignment="1">
      <alignment horizontal="center" vertical="center" wrapText="1"/>
    </xf>
    <xf numFmtId="0" fontId="42" fillId="2" borderId="6"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42" fillId="2" borderId="13" xfId="0" applyFont="1" applyFill="1" applyBorder="1" applyAlignment="1">
      <alignment horizontal="center" vertical="center" wrapText="1"/>
    </xf>
    <xf numFmtId="0" fontId="41" fillId="2" borderId="0" xfId="0" applyFont="1" applyFill="1" applyAlignment="1">
      <alignment horizontal="center"/>
    </xf>
    <xf numFmtId="0" fontId="51" fillId="2" borderId="0" xfId="0" applyFont="1" applyFill="1" applyAlignment="1">
      <alignment horizontal="center"/>
    </xf>
    <xf numFmtId="0" fontId="27" fillId="3" borderId="1" xfId="0" applyFont="1" applyFill="1" applyBorder="1" applyAlignment="1">
      <alignment horizontal="center" vertical="center" wrapText="1"/>
    </xf>
    <xf numFmtId="0" fontId="4" fillId="3" borderId="0" xfId="0" applyFont="1" applyFill="1" applyAlignment="1">
      <alignment horizontal="center"/>
    </xf>
    <xf numFmtId="0" fontId="10" fillId="3" borderId="0" xfId="0" applyFont="1" applyFill="1" applyAlignment="1">
      <alignment horizontal="center" vertical="center" wrapText="1"/>
    </xf>
    <xf numFmtId="0" fontId="12" fillId="3" borderId="0" xfId="0" applyFont="1" applyFill="1" applyAlignment="1">
      <alignment horizontal="center" vertical="center"/>
    </xf>
    <xf numFmtId="0" fontId="12" fillId="3" borderId="14" xfId="0" applyFont="1" applyFill="1" applyBorder="1" applyAlignment="1">
      <alignment horizontal="center" vertical="center"/>
    </xf>
    <xf numFmtId="167" fontId="7" fillId="3" borderId="14" xfId="1" applyNumberFormat="1" applyFont="1" applyFill="1" applyBorder="1" applyAlignment="1">
      <alignment horizontal="center" vertical="center"/>
    </xf>
    <xf numFmtId="165" fontId="11" fillId="0" borderId="0" xfId="1" applyNumberFormat="1" applyFont="1" applyAlignment="1">
      <alignment horizontal="center" wrapText="1"/>
    </xf>
    <xf numFmtId="0" fontId="34" fillId="3" borderId="1" xfId="0" applyFont="1" applyFill="1" applyBorder="1" applyAlignment="1">
      <alignment horizontal="center" vertical="center" wrapText="1"/>
    </xf>
    <xf numFmtId="167" fontId="34" fillId="3" borderId="1" xfId="1" applyNumberFormat="1" applyFont="1" applyFill="1" applyBorder="1" applyAlignment="1">
      <alignment horizontal="center" vertical="center" wrapText="1"/>
    </xf>
    <xf numFmtId="0" fontId="7" fillId="3" borderId="0" xfId="0" applyFont="1" applyFill="1" applyAlignment="1">
      <alignment horizontal="center" vertical="center"/>
    </xf>
    <xf numFmtId="0" fontId="30" fillId="3" borderId="0" xfId="0" applyFont="1" applyFill="1" applyAlignment="1">
      <alignment horizontal="center" vertical="center"/>
    </xf>
    <xf numFmtId="0" fontId="6" fillId="3" borderId="0" xfId="0" applyFont="1" applyFill="1" applyAlignment="1">
      <alignment horizontal="center" vertical="center" wrapText="1"/>
    </xf>
    <xf numFmtId="166" fontId="34" fillId="3" borderId="1" xfId="1" applyNumberFormat="1" applyFont="1" applyFill="1" applyBorder="1" applyAlignment="1">
      <alignment horizontal="center" vertical="center" wrapText="1"/>
    </xf>
    <xf numFmtId="165" fontId="6" fillId="0" borderId="1" xfId="1" applyNumberFormat="1" applyFont="1" applyBorder="1" applyAlignment="1">
      <alignment horizontal="center" vertical="center" wrapText="1"/>
    </xf>
    <xf numFmtId="165" fontId="4" fillId="0" borderId="1" xfId="1" applyNumberFormat="1" applyFont="1" applyBorder="1" applyAlignment="1">
      <alignment horizontal="center" vertical="center" wrapText="1"/>
    </xf>
    <xf numFmtId="165" fontId="4" fillId="0" borderId="6" xfId="1" applyNumberFormat="1" applyFont="1" applyBorder="1" applyAlignment="1">
      <alignment horizontal="center" vertical="center" wrapText="1"/>
    </xf>
    <xf numFmtId="0" fontId="6" fillId="0" borderId="0" xfId="0" applyFont="1" applyAlignment="1">
      <alignment horizontal="center"/>
    </xf>
    <xf numFmtId="0" fontId="7" fillId="0" borderId="0" xfId="0" applyFont="1" applyBorder="1" applyAlignment="1">
      <alignment horizontal="center" vertical="center" wrapText="1"/>
    </xf>
    <xf numFmtId="0" fontId="4" fillId="0" borderId="0" xfId="0" applyFont="1" applyBorder="1" applyAlignment="1">
      <alignment horizontal="center"/>
    </xf>
    <xf numFmtId="0" fontId="4" fillId="0" borderId="0" xfId="0" applyFont="1" applyAlignment="1">
      <alignment horizontal="center"/>
    </xf>
    <xf numFmtId="0" fontId="4" fillId="0" borderId="15" xfId="0" applyFont="1" applyBorder="1" applyAlignment="1">
      <alignment horizontal="center"/>
    </xf>
    <xf numFmtId="165" fontId="6" fillId="0" borderId="6" xfId="1" applyNumberFormat="1" applyFont="1" applyBorder="1" applyAlignment="1">
      <alignment horizontal="center" vertical="center" wrapText="1"/>
    </xf>
    <xf numFmtId="0" fontId="11" fillId="0" borderId="0" xfId="0" applyFont="1" applyAlignment="1">
      <alignment horizontal="right" wrapText="1"/>
    </xf>
    <xf numFmtId="0" fontId="28" fillId="0" borderId="0" xfId="0" applyFont="1" applyAlignment="1">
      <alignment horizontal="center"/>
    </xf>
    <xf numFmtId="0" fontId="10" fillId="0" borderId="0" xfId="0" applyFont="1" applyAlignment="1">
      <alignment horizontal="center" vertical="center" wrapText="1"/>
    </xf>
  </cellXfs>
  <cellStyles count="3">
    <cellStyle name="Comma" xfId="1" builtinId="3"/>
    <cellStyle name="Normal" xfId="0" builtinId="0"/>
    <cellStyle name="Normal_Sheet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L%20NS%20HUONG/X&#194;Y%20D&#7920;NG%20D&#7920;%20TO&#193;N%20H&#192;NG%20N&#258;M/D&#7920;%20TO&#193;N%202022/B&#7842;N%20PH&#193;T%20H&#192;NH/K&#200;M%20QUY&#7870;T%20&#272;INH%20438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DT thu"/>
      <sheetName val="2,DT thu 21"/>
      <sheetName val="3.TH huyện xã"/>
      <sheetName val="4.TH chi"/>
      <sheetName val="5.DT chi huyện"/>
      <sheetName val="6.Vốn ĐT, SNKT"/>
      <sheetName val="DT Chi xã 21"/>
      <sheetName val="Biểu 4.4"/>
      <sheetName val="Biểu 4.5"/>
      <sheetName val="Biểu 4.6"/>
      <sheetName val="Biểu 4.18"/>
      <sheetName val="Biểu 4.19"/>
      <sheetName val="Biểu 4.20"/>
      <sheetName val="Biểu 4.21"/>
      <sheetName val="Biểu 4.22"/>
      <sheetName val="Biểu 4.23"/>
      <sheetName val="Biểu 4.24"/>
      <sheetName val="Biểu 4.25"/>
      <sheetName val="Biểu 4.27"/>
      <sheetName val="Biểu 4.28"/>
      <sheetName val="Biểu 4.29"/>
      <sheetName val="Biểu 4.31"/>
      <sheetName val="không in"/>
      <sheetName val="Nghị quyết+koin"/>
      <sheetName val="tỜ TRÌNH+Koin"/>
    </sheetNames>
    <sheetDataSet>
      <sheetData sheetId="0"/>
      <sheetData sheetId="1"/>
      <sheetData sheetId="2"/>
      <sheetData sheetId="3">
        <row r="28">
          <cell r="C28">
            <v>5609123.2760900725</v>
          </cell>
        </row>
      </sheetData>
      <sheetData sheetId="4">
        <row r="286">
          <cell r="G286">
            <v>1315393.8497736501</v>
          </cell>
          <cell r="H286">
            <v>48359</v>
          </cell>
          <cell r="I286">
            <v>20680</v>
          </cell>
          <cell r="J286">
            <v>276420.16878150398</v>
          </cell>
        </row>
        <row r="291">
          <cell r="G291">
            <v>5412414</v>
          </cell>
          <cell r="H291">
            <v>836739</v>
          </cell>
          <cell r="I291">
            <v>167500</v>
          </cell>
        </row>
      </sheetData>
      <sheetData sheetId="5"/>
      <sheetData sheetId="6">
        <row r="17">
          <cell r="C17">
            <v>769290</v>
          </cell>
        </row>
        <row r="20">
          <cell r="C20">
            <v>1319000</v>
          </cell>
        </row>
        <row r="21">
          <cell r="C21">
            <v>77632300.379270002</v>
          </cell>
        </row>
        <row r="26">
          <cell r="C26">
            <v>878600</v>
          </cell>
        </row>
        <row r="27">
          <cell r="C27">
            <v>175720</v>
          </cell>
        </row>
        <row r="37">
          <cell r="C37">
            <v>355000</v>
          </cell>
        </row>
        <row r="38">
          <cell r="C38">
            <v>276000</v>
          </cell>
        </row>
        <row r="39">
          <cell r="C39">
            <v>2089545.7999999998</v>
          </cell>
        </row>
        <row r="43">
          <cell r="C43">
            <v>374000</v>
          </cell>
        </row>
        <row r="44">
          <cell r="C44">
            <v>3369383.8660000004</v>
          </cell>
        </row>
        <row r="47">
          <cell r="C47">
            <v>422606.15022635</v>
          </cell>
        </row>
        <row r="49">
          <cell r="C49">
            <v>1698876.7239099271</v>
          </cell>
        </row>
      </sheetData>
      <sheetData sheetId="7"/>
      <sheetData sheetId="8"/>
      <sheetData sheetId="9"/>
      <sheetData sheetId="10"/>
      <sheetData sheetId="11"/>
      <sheetData sheetId="12">
        <row r="8">
          <cell r="C8">
            <v>80000</v>
          </cell>
        </row>
        <row r="9">
          <cell r="C9">
            <v>198000</v>
          </cell>
        </row>
        <row r="10">
          <cell r="C10">
            <v>60000</v>
          </cell>
        </row>
        <row r="11">
          <cell r="C11">
            <v>48000</v>
          </cell>
        </row>
        <row r="12">
          <cell r="C12">
            <v>36000</v>
          </cell>
        </row>
        <row r="13">
          <cell r="C13">
            <v>26000</v>
          </cell>
        </row>
        <row r="14">
          <cell r="C14">
            <v>120000</v>
          </cell>
        </row>
        <row r="15">
          <cell r="C15">
            <v>40000</v>
          </cell>
        </row>
        <row r="16">
          <cell r="C16">
            <v>130000</v>
          </cell>
        </row>
        <row r="17">
          <cell r="C17">
            <v>115000</v>
          </cell>
        </row>
        <row r="18">
          <cell r="C18">
            <v>68000</v>
          </cell>
        </row>
        <row r="19">
          <cell r="C19">
            <v>218000</v>
          </cell>
        </row>
        <row r="20">
          <cell r="C20">
            <v>90000</v>
          </cell>
        </row>
        <row r="21">
          <cell r="C21">
            <v>55000</v>
          </cell>
        </row>
        <row r="22">
          <cell r="C22">
            <v>82000</v>
          </cell>
        </row>
        <row r="23">
          <cell r="C23">
            <v>52000</v>
          </cell>
        </row>
        <row r="24">
          <cell r="C24">
            <v>1565000</v>
          </cell>
        </row>
      </sheetData>
      <sheetData sheetId="13"/>
      <sheetData sheetId="14">
        <row r="44">
          <cell r="C44">
            <v>1484398.6987459958</v>
          </cell>
        </row>
        <row r="45">
          <cell r="C45">
            <v>4023502.1339999996</v>
          </cell>
        </row>
        <row r="46">
          <cell r="C46">
            <v>121000</v>
          </cell>
        </row>
      </sheetData>
      <sheetData sheetId="15"/>
      <sheetData sheetId="16"/>
      <sheetData sheetId="17"/>
      <sheetData sheetId="18"/>
      <sheetData sheetId="19"/>
      <sheetData sheetId="20"/>
      <sheetData sheetId="21"/>
      <sheetData sheetId="22">
        <row r="7">
          <cell r="G7">
            <v>45000</v>
          </cell>
          <cell r="J7">
            <v>88000</v>
          </cell>
          <cell r="M7">
            <v>43000</v>
          </cell>
          <cell r="P7">
            <v>28000</v>
          </cell>
          <cell r="S7">
            <v>26000</v>
          </cell>
          <cell r="V7">
            <v>18000</v>
          </cell>
          <cell r="Y7">
            <v>58000</v>
          </cell>
          <cell r="AB7">
            <v>26000</v>
          </cell>
          <cell r="AE7">
            <v>64000</v>
          </cell>
          <cell r="AH7">
            <v>63000</v>
          </cell>
          <cell r="AK7">
            <v>48000</v>
          </cell>
          <cell r="AN7">
            <v>106000</v>
          </cell>
          <cell r="AQ7">
            <v>42000</v>
          </cell>
          <cell r="AT7">
            <v>29000</v>
          </cell>
          <cell r="AW7">
            <v>57000</v>
          </cell>
          <cell r="AZ7">
            <v>37000</v>
          </cell>
          <cell r="BC7">
            <v>702000</v>
          </cell>
        </row>
      </sheetData>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rgb="FFFFC000"/>
  </sheetPr>
  <dimension ref="A1:D34"/>
  <sheetViews>
    <sheetView workbookViewId="0">
      <selection activeCell="B10" sqref="B10"/>
    </sheetView>
  </sheetViews>
  <sheetFormatPr defaultRowHeight="15.75"/>
  <cols>
    <col min="1" max="1" width="7.5703125" style="3" customWidth="1"/>
    <col min="2" max="2" width="60.140625" style="3" customWidth="1"/>
    <col min="3" max="3" width="23.7109375" style="3" customWidth="1"/>
    <col min="4" max="4" width="17.140625" style="3" customWidth="1"/>
    <col min="5" max="16384" width="9.140625" style="3"/>
  </cols>
  <sheetData>
    <row r="1" spans="1:4" s="4" customFormat="1" ht="29.25" customHeight="1">
      <c r="A1" s="361" t="s">
        <v>236</v>
      </c>
      <c r="B1" s="361"/>
      <c r="C1" s="2" t="s">
        <v>59</v>
      </c>
    </row>
    <row r="2" spans="1:4" s="1" customFormat="1" ht="27" customHeight="1">
      <c r="A2" s="360" t="s">
        <v>237</v>
      </c>
      <c r="B2" s="360"/>
      <c r="C2" s="360"/>
    </row>
    <row r="3" spans="1:4" s="1" customFormat="1" ht="21" customHeight="1">
      <c r="A3" s="359" t="s">
        <v>286</v>
      </c>
      <c r="B3" s="359"/>
      <c r="C3" s="359"/>
    </row>
    <row r="4" spans="1:4" ht="18.75">
      <c r="A4" s="4"/>
      <c r="B4" s="4"/>
      <c r="C4" s="86" t="s">
        <v>72</v>
      </c>
    </row>
    <row r="5" spans="1:4" s="5" customFormat="1" ht="22.5" customHeight="1">
      <c r="A5" s="362" t="s">
        <v>0</v>
      </c>
      <c r="B5" s="362" t="s">
        <v>1</v>
      </c>
      <c r="C5" s="362" t="s">
        <v>238</v>
      </c>
    </row>
    <row r="6" spans="1:4" ht="15" customHeight="1">
      <c r="A6" s="362"/>
      <c r="B6" s="362"/>
      <c r="C6" s="362"/>
    </row>
    <row r="7" spans="1:4" ht="15.75" hidden="1" customHeight="1">
      <c r="A7" s="192" t="s">
        <v>2</v>
      </c>
      <c r="B7" s="192" t="s">
        <v>3</v>
      </c>
      <c r="C7" s="192">
        <v>1</v>
      </c>
      <c r="D7" s="6"/>
    </row>
    <row r="8" spans="1:4" ht="28.5" customHeight="1">
      <c r="A8" s="193" t="s">
        <v>2</v>
      </c>
      <c r="B8" s="194" t="s">
        <v>205</v>
      </c>
      <c r="C8" s="195">
        <f>C9+C12+C16+C17</f>
        <v>373917000</v>
      </c>
    </row>
    <row r="9" spans="1:4" ht="24" customHeight="1">
      <c r="A9" s="193" t="s">
        <v>4</v>
      </c>
      <c r="B9" s="194" t="s">
        <v>206</v>
      </c>
      <c r="C9" s="195">
        <f>C10+C11</f>
        <v>21090000</v>
      </c>
    </row>
    <row r="10" spans="1:4" ht="24" customHeight="1">
      <c r="A10" s="196" t="s">
        <v>5</v>
      </c>
      <c r="B10" s="197" t="s">
        <v>207</v>
      </c>
      <c r="C10" s="198">
        <v>18880000</v>
      </c>
    </row>
    <row r="11" spans="1:4" s="8" customFormat="1" ht="24" customHeight="1">
      <c r="A11" s="196" t="s">
        <v>5</v>
      </c>
      <c r="B11" s="197" t="s">
        <v>208</v>
      </c>
      <c r="C11" s="198">
        <v>2210000</v>
      </c>
      <c r="D11" s="7"/>
    </row>
    <row r="12" spans="1:4" ht="21.75" customHeight="1">
      <c r="A12" s="193" t="s">
        <v>6</v>
      </c>
      <c r="B12" s="194" t="s">
        <v>209</v>
      </c>
      <c r="C12" s="195">
        <f>C13+C14+C15</f>
        <v>352827000</v>
      </c>
    </row>
    <row r="13" spans="1:4" ht="24.75" customHeight="1">
      <c r="A13" s="196">
        <v>1</v>
      </c>
      <c r="B13" s="197" t="s">
        <v>210</v>
      </c>
      <c r="C13" s="198">
        <v>351622000</v>
      </c>
    </row>
    <row r="14" spans="1:4" ht="24.75" customHeight="1">
      <c r="A14" s="196">
        <v>2</v>
      </c>
      <c r="B14" s="197" t="s">
        <v>211</v>
      </c>
      <c r="C14" s="198"/>
    </row>
    <row r="15" spans="1:4" s="8" customFormat="1" ht="24.75" customHeight="1">
      <c r="A15" s="196">
        <v>3</v>
      </c>
      <c r="B15" s="197" t="s">
        <v>9</v>
      </c>
      <c r="C15" s="198">
        <v>1205000</v>
      </c>
      <c r="D15" s="7"/>
    </row>
    <row r="16" spans="1:4" s="8" customFormat="1" ht="24" customHeight="1">
      <c r="A16" s="193" t="s">
        <v>10</v>
      </c>
      <c r="B16" s="194" t="s">
        <v>212</v>
      </c>
      <c r="C16" s="195"/>
    </row>
    <row r="17" spans="1:3" ht="28.5" customHeight="1">
      <c r="A17" s="193" t="s">
        <v>11</v>
      </c>
      <c r="B17" s="194" t="s">
        <v>213</v>
      </c>
      <c r="C17" s="195"/>
    </row>
    <row r="18" spans="1:3" ht="28.5" customHeight="1">
      <c r="A18" s="193" t="s">
        <v>3</v>
      </c>
      <c r="B18" s="194" t="s">
        <v>214</v>
      </c>
      <c r="C18" s="195">
        <f>C19+C26+C33</f>
        <v>373917000</v>
      </c>
    </row>
    <row r="19" spans="1:3" ht="28.5" customHeight="1">
      <c r="A19" s="193" t="s">
        <v>4</v>
      </c>
      <c r="B19" s="194" t="s">
        <v>215</v>
      </c>
      <c r="C19" s="195">
        <f>SUM(C20:C25)</f>
        <v>372712000</v>
      </c>
    </row>
    <row r="20" spans="1:3" ht="24" customHeight="1">
      <c r="A20" s="196">
        <v>1</v>
      </c>
      <c r="B20" s="197" t="s">
        <v>216</v>
      </c>
      <c r="C20" s="198">
        <v>15277000</v>
      </c>
    </row>
    <row r="21" spans="1:3" s="1" customFormat="1" ht="24" customHeight="1">
      <c r="A21" s="196">
        <v>2</v>
      </c>
      <c r="B21" s="197" t="s">
        <v>14</v>
      </c>
      <c r="C21" s="198">
        <v>349254000</v>
      </c>
    </row>
    <row r="22" spans="1:3" ht="24" customHeight="1">
      <c r="A22" s="196">
        <v>3</v>
      </c>
      <c r="B22" s="197" t="s">
        <v>217</v>
      </c>
      <c r="C22" s="198"/>
    </row>
    <row r="23" spans="1:3" ht="23.1" customHeight="1">
      <c r="A23" s="196">
        <v>4</v>
      </c>
      <c r="B23" s="197" t="s">
        <v>218</v>
      </c>
      <c r="C23" s="198"/>
    </row>
    <row r="24" spans="1:3" ht="23.1" customHeight="1">
      <c r="A24" s="196">
        <v>5</v>
      </c>
      <c r="B24" s="197" t="s">
        <v>15</v>
      </c>
      <c r="C24" s="198">
        <v>8181000</v>
      </c>
    </row>
    <row r="25" spans="1:3" ht="23.1" customHeight="1">
      <c r="A25" s="196">
        <v>6</v>
      </c>
      <c r="B25" s="197" t="s">
        <v>219</v>
      </c>
      <c r="C25" s="198"/>
    </row>
    <row r="26" spans="1:3" ht="23.1" customHeight="1">
      <c r="A26" s="193" t="s">
        <v>6</v>
      </c>
      <c r="B26" s="194" t="s">
        <v>220</v>
      </c>
      <c r="C26" s="195">
        <f>C27+C32</f>
        <v>1205000</v>
      </c>
    </row>
    <row r="27" spans="1:3" ht="23.1" customHeight="1">
      <c r="A27" s="196">
        <v>1</v>
      </c>
      <c r="B27" s="197" t="s">
        <v>16</v>
      </c>
      <c r="C27" s="198">
        <f>C28+C31</f>
        <v>0</v>
      </c>
    </row>
    <row r="28" spans="1:3" ht="23.1" customHeight="1">
      <c r="A28" s="196" t="s">
        <v>125</v>
      </c>
      <c r="B28" s="108" t="s">
        <v>141</v>
      </c>
      <c r="C28" s="198">
        <f>C29+C30</f>
        <v>0</v>
      </c>
    </row>
    <row r="29" spans="1:3" ht="23.1" customHeight="1">
      <c r="A29" s="196" t="s">
        <v>142</v>
      </c>
      <c r="B29" s="108" t="s">
        <v>143</v>
      </c>
      <c r="C29" s="198"/>
    </row>
    <row r="30" spans="1:3" ht="23.1" customHeight="1">
      <c r="A30" s="196" t="s">
        <v>142</v>
      </c>
      <c r="B30" s="108" t="s">
        <v>144</v>
      </c>
      <c r="C30" s="198"/>
    </row>
    <row r="31" spans="1:3" ht="23.1" customHeight="1">
      <c r="A31" s="196" t="s">
        <v>125</v>
      </c>
      <c r="B31" s="343" t="s">
        <v>145</v>
      </c>
      <c r="C31" s="198"/>
    </row>
    <row r="32" spans="1:3" ht="23.1" customHeight="1">
      <c r="A32" s="196">
        <v>2</v>
      </c>
      <c r="B32" s="197" t="s">
        <v>221</v>
      </c>
      <c r="C32" s="198">
        <v>1205000</v>
      </c>
    </row>
    <row r="33" spans="1:3" ht="23.25" customHeight="1">
      <c r="A33" s="193" t="s">
        <v>10</v>
      </c>
      <c r="B33" s="194" t="s">
        <v>222</v>
      </c>
      <c r="C33" s="195"/>
    </row>
    <row r="34" spans="1:3" ht="25.5" customHeight="1">
      <c r="A34" s="199" t="s">
        <v>132</v>
      </c>
      <c r="B34" s="200" t="s">
        <v>223</v>
      </c>
      <c r="C34" s="201"/>
    </row>
  </sheetData>
  <mergeCells count="6">
    <mergeCell ref="A3:C3"/>
    <mergeCell ref="A2:C2"/>
    <mergeCell ref="A1:B1"/>
    <mergeCell ref="A5:A6"/>
    <mergeCell ref="B5:B6"/>
    <mergeCell ref="C5:C6"/>
  </mergeCells>
  <phoneticPr fontId="2" type="noConversion"/>
  <pageMargins left="0.72" right="0.2" top="0.36" bottom="0.36" header="0.16" footer="0.23"/>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sheetPr>
    <tabColor rgb="FFFFFF00"/>
  </sheetPr>
  <dimension ref="A1:F17"/>
  <sheetViews>
    <sheetView tabSelected="1" workbookViewId="0">
      <selection activeCell="F6" sqref="F6"/>
    </sheetView>
  </sheetViews>
  <sheetFormatPr defaultRowHeight="12.75"/>
  <cols>
    <col min="1" max="1" width="7.85546875" style="75" customWidth="1"/>
    <col min="2" max="2" width="24.28515625" style="75" customWidth="1"/>
    <col min="3" max="3" width="17.7109375" style="75" customWidth="1"/>
    <col min="4" max="4" width="11.7109375" style="75" customWidth="1"/>
    <col min="5" max="5" width="17.140625" style="75" customWidth="1"/>
    <col min="6" max="6" width="13.28515625" style="75" customWidth="1"/>
    <col min="7" max="7" width="16" style="75" customWidth="1"/>
    <col min="8" max="16384" width="9.140625" style="75"/>
  </cols>
  <sheetData>
    <row r="1" spans="1:6" ht="25.5" customHeight="1">
      <c r="A1" s="8" t="str">
        <f>'Biểu 81'!A1:B1</f>
        <v>ỦY BAN NHÂN DÂN HUYỆN NA RÌ</v>
      </c>
      <c r="E1" s="419" t="s">
        <v>68</v>
      </c>
      <c r="F1" s="419"/>
    </row>
    <row r="3" spans="1:6" ht="39.75" customHeight="1">
      <c r="A3" s="421" t="s">
        <v>266</v>
      </c>
      <c r="B3" s="421"/>
      <c r="C3" s="421"/>
      <c r="D3" s="421"/>
      <c r="E3" s="421"/>
      <c r="F3" s="421"/>
    </row>
    <row r="4" spans="1:6" ht="23.25" customHeight="1">
      <c r="A4" s="420" t="str">
        <f>'Biểu 89'!A3:H3</f>
        <v>(Kèm theo Quyết định số 4538/QĐ-UBND ngày 27 tháng 12 năm 2021 của UBND huyện Na Rì)</v>
      </c>
      <c r="B4" s="420"/>
      <c r="C4" s="420"/>
      <c r="D4" s="420"/>
      <c r="E4" s="420"/>
      <c r="F4" s="420"/>
    </row>
    <row r="6" spans="1:6" ht="90.75" customHeight="1">
      <c r="A6" s="76" t="s">
        <v>0</v>
      </c>
      <c r="B6" s="76" t="s">
        <v>138</v>
      </c>
      <c r="C6" s="76" t="s">
        <v>54</v>
      </c>
      <c r="D6" s="76" t="s">
        <v>56</v>
      </c>
      <c r="E6" s="76" t="s">
        <v>139</v>
      </c>
      <c r="F6" s="76" t="s">
        <v>57</v>
      </c>
    </row>
    <row r="7" spans="1:6" s="304" customFormat="1" ht="24" customHeight="1">
      <c r="A7" s="303" t="s">
        <v>2</v>
      </c>
      <c r="B7" s="303" t="s">
        <v>3</v>
      </c>
      <c r="C7" s="303" t="s">
        <v>69</v>
      </c>
      <c r="D7" s="303">
        <v>2</v>
      </c>
      <c r="E7" s="303">
        <v>3</v>
      </c>
      <c r="F7" s="303">
        <v>4</v>
      </c>
    </row>
    <row r="8" spans="1:6" s="302" customFormat="1" ht="36.75" customHeight="1">
      <c r="A8" s="305"/>
      <c r="B8" s="306" t="s">
        <v>46</v>
      </c>
      <c r="C8" s="307">
        <v>1663290</v>
      </c>
      <c r="D8" s="307">
        <v>0</v>
      </c>
      <c r="E8" s="307">
        <v>1663290</v>
      </c>
      <c r="F8" s="307">
        <v>0</v>
      </c>
    </row>
    <row r="9" spans="1:6" s="302" customFormat="1" ht="36.75" customHeight="1">
      <c r="A9" s="308">
        <v>1</v>
      </c>
      <c r="B9" s="279" t="s">
        <v>113</v>
      </c>
      <c r="C9" s="309">
        <v>250000</v>
      </c>
      <c r="D9" s="309"/>
      <c r="E9" s="309">
        <v>250000</v>
      </c>
      <c r="F9" s="310"/>
    </row>
    <row r="10" spans="1:6" s="302" customFormat="1" ht="36.75" customHeight="1">
      <c r="A10" s="311">
        <v>2</v>
      </c>
      <c r="B10" s="281" t="s">
        <v>114</v>
      </c>
      <c r="C10" s="312">
        <v>190000</v>
      </c>
      <c r="D10" s="312"/>
      <c r="E10" s="312">
        <v>190000</v>
      </c>
      <c r="F10" s="313"/>
    </row>
    <row r="11" spans="1:6" s="302" customFormat="1" ht="36.75" customHeight="1">
      <c r="A11" s="311">
        <v>3</v>
      </c>
      <c r="B11" s="282" t="s">
        <v>119</v>
      </c>
      <c r="C11" s="312">
        <v>110000</v>
      </c>
      <c r="D11" s="312"/>
      <c r="E11" s="312">
        <v>110000</v>
      </c>
      <c r="F11" s="313"/>
    </row>
    <row r="12" spans="1:6" s="302" customFormat="1" ht="36.75" customHeight="1">
      <c r="A12" s="311">
        <v>4</v>
      </c>
      <c r="B12" s="281" t="s">
        <v>232</v>
      </c>
      <c r="C12" s="312">
        <v>222858</v>
      </c>
      <c r="D12" s="312"/>
      <c r="E12" s="312">
        <v>222858</v>
      </c>
      <c r="F12" s="313"/>
    </row>
    <row r="13" spans="1:6" s="302" customFormat="1" ht="36.75" customHeight="1">
      <c r="A13" s="311">
        <v>5</v>
      </c>
      <c r="B13" s="281" t="s">
        <v>233</v>
      </c>
      <c r="C13" s="312">
        <v>68858</v>
      </c>
      <c r="D13" s="312"/>
      <c r="E13" s="312">
        <v>68858</v>
      </c>
      <c r="F13" s="313"/>
    </row>
    <row r="14" spans="1:6" s="302" customFormat="1" ht="36.75" customHeight="1">
      <c r="A14" s="311">
        <v>6</v>
      </c>
      <c r="B14" s="281" t="s">
        <v>234</v>
      </c>
      <c r="C14" s="312">
        <v>118858</v>
      </c>
      <c r="D14" s="312"/>
      <c r="E14" s="312">
        <v>118858</v>
      </c>
      <c r="F14" s="313"/>
    </row>
    <row r="15" spans="1:6" s="302" customFormat="1" ht="36.75" customHeight="1">
      <c r="A15" s="311">
        <v>7</v>
      </c>
      <c r="B15" s="281" t="s">
        <v>235</v>
      </c>
      <c r="C15" s="312">
        <v>283858</v>
      </c>
      <c r="D15" s="312"/>
      <c r="E15" s="312">
        <v>283858</v>
      </c>
      <c r="F15" s="313"/>
    </row>
    <row r="16" spans="1:6" s="302" customFormat="1" ht="36.75" customHeight="1">
      <c r="A16" s="311">
        <v>8</v>
      </c>
      <c r="B16" s="281" t="s">
        <v>121</v>
      </c>
      <c r="C16" s="312">
        <v>68858</v>
      </c>
      <c r="D16" s="312"/>
      <c r="E16" s="312">
        <v>68858</v>
      </c>
      <c r="F16" s="313"/>
    </row>
    <row r="17" spans="1:6" s="302" customFormat="1" ht="36.75" customHeight="1">
      <c r="A17" s="314">
        <v>9</v>
      </c>
      <c r="B17" s="284" t="s">
        <v>265</v>
      </c>
      <c r="C17" s="315">
        <v>350000</v>
      </c>
      <c r="D17" s="315"/>
      <c r="E17" s="315">
        <v>350000</v>
      </c>
      <c r="F17" s="316"/>
    </row>
  </sheetData>
  <mergeCells count="3">
    <mergeCell ref="E1:F1"/>
    <mergeCell ref="A4:F4"/>
    <mergeCell ref="A3:F3"/>
  </mergeCells>
  <phoneticPr fontId="2" type="noConversion"/>
  <pageMargins left="0.75" right="0.31" top="0.49" bottom="1" header="0.5" footer="0.5"/>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rgb="FFFFFF00"/>
  </sheetPr>
  <dimension ref="A1:D25"/>
  <sheetViews>
    <sheetView topLeftCell="A13" workbookViewId="0">
      <selection activeCell="E7" sqref="E7"/>
    </sheetView>
  </sheetViews>
  <sheetFormatPr defaultRowHeight="12.75"/>
  <cols>
    <col min="1" max="1" width="6.85546875" style="22" customWidth="1"/>
    <col min="2" max="2" width="55.7109375" style="22" customWidth="1"/>
    <col min="3" max="3" width="26.85546875" style="22" customWidth="1"/>
    <col min="4" max="4" width="16.85546875" style="22" customWidth="1"/>
    <col min="5" max="16384" width="9.140625" style="22"/>
  </cols>
  <sheetData>
    <row r="1" spans="1:4" ht="30" customHeight="1">
      <c r="A1" s="365" t="str">
        <f>'Biểu 81'!A1:B1</f>
        <v>ỦY BAN NHÂN DÂN HUYỆN NA RÌ</v>
      </c>
      <c r="B1" s="365"/>
      <c r="C1" s="21" t="s">
        <v>60</v>
      </c>
    </row>
    <row r="2" spans="1:4" ht="55.5" customHeight="1">
      <c r="A2" s="363" t="s">
        <v>269</v>
      </c>
      <c r="B2" s="363"/>
      <c r="C2" s="363"/>
    </row>
    <row r="3" spans="1:4" ht="22.5" customHeight="1">
      <c r="A3" s="364" t="str">
        <f>'Biểu 81'!A3:C3</f>
        <v>(Kèm theo Quyết định số 4538/QĐ-UBND ngày 27 tháng 12 năm 2021 của UBND huyện Na Rì)</v>
      </c>
      <c r="B3" s="364"/>
      <c r="C3" s="364"/>
    </row>
    <row r="4" spans="1:4" ht="15.75">
      <c r="A4" s="23"/>
      <c r="B4" s="23"/>
      <c r="C4" s="87" t="s">
        <v>72</v>
      </c>
    </row>
    <row r="5" spans="1:4" ht="25.5" customHeight="1">
      <c r="A5" s="24" t="s">
        <v>0</v>
      </c>
      <c r="B5" s="24" t="s">
        <v>1</v>
      </c>
      <c r="C5" s="24" t="s">
        <v>238</v>
      </c>
    </row>
    <row r="6" spans="1:4" s="252" customFormat="1" ht="20.25" customHeight="1">
      <c r="A6" s="251" t="s">
        <v>2</v>
      </c>
      <c r="B6" s="251" t="s">
        <v>3</v>
      </c>
      <c r="C6" s="251">
        <v>1</v>
      </c>
    </row>
    <row r="7" spans="1:4" s="29" customFormat="1" ht="25.5" customHeight="1">
      <c r="A7" s="25" t="s">
        <v>2</v>
      </c>
      <c r="B7" s="26" t="s">
        <v>17</v>
      </c>
      <c r="C7" s="27"/>
      <c r="D7" s="28"/>
    </row>
    <row r="8" spans="1:4" ht="25.5" customHeight="1">
      <c r="A8" s="30" t="s">
        <v>4</v>
      </c>
      <c r="B8" s="31" t="s">
        <v>18</v>
      </c>
      <c r="C8" s="32">
        <f>C10+C9</f>
        <v>373917000</v>
      </c>
      <c r="D8" s="33"/>
    </row>
    <row r="9" spans="1:4" ht="25.5" customHeight="1">
      <c r="A9" s="34">
        <v>1</v>
      </c>
      <c r="B9" s="35" t="s">
        <v>19</v>
      </c>
      <c r="C9" s="36">
        <f>'Biểu 81'!C9</f>
        <v>21090000</v>
      </c>
    </row>
    <row r="10" spans="1:4" s="38" customFormat="1" ht="25.5" customHeight="1">
      <c r="A10" s="34">
        <v>2</v>
      </c>
      <c r="B10" s="35" t="s">
        <v>7</v>
      </c>
      <c r="C10" s="36">
        <f>SUM(C11:C13)</f>
        <v>352827000</v>
      </c>
      <c r="D10" s="37"/>
    </row>
    <row r="11" spans="1:4" ht="25.5" customHeight="1">
      <c r="A11" s="34" t="s">
        <v>5</v>
      </c>
      <c r="B11" s="35" t="s">
        <v>8</v>
      </c>
      <c r="C11" s="39">
        <f>'Biểu 81'!C13</f>
        <v>351622000</v>
      </c>
    </row>
    <row r="12" spans="1:4" ht="25.5" customHeight="1">
      <c r="A12" s="34" t="s">
        <v>5</v>
      </c>
      <c r="B12" s="35" t="s">
        <v>73</v>
      </c>
      <c r="C12" s="39">
        <f>'Biểu 81'!C14</f>
        <v>0</v>
      </c>
    </row>
    <row r="13" spans="1:4" ht="25.5" customHeight="1">
      <c r="A13" s="34" t="s">
        <v>5</v>
      </c>
      <c r="B13" s="35" t="s">
        <v>9</v>
      </c>
      <c r="C13" s="39">
        <f>'Biểu 81'!C15</f>
        <v>1205000</v>
      </c>
    </row>
    <row r="14" spans="1:4" ht="25.5" customHeight="1">
      <c r="A14" s="40" t="s">
        <v>6</v>
      </c>
      <c r="B14" s="41" t="s">
        <v>20</v>
      </c>
      <c r="C14" s="42">
        <f>C15+C16</f>
        <v>373917000</v>
      </c>
      <c r="D14" s="33"/>
    </row>
    <row r="15" spans="1:4" s="38" customFormat="1" ht="25.5" customHeight="1">
      <c r="A15" s="34">
        <v>1</v>
      </c>
      <c r="B15" s="35" t="s">
        <v>21</v>
      </c>
      <c r="C15" s="36">
        <f>C8-C16</f>
        <v>286918277</v>
      </c>
    </row>
    <row r="16" spans="1:4" ht="25.5" customHeight="1">
      <c r="A16" s="34">
        <v>2</v>
      </c>
      <c r="B16" s="35" t="s">
        <v>22</v>
      </c>
      <c r="C16" s="36">
        <f>C17+C18</f>
        <v>86998723</v>
      </c>
      <c r="D16" s="33"/>
    </row>
    <row r="17" spans="1:3" ht="25.5" customHeight="1">
      <c r="A17" s="34" t="s">
        <v>5</v>
      </c>
      <c r="B17" s="35" t="s">
        <v>23</v>
      </c>
      <c r="C17" s="36">
        <v>85335433</v>
      </c>
    </row>
    <row r="18" spans="1:3" ht="25.5" customHeight="1">
      <c r="A18" s="43" t="s">
        <v>5</v>
      </c>
      <c r="B18" s="44" t="s">
        <v>24</v>
      </c>
      <c r="C18" s="45">
        <v>1663290</v>
      </c>
    </row>
    <row r="19" spans="1:3" ht="25.5" customHeight="1">
      <c r="A19" s="25" t="s">
        <v>3</v>
      </c>
      <c r="B19" s="46" t="s">
        <v>74</v>
      </c>
      <c r="C19" s="27"/>
    </row>
    <row r="20" spans="1:3" ht="25.5" customHeight="1">
      <c r="A20" s="30" t="s">
        <v>4</v>
      </c>
      <c r="B20" s="31" t="s">
        <v>18</v>
      </c>
      <c r="C20" s="32">
        <f>C21+C22</f>
        <v>88481723</v>
      </c>
    </row>
    <row r="21" spans="1:3" ht="25.5" customHeight="1">
      <c r="A21" s="34">
        <v>1</v>
      </c>
      <c r="B21" s="35" t="s">
        <v>19</v>
      </c>
      <c r="C21" s="36">
        <v>1483000</v>
      </c>
    </row>
    <row r="22" spans="1:3" s="38" customFormat="1" ht="25.5" customHeight="1">
      <c r="A22" s="34">
        <v>2</v>
      </c>
      <c r="B22" s="35" t="s">
        <v>25</v>
      </c>
      <c r="C22" s="36">
        <f>C23+C24</f>
        <v>86998723</v>
      </c>
    </row>
    <row r="23" spans="1:3" ht="25.5" customHeight="1">
      <c r="A23" s="34" t="s">
        <v>5</v>
      </c>
      <c r="B23" s="35" t="s">
        <v>8</v>
      </c>
      <c r="C23" s="36">
        <f>+C17</f>
        <v>85335433</v>
      </c>
    </row>
    <row r="24" spans="1:3" ht="25.5" customHeight="1">
      <c r="A24" s="34" t="s">
        <v>5</v>
      </c>
      <c r="B24" s="35" t="s">
        <v>9</v>
      </c>
      <c r="C24" s="36">
        <f>C18</f>
        <v>1663290</v>
      </c>
    </row>
    <row r="25" spans="1:3" ht="25.5" customHeight="1">
      <c r="A25" s="47" t="s">
        <v>6</v>
      </c>
      <c r="B25" s="48" t="s">
        <v>20</v>
      </c>
      <c r="C25" s="49">
        <f>C19</f>
        <v>0</v>
      </c>
    </row>
  </sheetData>
  <mergeCells count="3">
    <mergeCell ref="A2:C2"/>
    <mergeCell ref="A3:C3"/>
    <mergeCell ref="A1:B1"/>
  </mergeCells>
  <phoneticPr fontId="2" type="noConversion"/>
  <pageMargins left="0.92" right="0.24" top="0.43" bottom="0.47" header="0.36" footer="0.2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sheetPr enableFormatConditionsCalculation="0">
    <tabColor rgb="FFFFFF00"/>
  </sheetPr>
  <dimension ref="A1:F20"/>
  <sheetViews>
    <sheetView topLeftCell="A19" workbookViewId="0">
      <selection activeCell="B19" sqref="B19"/>
    </sheetView>
  </sheetViews>
  <sheetFormatPr defaultRowHeight="15.75"/>
  <cols>
    <col min="1" max="1" width="6.5703125" style="103" customWidth="1"/>
    <col min="2" max="2" width="52.7109375" style="103" customWidth="1"/>
    <col min="3" max="3" width="17" style="103" customWidth="1"/>
    <col min="4" max="4" width="16.140625" style="103" customWidth="1"/>
    <col min="5" max="5" width="9.140625" style="103"/>
    <col min="6" max="6" width="14.5703125" style="103" customWidth="1"/>
    <col min="7" max="16384" width="9.140625" style="103"/>
  </cols>
  <sheetData>
    <row r="1" spans="1:6" s="88" customFormat="1" ht="29.25" customHeight="1">
      <c r="A1" s="374" t="str">
        <f>'Biểu 81'!A1:B1</f>
        <v>ỦY BAN NHÂN DÂN HUYỆN NA RÌ</v>
      </c>
      <c r="B1" s="374"/>
      <c r="C1" s="370" t="s">
        <v>61</v>
      </c>
      <c r="D1" s="370"/>
    </row>
    <row r="2" spans="1:6" s="88" customFormat="1" ht="30.75" customHeight="1">
      <c r="A2" s="371" t="s">
        <v>239</v>
      </c>
      <c r="B2" s="371"/>
      <c r="C2" s="371"/>
      <c r="D2" s="371"/>
    </row>
    <row r="3" spans="1:6" s="88" customFormat="1" ht="26.25" customHeight="1">
      <c r="A3" s="372" t="str">
        <f>'Biểu 81'!A3:C3</f>
        <v>(Kèm theo Quyết định số 4538/QĐ-UBND ngày 27 tháng 12 năm 2021 của UBND huyện Na Rì)</v>
      </c>
      <c r="B3" s="372"/>
      <c r="C3" s="372"/>
      <c r="D3" s="372"/>
    </row>
    <row r="4" spans="1:6" s="89" customFormat="1" ht="24" customHeight="1">
      <c r="C4" s="373" t="s">
        <v>72</v>
      </c>
      <c r="D4" s="373"/>
    </row>
    <row r="5" spans="1:6" s="90" customFormat="1" ht="30.75" customHeight="1">
      <c r="A5" s="366" t="s">
        <v>0</v>
      </c>
      <c r="B5" s="366" t="s">
        <v>1</v>
      </c>
      <c r="C5" s="368" t="s">
        <v>238</v>
      </c>
      <c r="D5" s="369"/>
    </row>
    <row r="6" spans="1:6" s="90" customFormat="1" ht="67.5" customHeight="1">
      <c r="A6" s="367"/>
      <c r="B6" s="367"/>
      <c r="C6" s="91" t="s">
        <v>62</v>
      </c>
      <c r="D6" s="91" t="s">
        <v>75</v>
      </c>
    </row>
    <row r="7" spans="1:6" s="95" customFormat="1" ht="29.25" customHeight="1">
      <c r="A7" s="92"/>
      <c r="B7" s="93" t="s">
        <v>26</v>
      </c>
      <c r="C7" s="94"/>
      <c r="D7" s="94"/>
    </row>
    <row r="8" spans="1:6" s="95" customFormat="1" ht="29.25" customHeight="1">
      <c r="A8" s="96" t="s">
        <v>4</v>
      </c>
      <c r="B8" s="97" t="s">
        <v>27</v>
      </c>
      <c r="C8" s="98">
        <f>SUM(C9:C19)</f>
        <v>21800000</v>
      </c>
      <c r="D8" s="98">
        <f>SUM(D9:D19)</f>
        <v>21090000</v>
      </c>
      <c r="F8" s="99"/>
    </row>
    <row r="9" spans="1:6" ht="34.5" customHeight="1">
      <c r="A9" s="100">
        <v>1</v>
      </c>
      <c r="B9" s="101" t="s">
        <v>76</v>
      </c>
      <c r="C9" s="102">
        <v>260000</v>
      </c>
      <c r="D9" s="205">
        <f>+C9</f>
        <v>260000</v>
      </c>
      <c r="F9" s="104"/>
    </row>
    <row r="10" spans="1:6" ht="37.5" customHeight="1">
      <c r="A10" s="100">
        <v>2</v>
      </c>
      <c r="B10" s="101" t="s">
        <v>77</v>
      </c>
      <c r="C10" s="102">
        <v>40000</v>
      </c>
      <c r="D10" s="102">
        <f>C10</f>
        <v>40000</v>
      </c>
    </row>
    <row r="11" spans="1:6" ht="33" customHeight="1">
      <c r="A11" s="100">
        <v>3</v>
      </c>
      <c r="B11" s="105" t="s">
        <v>71</v>
      </c>
      <c r="C11" s="102">
        <v>9200000</v>
      </c>
      <c r="D11" s="102">
        <v>9190000</v>
      </c>
    </row>
    <row r="12" spans="1:6" ht="33" customHeight="1">
      <c r="A12" s="100">
        <v>4</v>
      </c>
      <c r="B12" s="105" t="s">
        <v>28</v>
      </c>
      <c r="C12" s="102">
        <v>1600000</v>
      </c>
      <c r="D12" s="102">
        <f>C12</f>
        <v>1600000</v>
      </c>
    </row>
    <row r="13" spans="1:6" ht="33" customHeight="1">
      <c r="A13" s="100">
        <v>5</v>
      </c>
      <c r="B13" s="105" t="s">
        <v>29</v>
      </c>
      <c r="C13" s="102">
        <v>4300000</v>
      </c>
      <c r="D13" s="102">
        <f>C13</f>
        <v>4300000</v>
      </c>
    </row>
    <row r="14" spans="1:6" ht="33" customHeight="1">
      <c r="A14" s="100">
        <v>6</v>
      </c>
      <c r="B14" s="105" t="s">
        <v>30</v>
      </c>
      <c r="C14" s="102">
        <v>2000000</v>
      </c>
      <c r="D14" s="102">
        <v>1800000</v>
      </c>
    </row>
    <row r="15" spans="1:6" ht="33" customHeight="1">
      <c r="A15" s="100">
        <v>7</v>
      </c>
      <c r="B15" s="105" t="s">
        <v>31</v>
      </c>
      <c r="C15" s="102"/>
      <c r="D15" s="102">
        <f>C15</f>
        <v>0</v>
      </c>
    </row>
    <row r="16" spans="1:6" ht="33" customHeight="1">
      <c r="A16" s="100">
        <v>8</v>
      </c>
      <c r="B16" s="105" t="s">
        <v>32</v>
      </c>
      <c r="C16" s="102">
        <v>10000</v>
      </c>
      <c r="D16" s="102">
        <f>C16</f>
        <v>10000</v>
      </c>
    </row>
    <row r="17" spans="1:4" ht="33" customHeight="1">
      <c r="A17" s="100">
        <v>9</v>
      </c>
      <c r="B17" s="105" t="s">
        <v>33</v>
      </c>
      <c r="C17" s="102">
        <v>2200000</v>
      </c>
      <c r="D17" s="102">
        <f>+C17</f>
        <v>2200000</v>
      </c>
    </row>
    <row r="18" spans="1:4" ht="33" customHeight="1">
      <c r="A18" s="100">
        <v>10</v>
      </c>
      <c r="B18" s="105" t="s">
        <v>34</v>
      </c>
      <c r="C18" s="102">
        <v>2190000</v>
      </c>
      <c r="D18" s="102">
        <v>1690000</v>
      </c>
    </row>
    <row r="19" spans="1:4" ht="33" customHeight="1">
      <c r="A19" s="154">
        <v>11</v>
      </c>
      <c r="B19" s="155" t="s">
        <v>224</v>
      </c>
      <c r="C19" s="153"/>
      <c r="D19" s="153">
        <f>C19</f>
        <v>0</v>
      </c>
    </row>
    <row r="20" spans="1:4" s="95" customFormat="1" ht="33" customHeight="1">
      <c r="A20" s="106" t="s">
        <v>6</v>
      </c>
      <c r="B20" s="107" t="s">
        <v>35</v>
      </c>
      <c r="C20" s="107"/>
      <c r="D20" s="107"/>
    </row>
  </sheetData>
  <mergeCells count="8">
    <mergeCell ref="A5:A6"/>
    <mergeCell ref="B5:B6"/>
    <mergeCell ref="C5:D5"/>
    <mergeCell ref="C1:D1"/>
    <mergeCell ref="A2:D2"/>
    <mergeCell ref="A3:D3"/>
    <mergeCell ref="C4:D4"/>
    <mergeCell ref="A1:B1"/>
  </mergeCells>
  <phoneticPr fontId="2" type="noConversion"/>
  <pageMargins left="0.57999999999999996" right="0.2" top="0.56999999999999995" bottom="0.43" header="0.32" footer="0.23"/>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sheetPr enableFormatConditionsCalculation="0">
    <tabColor rgb="FFFFFF00"/>
  </sheetPr>
  <dimension ref="A1:F54"/>
  <sheetViews>
    <sheetView topLeftCell="A13" workbookViewId="0">
      <selection activeCell="A38" sqref="A38:A40"/>
    </sheetView>
  </sheetViews>
  <sheetFormatPr defaultRowHeight="15.75"/>
  <cols>
    <col min="1" max="1" width="6.7109375" style="114" customWidth="1"/>
    <col min="2" max="2" width="44.42578125" style="114" customWidth="1"/>
    <col min="3" max="4" width="16.28515625" style="114" customWidth="1"/>
    <col min="5" max="5" width="13.42578125" style="114" customWidth="1"/>
    <col min="6" max="6" width="12.140625" style="114" bestFit="1" customWidth="1"/>
    <col min="7" max="16384" width="9.140625" style="114"/>
  </cols>
  <sheetData>
    <row r="1" spans="1:6" ht="27" customHeight="1">
      <c r="A1" s="381" t="str">
        <f>'Biểu 81'!A1:B1</f>
        <v>ỦY BAN NHÂN DÂN HUYỆN NA RÌ</v>
      </c>
      <c r="B1" s="381"/>
      <c r="D1" s="377" t="s">
        <v>63</v>
      </c>
      <c r="E1" s="377"/>
    </row>
    <row r="2" spans="1:6" ht="23.25" customHeight="1">
      <c r="A2" s="378" t="s">
        <v>240</v>
      </c>
      <c r="B2" s="378"/>
      <c r="C2" s="378"/>
      <c r="D2" s="378"/>
      <c r="E2" s="378"/>
    </row>
    <row r="3" spans="1:6">
      <c r="A3" s="378"/>
      <c r="B3" s="378"/>
      <c r="C3" s="378"/>
      <c r="D3" s="378"/>
      <c r="E3" s="378"/>
    </row>
    <row r="4" spans="1:6" ht="23.25" customHeight="1">
      <c r="A4" s="379" t="str">
        <f>'Biểu 81'!A3:C3</f>
        <v>(Kèm theo Quyết định số 4538/QĐ-UBND ngày 27 tháng 12 năm 2021 của UBND huyện Na Rì)</v>
      </c>
      <c r="B4" s="379"/>
      <c r="C4" s="379"/>
      <c r="D4" s="379"/>
      <c r="E4" s="379"/>
    </row>
    <row r="5" spans="1:6" ht="21.75" customHeight="1">
      <c r="D5" s="380" t="s">
        <v>72</v>
      </c>
      <c r="E5" s="380"/>
    </row>
    <row r="6" spans="1:6" s="203" customFormat="1" ht="19.5" customHeight="1">
      <c r="A6" s="376" t="s">
        <v>0</v>
      </c>
      <c r="B6" s="376" t="s">
        <v>225</v>
      </c>
      <c r="C6" s="376" t="s">
        <v>226</v>
      </c>
      <c r="D6" s="375" t="s">
        <v>227</v>
      </c>
      <c r="E6" s="375"/>
    </row>
    <row r="7" spans="1:6" s="203" customFormat="1" ht="37.5" customHeight="1">
      <c r="A7" s="376"/>
      <c r="B7" s="376"/>
      <c r="C7" s="376"/>
      <c r="D7" s="156" t="s">
        <v>36</v>
      </c>
      <c r="E7" s="156" t="s">
        <v>70</v>
      </c>
    </row>
    <row r="8" spans="1:6" s="176" customFormat="1" ht="21.75" customHeight="1">
      <c r="A8" s="317" t="s">
        <v>2</v>
      </c>
      <c r="B8" s="317" t="s">
        <v>3</v>
      </c>
      <c r="C8" s="317" t="s">
        <v>228</v>
      </c>
      <c r="D8" s="253">
        <v>2</v>
      </c>
      <c r="E8" s="253">
        <v>3</v>
      </c>
    </row>
    <row r="9" spans="1:6" s="152" customFormat="1" ht="21.75" customHeight="1">
      <c r="A9" s="157"/>
      <c r="B9" s="157" t="s">
        <v>12</v>
      </c>
      <c r="C9" s="158">
        <f>D9+E9</f>
        <v>373917000</v>
      </c>
      <c r="D9" s="158">
        <f>D10+D35</f>
        <v>285435277</v>
      </c>
      <c r="E9" s="158">
        <f>E10+E35</f>
        <v>88481723</v>
      </c>
    </row>
    <row r="10" spans="1:6" s="152" customFormat="1" ht="21.75" customHeight="1">
      <c r="A10" s="159" t="s">
        <v>2</v>
      </c>
      <c r="B10" s="157" t="s">
        <v>37</v>
      </c>
      <c r="C10" s="158">
        <f>D10+E10</f>
        <v>372712000</v>
      </c>
      <c r="D10" s="158">
        <f>D11+D14+D32</f>
        <v>284230277</v>
      </c>
      <c r="E10" s="158">
        <f>E11+E14+E32</f>
        <v>88481723</v>
      </c>
    </row>
    <row r="11" spans="1:6" s="163" customFormat="1" ht="21.75" customHeight="1">
      <c r="A11" s="160" t="s">
        <v>4</v>
      </c>
      <c r="B11" s="161" t="s">
        <v>13</v>
      </c>
      <c r="C11" s="162">
        <f>SUM(C12:C13)</f>
        <v>15277000</v>
      </c>
      <c r="D11" s="162">
        <f>SUM(D12:D13)</f>
        <v>15277000</v>
      </c>
      <c r="E11" s="162">
        <f>SUM(E12:E13)</f>
        <v>0</v>
      </c>
    </row>
    <row r="12" spans="1:6" ht="21.75" customHeight="1">
      <c r="A12" s="164">
        <v>1</v>
      </c>
      <c r="B12" s="165" t="s">
        <v>247</v>
      </c>
      <c r="C12" s="166">
        <f t="shared" ref="C12:C34" si="0">D12+E12</f>
        <v>13847000</v>
      </c>
      <c r="D12" s="166">
        <v>13847000</v>
      </c>
      <c r="E12" s="166"/>
    </row>
    <row r="13" spans="1:6" ht="21.75" customHeight="1">
      <c r="A13" s="167">
        <v>2</v>
      </c>
      <c r="B13" s="168" t="s">
        <v>79</v>
      </c>
      <c r="C13" s="169">
        <f t="shared" si="0"/>
        <v>1430000</v>
      </c>
      <c r="D13" s="169">
        <v>1430000</v>
      </c>
      <c r="E13" s="169"/>
    </row>
    <row r="14" spans="1:6" s="163" customFormat="1" ht="21.75" customHeight="1">
      <c r="A14" s="160" t="s">
        <v>6</v>
      </c>
      <c r="B14" s="161" t="s">
        <v>14</v>
      </c>
      <c r="C14" s="162">
        <f>D14+E14</f>
        <v>349254000</v>
      </c>
      <c r="D14" s="162">
        <f>D15+D17+D20+D23+D24+D25+D26+D27+D30+D31</f>
        <v>262646874</v>
      </c>
      <c r="E14" s="162">
        <f>E15+E17+E20+E24+E25+E26+E27+E30+E31</f>
        <v>86607126</v>
      </c>
    </row>
    <row r="15" spans="1:6" ht="21.75" customHeight="1">
      <c r="A15" s="164">
        <v>1</v>
      </c>
      <c r="B15" s="170" t="s">
        <v>80</v>
      </c>
      <c r="C15" s="166">
        <f t="shared" si="0"/>
        <v>20458000</v>
      </c>
      <c r="D15" s="166">
        <v>19688710</v>
      </c>
      <c r="E15" s="166">
        <v>769290</v>
      </c>
      <c r="F15" s="216"/>
    </row>
    <row r="16" spans="1:6" s="176" customFormat="1" ht="21.75" customHeight="1">
      <c r="A16" s="171"/>
      <c r="B16" s="172" t="s">
        <v>81</v>
      </c>
      <c r="C16" s="173">
        <f t="shared" si="0"/>
        <v>0</v>
      </c>
      <c r="D16" s="174">
        <v>0</v>
      </c>
      <c r="E16" s="175"/>
    </row>
    <row r="17" spans="1:5" s="152" customFormat="1" ht="21.75" customHeight="1">
      <c r="A17" s="167">
        <v>2</v>
      </c>
      <c r="B17" s="177" t="s">
        <v>82</v>
      </c>
      <c r="C17" s="169">
        <f t="shared" si="0"/>
        <v>181350000</v>
      </c>
      <c r="D17" s="169">
        <f>D18+D19</f>
        <v>181350000</v>
      </c>
      <c r="E17" s="169"/>
    </row>
    <row r="18" spans="1:5" s="163" customFormat="1" ht="21.75" customHeight="1">
      <c r="A18" s="171" t="s">
        <v>5</v>
      </c>
      <c r="B18" s="172" t="s">
        <v>83</v>
      </c>
      <c r="C18" s="175">
        <f t="shared" si="0"/>
        <v>179182000</v>
      </c>
      <c r="D18" s="175">
        <v>179182000</v>
      </c>
      <c r="E18" s="175"/>
    </row>
    <row r="19" spans="1:5" s="163" customFormat="1" ht="21.75" customHeight="1">
      <c r="A19" s="171" t="s">
        <v>5</v>
      </c>
      <c r="B19" s="172" t="s">
        <v>84</v>
      </c>
      <c r="C19" s="175">
        <f t="shared" si="0"/>
        <v>2168000</v>
      </c>
      <c r="D19" s="175">
        <v>2168000</v>
      </c>
      <c r="E19" s="175"/>
    </row>
    <row r="20" spans="1:5" s="152" customFormat="1" ht="20.25" customHeight="1">
      <c r="A20" s="167">
        <v>3</v>
      </c>
      <c r="B20" s="177" t="s">
        <v>85</v>
      </c>
      <c r="C20" s="169">
        <f t="shared" si="0"/>
        <v>2293000</v>
      </c>
      <c r="D20" s="169">
        <f>SUM(D21:D22)</f>
        <v>1662000</v>
      </c>
      <c r="E20" s="169">
        <f>SUM(E21:E22)</f>
        <v>631000</v>
      </c>
    </row>
    <row r="21" spans="1:5" s="163" customFormat="1" ht="20.25" customHeight="1">
      <c r="A21" s="171" t="s">
        <v>5</v>
      </c>
      <c r="B21" s="172" t="s">
        <v>86</v>
      </c>
      <c r="C21" s="175">
        <f t="shared" si="0"/>
        <v>1060000</v>
      </c>
      <c r="D21" s="175">
        <v>705000</v>
      </c>
      <c r="E21" s="175">
        <v>355000</v>
      </c>
    </row>
    <row r="22" spans="1:5" s="163" customFormat="1" ht="20.25" customHeight="1">
      <c r="A22" s="171" t="s">
        <v>5</v>
      </c>
      <c r="B22" s="172" t="s">
        <v>87</v>
      </c>
      <c r="C22" s="175">
        <f t="shared" si="0"/>
        <v>1233000</v>
      </c>
      <c r="D22" s="175">
        <v>957000</v>
      </c>
      <c r="E22" s="175">
        <v>276000</v>
      </c>
    </row>
    <row r="23" spans="1:5" s="152" customFormat="1" ht="20.25" customHeight="1">
      <c r="A23" s="167">
        <v>4</v>
      </c>
      <c r="B23" s="177" t="s">
        <v>246</v>
      </c>
      <c r="C23" s="169">
        <f t="shared" si="0"/>
        <v>1450000</v>
      </c>
      <c r="D23" s="169">
        <v>1450000</v>
      </c>
      <c r="E23" s="169"/>
    </row>
    <row r="24" spans="1:5" s="152" customFormat="1" ht="20.25" customHeight="1">
      <c r="A24" s="167">
        <v>5</v>
      </c>
      <c r="B24" s="177" t="s">
        <v>88</v>
      </c>
      <c r="C24" s="169">
        <f t="shared" si="0"/>
        <v>2000000</v>
      </c>
      <c r="D24" s="169">
        <v>681000</v>
      </c>
      <c r="E24" s="169">
        <v>1319000</v>
      </c>
    </row>
    <row r="25" spans="1:5" ht="20.25" customHeight="1">
      <c r="A25" s="167">
        <v>6</v>
      </c>
      <c r="B25" s="177" t="s">
        <v>89</v>
      </c>
      <c r="C25" s="169">
        <f t="shared" si="0"/>
        <v>19427000</v>
      </c>
      <c r="D25" s="169">
        <v>17337454</v>
      </c>
      <c r="E25" s="169">
        <v>2089546</v>
      </c>
    </row>
    <row r="26" spans="1:5" ht="20.25" customHeight="1">
      <c r="A26" s="167">
        <v>7</v>
      </c>
      <c r="B26" s="168" t="s">
        <v>90</v>
      </c>
      <c r="C26" s="169">
        <f>D26+E26</f>
        <v>104058000</v>
      </c>
      <c r="D26" s="169">
        <v>26425700</v>
      </c>
      <c r="E26" s="169">
        <v>77632300</v>
      </c>
    </row>
    <row r="27" spans="1:5" ht="20.25" customHeight="1">
      <c r="A27" s="167">
        <v>8</v>
      </c>
      <c r="B27" s="178" t="s">
        <v>91</v>
      </c>
      <c r="C27" s="169">
        <f t="shared" si="0"/>
        <v>12115000</v>
      </c>
      <c r="D27" s="169">
        <f>D28+D29</f>
        <v>8371616</v>
      </c>
      <c r="E27" s="169">
        <f>E28+E29</f>
        <v>3743384</v>
      </c>
    </row>
    <row r="28" spans="1:5" s="176" customFormat="1" ht="20.25" customHeight="1">
      <c r="A28" s="171" t="s">
        <v>5</v>
      </c>
      <c r="B28" s="172" t="s">
        <v>92</v>
      </c>
      <c r="C28" s="175">
        <f t="shared" si="0"/>
        <v>1185000</v>
      </c>
      <c r="D28" s="175">
        <v>811000</v>
      </c>
      <c r="E28" s="175">
        <v>374000</v>
      </c>
    </row>
    <row r="29" spans="1:5" s="176" customFormat="1" ht="20.25" customHeight="1">
      <c r="A29" s="171" t="s">
        <v>5</v>
      </c>
      <c r="B29" s="172" t="s">
        <v>93</v>
      </c>
      <c r="C29" s="175">
        <f t="shared" si="0"/>
        <v>10930000</v>
      </c>
      <c r="D29" s="175">
        <v>7560616</v>
      </c>
      <c r="E29" s="175">
        <v>3369384</v>
      </c>
    </row>
    <row r="30" spans="1:5" ht="21.75" customHeight="1">
      <c r="A30" s="167">
        <v>9</v>
      </c>
      <c r="B30" s="168" t="s">
        <v>94</v>
      </c>
      <c r="C30" s="169">
        <f t="shared" si="0"/>
        <v>1738000</v>
      </c>
      <c r="D30" s="169">
        <v>1315394</v>
      </c>
      <c r="E30" s="169">
        <v>422606</v>
      </c>
    </row>
    <row r="31" spans="1:5" ht="21.75" customHeight="1">
      <c r="A31" s="179">
        <v>10</v>
      </c>
      <c r="B31" s="217" t="s">
        <v>241</v>
      </c>
      <c r="C31" s="180">
        <f t="shared" si="0"/>
        <v>4365000</v>
      </c>
      <c r="D31" s="180">
        <v>4365000</v>
      </c>
      <c r="E31" s="180"/>
    </row>
    <row r="32" spans="1:5" s="163" customFormat="1" ht="21.75" customHeight="1">
      <c r="A32" s="181" t="s">
        <v>10</v>
      </c>
      <c r="B32" s="182" t="s">
        <v>15</v>
      </c>
      <c r="C32" s="162">
        <f>C33+C34</f>
        <v>8181000</v>
      </c>
      <c r="D32" s="162">
        <f>D33+D34</f>
        <v>6306403</v>
      </c>
      <c r="E32" s="162">
        <f>E33+E34</f>
        <v>1874597</v>
      </c>
    </row>
    <row r="33" spans="1:5" s="163" customFormat="1" ht="21.75" customHeight="1">
      <c r="A33" s="164">
        <v>1</v>
      </c>
      <c r="B33" s="166" t="s">
        <v>133</v>
      </c>
      <c r="C33" s="166">
        <f t="shared" si="0"/>
        <v>7308000</v>
      </c>
      <c r="D33" s="166">
        <v>5609123</v>
      </c>
      <c r="E33" s="166">
        <v>1698877</v>
      </c>
    </row>
    <row r="34" spans="1:5" s="163" customFormat="1" ht="30.75" customHeight="1">
      <c r="A34" s="179">
        <v>2</v>
      </c>
      <c r="B34" s="180" t="s">
        <v>134</v>
      </c>
      <c r="C34" s="180">
        <f t="shared" si="0"/>
        <v>873000</v>
      </c>
      <c r="D34" s="180">
        <v>697280</v>
      </c>
      <c r="E34" s="180">
        <v>175720</v>
      </c>
    </row>
    <row r="35" spans="1:5" s="152" customFormat="1" ht="26.25" customHeight="1">
      <c r="A35" s="159" t="s">
        <v>3</v>
      </c>
      <c r="B35" s="157" t="s">
        <v>242</v>
      </c>
      <c r="C35" s="183">
        <f>C36+C37</f>
        <v>1205000</v>
      </c>
      <c r="D35" s="183">
        <f>D36+D37</f>
        <v>1205000</v>
      </c>
      <c r="E35" s="183">
        <f>E36+E37</f>
        <v>0</v>
      </c>
    </row>
    <row r="36" spans="1:5" s="152" customFormat="1" ht="26.25" customHeight="1">
      <c r="A36" s="159" t="s">
        <v>4</v>
      </c>
      <c r="B36" s="212" t="s">
        <v>243</v>
      </c>
      <c r="C36" s="213"/>
      <c r="D36" s="213"/>
      <c r="E36" s="214"/>
    </row>
    <row r="37" spans="1:5" s="152" customFormat="1" ht="26.25" customHeight="1">
      <c r="A37" s="159" t="s">
        <v>6</v>
      </c>
      <c r="B37" s="212" t="s">
        <v>221</v>
      </c>
      <c r="C37" s="215">
        <f>SUM(C38:C40)</f>
        <v>1205000</v>
      </c>
      <c r="D37" s="215">
        <f t="shared" ref="D37:E37" si="1">SUM(D38:D40)</f>
        <v>1205000</v>
      </c>
      <c r="E37" s="215">
        <f t="shared" si="1"/>
        <v>0</v>
      </c>
    </row>
    <row r="38" spans="1:5" ht="26.25" customHeight="1">
      <c r="A38" s="344">
        <v>1</v>
      </c>
      <c r="B38" s="210" t="s">
        <v>244</v>
      </c>
      <c r="C38" s="211">
        <f>SUM(D38:E38)</f>
        <v>555000</v>
      </c>
      <c r="D38" s="211">
        <v>555000</v>
      </c>
      <c r="E38" s="211"/>
    </row>
    <row r="39" spans="1:5" ht="31.5">
      <c r="A39" s="345">
        <v>2</v>
      </c>
      <c r="B39" s="207" t="s">
        <v>230</v>
      </c>
      <c r="C39" s="206">
        <f t="shared" ref="C39:C40" si="2">SUM(D39:E39)</f>
        <v>500000</v>
      </c>
      <c r="D39" s="206">
        <v>500000</v>
      </c>
      <c r="E39" s="206"/>
    </row>
    <row r="40" spans="1:5" ht="63">
      <c r="A40" s="346">
        <v>3</v>
      </c>
      <c r="B40" s="208" t="s">
        <v>245</v>
      </c>
      <c r="C40" s="209">
        <f t="shared" si="2"/>
        <v>150000</v>
      </c>
      <c r="D40" s="209">
        <v>150000</v>
      </c>
      <c r="E40" s="209"/>
    </row>
    <row r="54" ht="92.25" customHeight="1"/>
  </sheetData>
  <mergeCells count="9">
    <mergeCell ref="D6:E6"/>
    <mergeCell ref="A6:A7"/>
    <mergeCell ref="B6:B7"/>
    <mergeCell ref="C6:C7"/>
    <mergeCell ref="D1:E1"/>
    <mergeCell ref="A2:E3"/>
    <mergeCell ref="A4:E4"/>
    <mergeCell ref="D5:E5"/>
    <mergeCell ref="A1:B1"/>
  </mergeCells>
  <phoneticPr fontId="2" type="noConversion"/>
  <pageMargins left="0.52" right="0.2" top="0.43" bottom="0.31" header="0.28999999999999998" footer="0.2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rgb="FFFFFF00"/>
  </sheetPr>
  <dimension ref="A1:F44"/>
  <sheetViews>
    <sheetView workbookViewId="0">
      <selection activeCell="L40" sqref="L40"/>
    </sheetView>
  </sheetViews>
  <sheetFormatPr defaultRowHeight="15.75"/>
  <cols>
    <col min="1" max="1" width="8" style="18" customWidth="1"/>
    <col min="2" max="2" width="65.85546875" style="18" customWidth="1"/>
    <col min="3" max="3" width="22.28515625" style="18" customWidth="1"/>
    <col min="4" max="4" width="21.28515625" style="18" hidden="1" customWidth="1"/>
    <col min="5" max="6" width="9.140625" style="18" hidden="1" customWidth="1"/>
    <col min="7" max="16384" width="9.140625" style="18"/>
  </cols>
  <sheetData>
    <row r="1" spans="1:5" ht="21" customHeight="1">
      <c r="A1" s="382" t="str">
        <f>'Biểu 81'!A1:B1</f>
        <v>ỦY BAN NHÂN DÂN HUYỆN NA RÌ</v>
      </c>
      <c r="B1" s="382"/>
      <c r="C1" s="50" t="s">
        <v>64</v>
      </c>
    </row>
    <row r="2" spans="1:5" s="20" customFormat="1" ht="27" customHeight="1">
      <c r="A2" s="383" t="s">
        <v>249</v>
      </c>
      <c r="B2" s="383"/>
      <c r="C2" s="383"/>
    </row>
    <row r="3" spans="1:5" s="20" customFormat="1" ht="20.25" customHeight="1">
      <c r="A3" s="384" t="str">
        <f>'Biểu 81'!A3:C3</f>
        <v>(Kèm theo Quyết định số 4538/QĐ-UBND ngày 27 tháng 12 năm 2021 của UBND huyện Na Rì)</v>
      </c>
      <c r="B3" s="384"/>
      <c r="C3" s="384"/>
    </row>
    <row r="4" spans="1:5" ht="26.25" customHeight="1">
      <c r="A4" s="51"/>
      <c r="B4" s="385" t="s">
        <v>72</v>
      </c>
      <c r="C4" s="385"/>
    </row>
    <row r="5" spans="1:5" s="19" customFormat="1" ht="30.75" customHeight="1">
      <c r="A5" s="52" t="s">
        <v>0</v>
      </c>
      <c r="B5" s="52" t="s">
        <v>1</v>
      </c>
      <c r="C5" s="52" t="s">
        <v>38</v>
      </c>
    </row>
    <row r="6" spans="1:5" s="20" customFormat="1" ht="28.5" customHeight="1">
      <c r="A6" s="52"/>
      <c r="B6" s="53" t="s">
        <v>95</v>
      </c>
      <c r="C6" s="77">
        <f>C7+C8+C39</f>
        <v>372434000</v>
      </c>
      <c r="D6" s="115">
        <f>+'Biểu 84'!C9</f>
        <v>373917000</v>
      </c>
    </row>
    <row r="7" spans="1:5" s="20" customFormat="1" ht="32.25" customHeight="1">
      <c r="A7" s="54" t="s">
        <v>2</v>
      </c>
      <c r="B7" s="68" t="s">
        <v>135</v>
      </c>
      <c r="C7" s="55">
        <f>+'Biểu 82'!C16</f>
        <v>86998723</v>
      </c>
      <c r="D7" s="115">
        <f>+D6-C6</f>
        <v>1483000</v>
      </c>
      <c r="E7" s="20" t="s">
        <v>250</v>
      </c>
    </row>
    <row r="8" spans="1:5" s="20" customFormat="1" ht="32.25" customHeight="1">
      <c r="A8" s="56" t="s">
        <v>3</v>
      </c>
      <c r="B8" s="57" t="s">
        <v>39</v>
      </c>
      <c r="C8" s="58">
        <f>C9+C25+C38</f>
        <v>284230277</v>
      </c>
      <c r="D8" s="115"/>
    </row>
    <row r="9" spans="1:5" s="20" customFormat="1" ht="22.5" customHeight="1">
      <c r="A9" s="109" t="s">
        <v>4</v>
      </c>
      <c r="B9" s="113" t="s">
        <v>146</v>
      </c>
      <c r="C9" s="58">
        <f>C10+C23+C24</f>
        <v>15277000</v>
      </c>
    </row>
    <row r="10" spans="1:5" ht="22.5" customHeight="1">
      <c r="A10" s="109">
        <v>1</v>
      </c>
      <c r="B10" s="113" t="s">
        <v>147</v>
      </c>
      <c r="C10" s="61">
        <f>SUM(C11:C22)</f>
        <v>15277000</v>
      </c>
    </row>
    <row r="11" spans="1:5" ht="22.5" customHeight="1">
      <c r="A11" s="109" t="s">
        <v>5</v>
      </c>
      <c r="B11" s="113" t="s">
        <v>148</v>
      </c>
      <c r="C11" s="78"/>
    </row>
    <row r="12" spans="1:5" s="79" customFormat="1" ht="22.5" customHeight="1">
      <c r="A12" s="109" t="s">
        <v>5</v>
      </c>
      <c r="B12" s="113" t="s">
        <v>136</v>
      </c>
      <c r="C12" s="78"/>
    </row>
    <row r="13" spans="1:5" s="79" customFormat="1" ht="22.5" customHeight="1">
      <c r="A13" s="109" t="s">
        <v>5</v>
      </c>
      <c r="B13" s="113" t="s">
        <v>149</v>
      </c>
      <c r="C13" s="78"/>
    </row>
    <row r="14" spans="1:5" s="79" customFormat="1" ht="22.5" customHeight="1">
      <c r="A14" s="109" t="s">
        <v>5</v>
      </c>
      <c r="B14" s="113" t="s">
        <v>137</v>
      </c>
      <c r="C14" s="78"/>
    </row>
    <row r="15" spans="1:5" s="79" customFormat="1" ht="22.5" customHeight="1">
      <c r="A15" s="109" t="s">
        <v>5</v>
      </c>
      <c r="B15" s="113" t="s">
        <v>150</v>
      </c>
      <c r="C15" s="78"/>
    </row>
    <row r="16" spans="1:5" s="79" customFormat="1" ht="22.5" customHeight="1">
      <c r="A16" s="109" t="s">
        <v>5</v>
      </c>
      <c r="B16" s="113" t="s">
        <v>40</v>
      </c>
      <c r="C16" s="78"/>
    </row>
    <row r="17" spans="1:3" s="79" customFormat="1" ht="22.5" customHeight="1">
      <c r="A17" s="109" t="s">
        <v>5</v>
      </c>
      <c r="B17" s="113" t="s">
        <v>41</v>
      </c>
      <c r="C17" s="78"/>
    </row>
    <row r="18" spans="1:3" ht="22.5" customHeight="1">
      <c r="A18" s="109" t="s">
        <v>5</v>
      </c>
      <c r="B18" s="113" t="s">
        <v>42</v>
      </c>
      <c r="C18" s="78"/>
    </row>
    <row r="19" spans="1:3" ht="21.75" customHeight="1">
      <c r="A19" s="109" t="s">
        <v>5</v>
      </c>
      <c r="B19" s="113" t="s">
        <v>151</v>
      </c>
      <c r="C19" s="61"/>
    </row>
    <row r="20" spans="1:3" ht="21.75" customHeight="1">
      <c r="A20" s="109" t="s">
        <v>5</v>
      </c>
      <c r="B20" s="113" t="s">
        <v>152</v>
      </c>
      <c r="C20" s="78"/>
    </row>
    <row r="21" spans="1:3" ht="21.75" customHeight="1">
      <c r="A21" s="109" t="s">
        <v>5</v>
      </c>
      <c r="B21" s="113" t="s">
        <v>153</v>
      </c>
      <c r="C21" s="61"/>
    </row>
    <row r="22" spans="1:3" ht="21.75" customHeight="1">
      <c r="A22" s="109" t="s">
        <v>5</v>
      </c>
      <c r="B22" s="113" t="s">
        <v>154</v>
      </c>
      <c r="C22" s="61">
        <f>'Biểu 84'!D11</f>
        <v>15277000</v>
      </c>
    </row>
    <row r="23" spans="1:3" ht="55.5" customHeight="1">
      <c r="A23" s="109">
        <v>2</v>
      </c>
      <c r="B23" s="113" t="s">
        <v>155</v>
      </c>
      <c r="C23" s="61"/>
    </row>
    <row r="24" spans="1:3" ht="21.75" customHeight="1">
      <c r="A24" s="109">
        <v>3</v>
      </c>
      <c r="B24" s="113" t="s">
        <v>156</v>
      </c>
      <c r="C24" s="61"/>
    </row>
    <row r="25" spans="1:3" s="20" customFormat="1" ht="22.5" customHeight="1">
      <c r="A25" s="56" t="s">
        <v>6</v>
      </c>
      <c r="B25" s="57" t="s">
        <v>14</v>
      </c>
      <c r="C25" s="58">
        <f>SUM(C27:C37)</f>
        <v>262646874</v>
      </c>
    </row>
    <row r="26" spans="1:3" ht="22.5" customHeight="1">
      <c r="A26" s="59"/>
      <c r="B26" s="62" t="s">
        <v>58</v>
      </c>
      <c r="C26" s="61"/>
    </row>
    <row r="27" spans="1:3" ht="22.5" customHeight="1">
      <c r="A27" s="59">
        <v>1</v>
      </c>
      <c r="B27" s="60" t="s">
        <v>96</v>
      </c>
      <c r="C27" s="61">
        <f>'Biểu 84'!D17</f>
        <v>181350000</v>
      </c>
    </row>
    <row r="28" spans="1:3" ht="22.5" customHeight="1">
      <c r="A28" s="59">
        <v>2</v>
      </c>
      <c r="B28" s="60" t="s">
        <v>97</v>
      </c>
      <c r="C28" s="61">
        <f>'Biểu 84'!D21</f>
        <v>705000</v>
      </c>
    </row>
    <row r="29" spans="1:3" ht="22.5" customHeight="1">
      <c r="A29" s="59">
        <v>3</v>
      </c>
      <c r="B29" s="60" t="s">
        <v>40</v>
      </c>
      <c r="C29" s="61">
        <f>'Biểu 84'!D22</f>
        <v>957000</v>
      </c>
    </row>
    <row r="30" spans="1:3" ht="22.5" customHeight="1">
      <c r="A30" s="59">
        <v>4</v>
      </c>
      <c r="B30" s="60" t="s">
        <v>246</v>
      </c>
      <c r="C30" s="61">
        <f>+'Biểu 84'!D23</f>
        <v>1450000</v>
      </c>
    </row>
    <row r="31" spans="1:3" ht="22.5" customHeight="1">
      <c r="A31" s="59">
        <v>3</v>
      </c>
      <c r="B31" s="60" t="s">
        <v>98</v>
      </c>
      <c r="C31" s="61">
        <f>'Biểu 84'!D24</f>
        <v>681000</v>
      </c>
    </row>
    <row r="32" spans="1:3" ht="22.5" customHeight="1">
      <c r="A32" s="59">
        <v>4</v>
      </c>
      <c r="B32" s="60" t="s">
        <v>99</v>
      </c>
      <c r="C32" s="61">
        <f>'Biểu 84'!D15</f>
        <v>19688710</v>
      </c>
    </row>
    <row r="33" spans="1:3" ht="22.5" customHeight="1">
      <c r="A33" s="59">
        <v>6</v>
      </c>
      <c r="B33" s="60" t="s">
        <v>100</v>
      </c>
      <c r="C33" s="61">
        <f>'Biểu 84'!D26</f>
        <v>26425700</v>
      </c>
    </row>
    <row r="34" spans="1:3" ht="22.5" customHeight="1">
      <c r="A34" s="59">
        <v>7</v>
      </c>
      <c r="B34" s="60" t="s">
        <v>101</v>
      </c>
      <c r="C34" s="61">
        <f>'Biểu 84'!D25</f>
        <v>17337454</v>
      </c>
    </row>
    <row r="35" spans="1:3" ht="22.5" customHeight="1">
      <c r="A35" s="59">
        <v>8</v>
      </c>
      <c r="B35" s="60" t="s">
        <v>102</v>
      </c>
      <c r="C35" s="61">
        <f>'Biểu 84'!D27</f>
        <v>8371616</v>
      </c>
    </row>
    <row r="36" spans="1:3" ht="22.5" customHeight="1">
      <c r="A36" s="59">
        <v>9</v>
      </c>
      <c r="B36" s="60" t="s">
        <v>103</v>
      </c>
      <c r="C36" s="61">
        <f>'Biểu 84'!D30</f>
        <v>1315394</v>
      </c>
    </row>
    <row r="37" spans="1:3" ht="22.5" customHeight="1">
      <c r="A37" s="59">
        <v>10</v>
      </c>
      <c r="B37" s="63" t="s">
        <v>248</v>
      </c>
      <c r="C37" s="64">
        <f>+'Biểu 84'!D31</f>
        <v>4365000</v>
      </c>
    </row>
    <row r="38" spans="1:3" s="20" customFormat="1" ht="28.5" customHeight="1">
      <c r="A38" s="65" t="s">
        <v>10</v>
      </c>
      <c r="B38" s="66" t="s">
        <v>15</v>
      </c>
      <c r="C38" s="67">
        <f>'Biểu 84'!D32</f>
        <v>6306403</v>
      </c>
    </row>
    <row r="39" spans="1:3" ht="28.5" customHeight="1">
      <c r="A39" s="159" t="s">
        <v>132</v>
      </c>
      <c r="B39" s="223" t="s">
        <v>242</v>
      </c>
      <c r="C39" s="116">
        <f>C40+C41</f>
        <v>1205000</v>
      </c>
    </row>
    <row r="40" spans="1:3" ht="28.5" customHeight="1">
      <c r="A40" s="218" t="s">
        <v>4</v>
      </c>
      <c r="B40" s="219" t="s">
        <v>243</v>
      </c>
      <c r="C40" s="221"/>
    </row>
    <row r="41" spans="1:3" ht="28.5" customHeight="1">
      <c r="A41" s="218" t="s">
        <v>6</v>
      </c>
      <c r="B41" s="219" t="s">
        <v>221</v>
      </c>
      <c r="C41" s="116">
        <f>SUM(C42:C44)</f>
        <v>1205000</v>
      </c>
    </row>
    <row r="42" spans="1:3" ht="28.5" customHeight="1">
      <c r="A42" s="222">
        <v>1</v>
      </c>
      <c r="B42" s="220" t="s">
        <v>244</v>
      </c>
      <c r="C42" s="117">
        <f>+'Biểu 84'!D38</f>
        <v>555000</v>
      </c>
    </row>
    <row r="43" spans="1:3" ht="52.5" customHeight="1">
      <c r="A43" s="347">
        <v>2</v>
      </c>
      <c r="B43" s="348" t="s">
        <v>230</v>
      </c>
      <c r="C43" s="349">
        <f>+'Biểu 84'!D39</f>
        <v>500000</v>
      </c>
    </row>
    <row r="44" spans="1:3" ht="64.5" customHeight="1">
      <c r="A44" s="350">
        <v>3</v>
      </c>
      <c r="B44" s="351" t="s">
        <v>245</v>
      </c>
      <c r="C44" s="352">
        <f>+'Biểu 84'!D40</f>
        <v>150000</v>
      </c>
    </row>
  </sheetData>
  <mergeCells count="4">
    <mergeCell ref="A1:B1"/>
    <mergeCell ref="A2:C2"/>
    <mergeCell ref="A3:C3"/>
    <mergeCell ref="B4:C4"/>
  </mergeCells>
  <phoneticPr fontId="2" type="noConversion"/>
  <pageMargins left="0.6692913385826772" right="0.19685039370078741" top="0.39370078740157483" bottom="0.27559055118110237" header="0.27559055118110237" footer="0.2362204724409449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rgb="FFFFFF00"/>
  </sheetPr>
  <dimension ref="A1:L68"/>
  <sheetViews>
    <sheetView workbookViewId="0">
      <selection activeCell="L10" sqref="L10"/>
    </sheetView>
  </sheetViews>
  <sheetFormatPr defaultRowHeight="15.75"/>
  <cols>
    <col min="1" max="1" width="5.42578125" style="69" customWidth="1"/>
    <col min="2" max="2" width="37.85546875" style="69" customWidth="1"/>
    <col min="3" max="3" width="14.140625" style="69" customWidth="1"/>
    <col min="4" max="4" width="13.28515625" style="69" customWidth="1"/>
    <col min="5" max="5" width="14.28515625" style="69" customWidth="1"/>
    <col min="6" max="7" width="14.140625" style="81" customWidth="1"/>
    <col min="8" max="8" width="9.28515625" style="69" customWidth="1"/>
    <col min="9" max="9" width="10.42578125" style="69" customWidth="1"/>
    <col min="10" max="10" width="11.28515625" style="69" customWidth="1"/>
    <col min="11" max="11" width="9.140625" style="69"/>
    <col min="12" max="12" width="13" style="69" customWidth="1"/>
    <col min="13" max="16384" width="9.140625" style="69"/>
  </cols>
  <sheetData>
    <row r="1" spans="1:10" ht="16.5" customHeight="1">
      <c r="A1" s="386" t="str">
        <f>'Biểu 81'!A1:B1</f>
        <v>ỦY BAN NHÂN DÂN HUYỆN NA RÌ</v>
      </c>
      <c r="B1" s="386"/>
      <c r="C1" s="386"/>
      <c r="I1" s="387" t="s">
        <v>131</v>
      </c>
      <c r="J1" s="387"/>
    </row>
    <row r="2" spans="1:10" s="74" customFormat="1" ht="27" customHeight="1">
      <c r="A2" s="395" t="s">
        <v>229</v>
      </c>
      <c r="B2" s="395"/>
      <c r="C2" s="395"/>
      <c r="D2" s="395"/>
      <c r="E2" s="395"/>
      <c r="F2" s="395"/>
      <c r="G2" s="395"/>
      <c r="H2" s="395"/>
      <c r="I2" s="395"/>
      <c r="J2" s="395"/>
    </row>
    <row r="3" spans="1:10" s="74" customFormat="1" ht="21.75" customHeight="1">
      <c r="A3" s="396" t="str">
        <f>'Biểu 81'!A3:C3</f>
        <v>(Kèm theo Quyết định số 4538/QĐ-UBND ngày 27 tháng 12 năm 2021 của UBND huyện Na Rì)</v>
      </c>
      <c r="B3" s="396"/>
      <c r="C3" s="396"/>
      <c r="D3" s="396"/>
      <c r="E3" s="396"/>
      <c r="F3" s="396"/>
      <c r="G3" s="396"/>
      <c r="H3" s="396"/>
      <c r="I3" s="396"/>
      <c r="J3" s="396"/>
    </row>
    <row r="4" spans="1:10" s="74" customFormat="1" ht="18.75" customHeight="1">
      <c r="A4" s="70"/>
      <c r="B4" s="70"/>
      <c r="C4" s="83"/>
      <c r="D4" s="70"/>
      <c r="E4" s="70"/>
      <c r="F4" s="82"/>
      <c r="G4" s="82"/>
      <c r="H4" s="70"/>
      <c r="I4" s="396" t="s">
        <v>104</v>
      </c>
      <c r="J4" s="396"/>
    </row>
    <row r="5" spans="1:10" s="84" customFormat="1" ht="24.75" customHeight="1">
      <c r="A5" s="388" t="s">
        <v>0</v>
      </c>
      <c r="B5" s="388" t="s">
        <v>43</v>
      </c>
      <c r="C5" s="388" t="s">
        <v>46</v>
      </c>
      <c r="D5" s="388" t="s">
        <v>47</v>
      </c>
      <c r="E5" s="388" t="s">
        <v>48</v>
      </c>
      <c r="F5" s="390" t="s">
        <v>44</v>
      </c>
      <c r="G5" s="390" t="s">
        <v>192</v>
      </c>
      <c r="H5" s="392" t="s">
        <v>45</v>
      </c>
      <c r="I5" s="393"/>
      <c r="J5" s="394"/>
    </row>
    <row r="6" spans="1:10" s="84" customFormat="1" ht="50.25" customHeight="1">
      <c r="A6" s="389"/>
      <c r="B6" s="389"/>
      <c r="C6" s="389"/>
      <c r="D6" s="389"/>
      <c r="E6" s="389"/>
      <c r="F6" s="391"/>
      <c r="G6" s="391"/>
      <c r="H6" s="80" t="s">
        <v>46</v>
      </c>
      <c r="I6" s="80" t="s">
        <v>47</v>
      </c>
      <c r="J6" s="85" t="s">
        <v>48</v>
      </c>
    </row>
    <row r="7" spans="1:10" s="254" customFormat="1">
      <c r="A7" s="356" t="s">
        <v>2</v>
      </c>
      <c r="B7" s="356" t="s">
        <v>3</v>
      </c>
      <c r="C7" s="356">
        <v>1</v>
      </c>
      <c r="D7" s="356">
        <v>2</v>
      </c>
      <c r="E7" s="356">
        <v>3</v>
      </c>
      <c r="F7" s="357">
        <v>4</v>
      </c>
      <c r="G7" s="357"/>
      <c r="H7" s="356">
        <v>5</v>
      </c>
      <c r="I7" s="356">
        <v>6</v>
      </c>
      <c r="J7" s="356">
        <v>7</v>
      </c>
    </row>
    <row r="8" spans="1:10" s="74" customFormat="1" ht="21" customHeight="1">
      <c r="A8" s="118"/>
      <c r="B8" s="224" t="s">
        <v>46</v>
      </c>
      <c r="C8" s="202">
        <f>+C9+C21+C31+C38+C45+C48+C65+C66+C67+C68</f>
        <v>373916999.57801604</v>
      </c>
      <c r="D8" s="202">
        <f t="shared" ref="D8:H8" si="0">+D9+D21+D31+D38+D45+D48+D65+D66+D67+D68</f>
        <v>15277000</v>
      </c>
      <c r="E8" s="202">
        <f t="shared" si="0"/>
        <v>346093999.57801604</v>
      </c>
      <c r="F8" s="202">
        <f t="shared" si="0"/>
        <v>8181000</v>
      </c>
      <c r="G8" s="202">
        <f t="shared" si="0"/>
        <v>4365000</v>
      </c>
      <c r="H8" s="202">
        <f t="shared" si="0"/>
        <v>0</v>
      </c>
      <c r="I8" s="138">
        <f>SUM(I9:I19)</f>
        <v>0</v>
      </c>
      <c r="J8" s="138">
        <f>SUM(J9:J19)</f>
        <v>0</v>
      </c>
    </row>
    <row r="9" spans="1:10" s="74" customFormat="1" ht="21" customHeight="1">
      <c r="A9" s="225" t="s">
        <v>4</v>
      </c>
      <c r="B9" s="226" t="s">
        <v>161</v>
      </c>
      <c r="C9" s="234">
        <f>SUM(C10:C20)</f>
        <v>39578161.168781504</v>
      </c>
      <c r="D9" s="234">
        <f t="shared" ref="D9:G9" si="1">SUM(D10:D20)</f>
        <v>0</v>
      </c>
      <c r="E9" s="234">
        <f t="shared" si="1"/>
        <v>39578161.168781504</v>
      </c>
      <c r="F9" s="234">
        <f t="shared" si="1"/>
        <v>0</v>
      </c>
      <c r="G9" s="234">
        <f t="shared" si="1"/>
        <v>0</v>
      </c>
      <c r="H9" s="136">
        <f>I9+J9</f>
        <v>0</v>
      </c>
      <c r="I9" s="137"/>
      <c r="J9" s="137"/>
    </row>
    <row r="10" spans="1:10" s="74" customFormat="1" ht="21" customHeight="1">
      <c r="A10" s="119">
        <v>1</v>
      </c>
      <c r="B10" s="227" t="s">
        <v>162</v>
      </c>
      <c r="C10" s="73">
        <f>SUM(D10:G10)</f>
        <v>5349888</v>
      </c>
      <c r="D10" s="71"/>
      <c r="E10" s="73">
        <v>5349888</v>
      </c>
      <c r="F10" s="71"/>
      <c r="G10" s="71"/>
      <c r="H10" s="72">
        <f t="shared" ref="H10:H19" si="2">I10+J10</f>
        <v>0</v>
      </c>
      <c r="I10" s="71"/>
      <c r="J10" s="71"/>
    </row>
    <row r="11" spans="1:10" s="74" customFormat="1" ht="21" customHeight="1">
      <c r="A11" s="119">
        <v>2</v>
      </c>
      <c r="B11" s="227" t="s">
        <v>163</v>
      </c>
      <c r="C11" s="73">
        <f t="shared" ref="C11:C29" si="3">SUM(D11:G11)</f>
        <v>826008</v>
      </c>
      <c r="D11" s="72"/>
      <c r="E11" s="73">
        <v>826008</v>
      </c>
      <c r="F11" s="71"/>
      <c r="G11" s="71"/>
      <c r="H11" s="72">
        <f t="shared" si="2"/>
        <v>0</v>
      </c>
      <c r="I11" s="71"/>
      <c r="J11" s="71"/>
    </row>
    <row r="12" spans="1:10" s="74" customFormat="1" ht="21" customHeight="1">
      <c r="A12" s="119">
        <v>3</v>
      </c>
      <c r="B12" s="227" t="s">
        <v>270</v>
      </c>
      <c r="C12" s="73">
        <f t="shared" si="3"/>
        <v>406628</v>
      </c>
      <c r="D12" s="71"/>
      <c r="E12" s="73">
        <v>406628</v>
      </c>
      <c r="F12" s="71"/>
      <c r="G12" s="71"/>
      <c r="H12" s="72">
        <f t="shared" si="2"/>
        <v>0</v>
      </c>
      <c r="I12" s="71"/>
      <c r="J12" s="71"/>
    </row>
    <row r="13" spans="1:10" s="74" customFormat="1" ht="21" customHeight="1">
      <c r="A13" s="119">
        <v>4</v>
      </c>
      <c r="B13" s="227" t="s">
        <v>164</v>
      </c>
      <c r="C13" s="73">
        <f t="shared" si="3"/>
        <v>3558972</v>
      </c>
      <c r="D13" s="71"/>
      <c r="E13" s="73">
        <v>3558972</v>
      </c>
      <c r="F13" s="71"/>
      <c r="G13" s="71"/>
      <c r="H13" s="72">
        <f t="shared" si="2"/>
        <v>0</v>
      </c>
      <c r="I13" s="71"/>
      <c r="J13" s="71"/>
    </row>
    <row r="14" spans="1:10" s="74" customFormat="1" ht="21" customHeight="1">
      <c r="A14" s="119">
        <v>5</v>
      </c>
      <c r="B14" s="227" t="s">
        <v>271</v>
      </c>
      <c r="C14" s="73">
        <f t="shared" si="3"/>
        <v>1129123</v>
      </c>
      <c r="D14" s="71"/>
      <c r="E14" s="73">
        <v>1129123</v>
      </c>
      <c r="F14" s="71"/>
      <c r="G14" s="71"/>
      <c r="H14" s="72">
        <f t="shared" si="2"/>
        <v>0</v>
      </c>
      <c r="I14" s="71"/>
      <c r="J14" s="71"/>
    </row>
    <row r="15" spans="1:10" s="74" customFormat="1" ht="21" customHeight="1">
      <c r="A15" s="119">
        <v>6</v>
      </c>
      <c r="B15" s="227" t="s">
        <v>165</v>
      </c>
      <c r="C15" s="73">
        <f t="shared" si="3"/>
        <v>1236279</v>
      </c>
      <c r="D15" s="71"/>
      <c r="E15" s="73">
        <v>1236279</v>
      </c>
      <c r="F15" s="71"/>
      <c r="G15" s="71"/>
      <c r="H15" s="72">
        <f t="shared" si="2"/>
        <v>0</v>
      </c>
      <c r="I15" s="71"/>
      <c r="J15" s="71"/>
    </row>
    <row r="16" spans="1:10" s="74" customFormat="1" ht="21" customHeight="1">
      <c r="A16" s="119">
        <v>7</v>
      </c>
      <c r="B16" s="227" t="s">
        <v>166</v>
      </c>
      <c r="C16" s="73">
        <f t="shared" si="3"/>
        <v>19983764</v>
      </c>
      <c r="D16" s="71"/>
      <c r="E16" s="73">
        <v>19983764</v>
      </c>
      <c r="F16" s="71"/>
      <c r="G16" s="71"/>
      <c r="H16" s="72">
        <f t="shared" si="2"/>
        <v>0</v>
      </c>
      <c r="I16" s="71"/>
      <c r="J16" s="71"/>
    </row>
    <row r="17" spans="1:10" s="74" customFormat="1" ht="21" customHeight="1">
      <c r="A17" s="119">
        <v>8</v>
      </c>
      <c r="B17" s="227" t="s">
        <v>167</v>
      </c>
      <c r="C17" s="73">
        <f t="shared" si="3"/>
        <v>590216</v>
      </c>
      <c r="D17" s="71"/>
      <c r="E17" s="73">
        <v>590216</v>
      </c>
      <c r="F17" s="71"/>
      <c r="G17" s="71"/>
      <c r="H17" s="72">
        <f t="shared" si="2"/>
        <v>0</v>
      </c>
      <c r="I17" s="71"/>
      <c r="J17" s="71"/>
    </row>
    <row r="18" spans="1:10" s="74" customFormat="1" ht="21" customHeight="1">
      <c r="A18" s="119">
        <v>9</v>
      </c>
      <c r="B18" s="227" t="s">
        <v>272</v>
      </c>
      <c r="C18" s="73">
        <f t="shared" si="3"/>
        <v>3376610</v>
      </c>
      <c r="D18" s="71"/>
      <c r="E18" s="73">
        <v>3376610</v>
      </c>
      <c r="F18" s="71"/>
      <c r="G18" s="71"/>
      <c r="H18" s="72">
        <f t="shared" si="2"/>
        <v>0</v>
      </c>
      <c r="I18" s="71"/>
      <c r="J18" s="71"/>
    </row>
    <row r="19" spans="1:10" s="74" customFormat="1" ht="21" customHeight="1">
      <c r="A19" s="119">
        <v>10</v>
      </c>
      <c r="B19" s="227" t="s">
        <v>105</v>
      </c>
      <c r="C19" s="73">
        <f t="shared" si="3"/>
        <v>2620855.168781504</v>
      </c>
      <c r="D19" s="71"/>
      <c r="E19" s="73">
        <v>2620855.168781504</v>
      </c>
      <c r="F19" s="71"/>
      <c r="G19" s="71"/>
      <c r="H19" s="72">
        <f t="shared" si="2"/>
        <v>0</v>
      </c>
      <c r="I19" s="71"/>
      <c r="J19" s="71"/>
    </row>
    <row r="20" spans="1:10" s="74" customFormat="1" ht="21" customHeight="1">
      <c r="A20" s="119">
        <v>11</v>
      </c>
      <c r="B20" s="227" t="s">
        <v>106</v>
      </c>
      <c r="C20" s="73">
        <f t="shared" si="3"/>
        <v>499818</v>
      </c>
      <c r="D20" s="129"/>
      <c r="E20" s="130">
        <v>499818</v>
      </c>
      <c r="F20" s="71"/>
      <c r="G20" s="71"/>
      <c r="H20" s="71">
        <f t="shared" ref="H20:J20" si="4">SUM(H21:H29)</f>
        <v>0</v>
      </c>
      <c r="I20" s="71">
        <f t="shared" si="4"/>
        <v>0</v>
      </c>
      <c r="J20" s="71">
        <f t="shared" si="4"/>
        <v>0</v>
      </c>
    </row>
    <row r="21" spans="1:10" s="74" customFormat="1" ht="21" customHeight="1">
      <c r="A21" s="121" t="s">
        <v>6</v>
      </c>
      <c r="B21" s="228" t="s">
        <v>273</v>
      </c>
      <c r="C21" s="131">
        <f>SUM(C22:C30)</f>
        <v>198404082</v>
      </c>
      <c r="D21" s="131">
        <f t="shared" ref="D21:J21" si="5">SUM(D22:D30)</f>
        <v>15277000</v>
      </c>
      <c r="E21" s="131">
        <f t="shared" si="5"/>
        <v>183127082</v>
      </c>
      <c r="F21" s="131">
        <f t="shared" si="5"/>
        <v>0</v>
      </c>
      <c r="G21" s="131">
        <f t="shared" si="5"/>
        <v>0</v>
      </c>
      <c r="H21" s="131">
        <f t="shared" si="5"/>
        <v>0</v>
      </c>
      <c r="I21" s="131">
        <f t="shared" si="5"/>
        <v>0</v>
      </c>
      <c r="J21" s="131">
        <f t="shared" si="5"/>
        <v>0</v>
      </c>
    </row>
    <row r="22" spans="1:10" s="74" customFormat="1" ht="21" customHeight="1">
      <c r="A22" s="119">
        <v>1</v>
      </c>
      <c r="B22" s="227" t="s">
        <v>274</v>
      </c>
      <c r="C22" s="73">
        <f t="shared" si="3"/>
        <v>1111402</v>
      </c>
      <c r="D22" s="129"/>
      <c r="E22" s="130">
        <v>1111402</v>
      </c>
      <c r="F22" s="129"/>
      <c r="G22" s="129"/>
      <c r="H22" s="71">
        <f t="shared" ref="H22:H64" si="6">I22+J22</f>
        <v>0</v>
      </c>
      <c r="I22" s="71"/>
      <c r="J22" s="71"/>
    </row>
    <row r="23" spans="1:10" s="74" customFormat="1" ht="21" customHeight="1">
      <c r="A23" s="119">
        <v>2</v>
      </c>
      <c r="B23" s="227" t="s">
        <v>170</v>
      </c>
      <c r="C23" s="73">
        <f t="shared" si="3"/>
        <v>229078</v>
      </c>
      <c r="D23" s="71"/>
      <c r="E23" s="73">
        <v>229078</v>
      </c>
      <c r="F23" s="71"/>
      <c r="G23" s="71"/>
      <c r="H23" s="71">
        <f t="shared" si="6"/>
        <v>0</v>
      </c>
      <c r="I23" s="71"/>
      <c r="J23" s="71"/>
    </row>
    <row r="24" spans="1:10" s="74" customFormat="1" ht="20.25" customHeight="1">
      <c r="A24" s="119">
        <v>3</v>
      </c>
      <c r="B24" s="229" t="s">
        <v>275</v>
      </c>
      <c r="C24" s="73">
        <f t="shared" si="3"/>
        <v>1644086</v>
      </c>
      <c r="D24" s="71"/>
      <c r="E24" s="73">
        <v>1644086</v>
      </c>
      <c r="F24" s="71"/>
      <c r="G24" s="71"/>
      <c r="H24" s="71">
        <f t="shared" si="6"/>
        <v>0</v>
      </c>
      <c r="I24" s="71"/>
      <c r="J24" s="71"/>
    </row>
    <row r="25" spans="1:10" s="74" customFormat="1" ht="21" customHeight="1">
      <c r="A25" s="119">
        <v>4</v>
      </c>
      <c r="B25" s="227" t="s">
        <v>107</v>
      </c>
      <c r="C25" s="73">
        <f t="shared" si="3"/>
        <v>96530</v>
      </c>
      <c r="D25" s="71"/>
      <c r="E25" s="73">
        <v>96530</v>
      </c>
      <c r="F25" s="71"/>
      <c r="G25" s="71"/>
      <c r="H25" s="71">
        <f t="shared" si="6"/>
        <v>0</v>
      </c>
      <c r="I25" s="71"/>
      <c r="J25" s="71"/>
    </row>
    <row r="26" spans="1:10" s="74" customFormat="1" ht="21" customHeight="1">
      <c r="A26" s="119">
        <v>5</v>
      </c>
      <c r="B26" s="227" t="s">
        <v>277</v>
      </c>
      <c r="C26" s="73">
        <f t="shared" si="3"/>
        <v>177899310</v>
      </c>
      <c r="D26" s="71"/>
      <c r="E26" s="73">
        <v>177899310</v>
      </c>
      <c r="F26" s="71"/>
      <c r="G26" s="71"/>
      <c r="H26" s="71">
        <f t="shared" si="6"/>
        <v>0</v>
      </c>
      <c r="I26" s="71"/>
      <c r="J26" s="71"/>
    </row>
    <row r="27" spans="1:10" s="74" customFormat="1" ht="18" customHeight="1">
      <c r="A27" s="119">
        <v>6</v>
      </c>
      <c r="B27" s="227" t="s">
        <v>251</v>
      </c>
      <c r="C27" s="73">
        <f t="shared" si="3"/>
        <v>523957</v>
      </c>
      <c r="D27" s="71"/>
      <c r="E27" s="73">
        <v>523957</v>
      </c>
      <c r="F27" s="71"/>
      <c r="G27" s="71"/>
      <c r="H27" s="71">
        <f t="shared" si="6"/>
        <v>0</v>
      </c>
      <c r="I27" s="71"/>
      <c r="J27" s="71"/>
    </row>
    <row r="28" spans="1:10" s="74" customFormat="1" ht="34.5" customHeight="1">
      <c r="A28" s="119">
        <v>7</v>
      </c>
      <c r="B28" s="229" t="s">
        <v>276</v>
      </c>
      <c r="C28" s="73">
        <f t="shared" si="3"/>
        <v>1231719</v>
      </c>
      <c r="D28" s="129"/>
      <c r="E28" s="130">
        <v>1231719</v>
      </c>
      <c r="F28" s="71"/>
      <c r="G28" s="71"/>
      <c r="H28" s="71">
        <f t="shared" si="6"/>
        <v>0</v>
      </c>
      <c r="I28" s="71"/>
      <c r="J28" s="71"/>
    </row>
    <row r="29" spans="1:10" s="74" customFormat="1" ht="21" customHeight="1">
      <c r="A29" s="119">
        <v>8</v>
      </c>
      <c r="B29" s="227" t="s">
        <v>171</v>
      </c>
      <c r="C29" s="73">
        <f t="shared" si="3"/>
        <v>391000</v>
      </c>
      <c r="D29" s="129"/>
      <c r="E29" s="130">
        <v>391000</v>
      </c>
      <c r="F29" s="71"/>
      <c r="G29" s="71"/>
      <c r="H29" s="71">
        <f t="shared" si="6"/>
        <v>0</v>
      </c>
      <c r="I29" s="71"/>
      <c r="J29" s="71"/>
    </row>
    <row r="30" spans="1:10" s="133" customFormat="1" ht="21" customHeight="1">
      <c r="A30" s="119">
        <v>9</v>
      </c>
      <c r="B30" s="227" t="s">
        <v>172</v>
      </c>
      <c r="C30" s="130">
        <v>15277000</v>
      </c>
      <c r="D30" s="130">
        <v>15277000</v>
      </c>
      <c r="E30" s="130">
        <v>0</v>
      </c>
      <c r="F30" s="131">
        <v>0</v>
      </c>
      <c r="G30" s="131">
        <v>0</v>
      </c>
      <c r="H30" s="131">
        <f>SUM(H31:H36)</f>
        <v>0</v>
      </c>
      <c r="I30" s="131">
        <f>SUM(I31:I36)</f>
        <v>0</v>
      </c>
      <c r="J30" s="131">
        <f>SUM(J31:J36)</f>
        <v>0</v>
      </c>
    </row>
    <row r="31" spans="1:10" s="74" customFormat="1" ht="21" customHeight="1">
      <c r="A31" s="121" t="s">
        <v>10</v>
      </c>
      <c r="B31" s="230" t="s">
        <v>173</v>
      </c>
      <c r="C31" s="131">
        <f>SUM(C32:C37)</f>
        <v>10015667</v>
      </c>
      <c r="D31" s="131">
        <f t="shared" ref="D31:J31" si="7">SUM(D32:D37)</f>
        <v>0</v>
      </c>
      <c r="E31" s="131">
        <f t="shared" si="7"/>
        <v>10015667</v>
      </c>
      <c r="F31" s="131">
        <f t="shared" si="7"/>
        <v>0</v>
      </c>
      <c r="G31" s="131">
        <f t="shared" si="7"/>
        <v>0</v>
      </c>
      <c r="H31" s="131">
        <f t="shared" si="7"/>
        <v>0</v>
      </c>
      <c r="I31" s="131">
        <f t="shared" si="7"/>
        <v>0</v>
      </c>
      <c r="J31" s="131">
        <f t="shared" si="7"/>
        <v>0</v>
      </c>
    </row>
    <row r="32" spans="1:10" s="74" customFormat="1" ht="21" customHeight="1">
      <c r="A32" s="119">
        <v>1</v>
      </c>
      <c r="B32" s="227" t="s">
        <v>174</v>
      </c>
      <c r="C32" s="73">
        <v>6855599</v>
      </c>
      <c r="D32" s="72"/>
      <c r="E32" s="73">
        <v>6855599</v>
      </c>
      <c r="F32" s="72"/>
      <c r="G32" s="72"/>
      <c r="H32" s="71">
        <f t="shared" si="6"/>
        <v>0</v>
      </c>
      <c r="I32" s="72"/>
      <c r="J32" s="72"/>
    </row>
    <row r="33" spans="1:10" s="74" customFormat="1" ht="21" customHeight="1">
      <c r="A33" s="119">
        <v>2</v>
      </c>
      <c r="B33" s="227" t="s">
        <v>175</v>
      </c>
      <c r="C33" s="73">
        <v>763784</v>
      </c>
      <c r="D33" s="71"/>
      <c r="E33" s="73">
        <v>763784</v>
      </c>
      <c r="F33" s="71"/>
      <c r="G33" s="71"/>
      <c r="H33" s="71">
        <f t="shared" si="6"/>
        <v>0</v>
      </c>
      <c r="I33" s="71">
        <f>SUM(I34:I46)</f>
        <v>0</v>
      </c>
      <c r="J33" s="71">
        <f>SUM(J34:J46)</f>
        <v>0</v>
      </c>
    </row>
    <row r="34" spans="1:10" s="74" customFormat="1" ht="21" customHeight="1">
      <c r="A34" s="119">
        <v>3</v>
      </c>
      <c r="B34" s="227" t="s">
        <v>176</v>
      </c>
      <c r="C34" s="73">
        <v>718904</v>
      </c>
      <c r="D34" s="71"/>
      <c r="E34" s="73">
        <v>718904</v>
      </c>
      <c r="F34" s="72"/>
      <c r="G34" s="72"/>
      <c r="H34" s="71">
        <f t="shared" si="6"/>
        <v>0</v>
      </c>
      <c r="I34" s="72"/>
      <c r="J34" s="72"/>
    </row>
    <row r="35" spans="1:10" s="74" customFormat="1" ht="21" customHeight="1">
      <c r="A35" s="119">
        <v>4</v>
      </c>
      <c r="B35" s="227" t="s">
        <v>177</v>
      </c>
      <c r="C35" s="73">
        <v>648381</v>
      </c>
      <c r="D35" s="71"/>
      <c r="E35" s="73">
        <v>648381</v>
      </c>
      <c r="F35" s="72"/>
      <c r="G35" s="72"/>
      <c r="H35" s="71">
        <f t="shared" si="6"/>
        <v>0</v>
      </c>
      <c r="I35" s="72"/>
      <c r="J35" s="72"/>
    </row>
    <row r="36" spans="1:10" s="74" customFormat="1" ht="21" customHeight="1">
      <c r="A36" s="119">
        <v>5</v>
      </c>
      <c r="B36" s="227" t="s">
        <v>178</v>
      </c>
      <c r="C36" s="73">
        <v>461822</v>
      </c>
      <c r="D36" s="71"/>
      <c r="E36" s="73">
        <v>461822</v>
      </c>
      <c r="F36" s="72"/>
      <c r="G36" s="72"/>
      <c r="H36" s="71">
        <f t="shared" si="6"/>
        <v>0</v>
      </c>
      <c r="I36" s="72"/>
      <c r="J36" s="72"/>
    </row>
    <row r="37" spans="1:10" s="74" customFormat="1" ht="21" customHeight="1">
      <c r="A37" s="119">
        <v>6</v>
      </c>
      <c r="B37" s="227" t="s">
        <v>179</v>
      </c>
      <c r="C37" s="130">
        <v>567177</v>
      </c>
      <c r="D37" s="130">
        <v>0</v>
      </c>
      <c r="E37" s="130">
        <v>567177</v>
      </c>
      <c r="F37" s="131">
        <v>0</v>
      </c>
      <c r="G37" s="131">
        <v>0</v>
      </c>
      <c r="H37" s="131">
        <f>SUM(H38:H43)</f>
        <v>0</v>
      </c>
      <c r="I37" s="131">
        <f>SUM(I38:I43)</f>
        <v>0</v>
      </c>
      <c r="J37" s="131">
        <f>SUM(J38:J43)</f>
        <v>0</v>
      </c>
    </row>
    <row r="38" spans="1:10" s="74" customFormat="1" ht="32.25" customHeight="1">
      <c r="A38" s="121" t="s">
        <v>11</v>
      </c>
      <c r="B38" s="231" t="s">
        <v>180</v>
      </c>
      <c r="C38" s="131">
        <f>SUM(C39:C44)</f>
        <v>540180</v>
      </c>
      <c r="D38" s="131">
        <f t="shared" ref="D38:I38" si="8">SUM(D39:D44)</f>
        <v>0</v>
      </c>
      <c r="E38" s="131">
        <f t="shared" si="8"/>
        <v>540180</v>
      </c>
      <c r="F38" s="131">
        <f t="shared" si="8"/>
        <v>0</v>
      </c>
      <c r="G38" s="131">
        <f t="shared" si="8"/>
        <v>0</v>
      </c>
      <c r="H38" s="131">
        <f t="shared" si="8"/>
        <v>0</v>
      </c>
      <c r="I38" s="131">
        <f t="shared" si="8"/>
        <v>0</v>
      </c>
      <c r="J38" s="72"/>
    </row>
    <row r="39" spans="1:10" s="74" customFormat="1" ht="21" customHeight="1">
      <c r="A39" s="119">
        <v>1</v>
      </c>
      <c r="B39" s="232" t="s">
        <v>278</v>
      </c>
      <c r="C39" s="73">
        <v>121916</v>
      </c>
      <c r="D39" s="71"/>
      <c r="E39" s="73">
        <v>121916</v>
      </c>
      <c r="F39" s="72"/>
      <c r="G39" s="72"/>
      <c r="H39" s="71">
        <f t="shared" si="6"/>
        <v>0</v>
      </c>
      <c r="I39" s="72"/>
      <c r="J39" s="72"/>
    </row>
    <row r="40" spans="1:10" s="74" customFormat="1" ht="21" customHeight="1">
      <c r="A40" s="119">
        <v>2</v>
      </c>
      <c r="B40" s="232" t="s">
        <v>181</v>
      </c>
      <c r="C40" s="73">
        <v>67216</v>
      </c>
      <c r="D40" s="71"/>
      <c r="E40" s="73">
        <v>67216</v>
      </c>
      <c r="F40" s="72"/>
      <c r="G40" s="72"/>
      <c r="H40" s="71">
        <f t="shared" si="6"/>
        <v>0</v>
      </c>
      <c r="I40" s="72"/>
      <c r="J40" s="72"/>
    </row>
    <row r="41" spans="1:10" s="74" customFormat="1" ht="21" customHeight="1">
      <c r="A41" s="119">
        <v>3</v>
      </c>
      <c r="B41" s="232" t="s">
        <v>182</v>
      </c>
      <c r="C41" s="73">
        <v>121916</v>
      </c>
      <c r="D41" s="71"/>
      <c r="E41" s="73">
        <v>121916</v>
      </c>
      <c r="F41" s="72"/>
      <c r="G41" s="72"/>
      <c r="H41" s="71">
        <f t="shared" si="6"/>
        <v>0</v>
      </c>
      <c r="I41" s="72"/>
      <c r="J41" s="72"/>
    </row>
    <row r="42" spans="1:10" s="74" customFormat="1" ht="21" customHeight="1">
      <c r="A42" s="119">
        <v>4</v>
      </c>
      <c r="B42" s="232" t="s">
        <v>183</v>
      </c>
      <c r="C42" s="73">
        <v>87216</v>
      </c>
      <c r="D42" s="71"/>
      <c r="E42" s="73">
        <v>87216</v>
      </c>
      <c r="F42" s="72"/>
      <c r="G42" s="72"/>
      <c r="H42" s="71">
        <f t="shared" si="6"/>
        <v>0</v>
      </c>
      <c r="I42" s="72"/>
      <c r="J42" s="72"/>
    </row>
    <row r="43" spans="1:10" s="74" customFormat="1" ht="21" customHeight="1">
      <c r="A43" s="119">
        <v>5</v>
      </c>
      <c r="B43" s="232" t="s">
        <v>279</v>
      </c>
      <c r="C43" s="73">
        <v>121916</v>
      </c>
      <c r="D43" s="71"/>
      <c r="E43" s="73">
        <v>121916</v>
      </c>
      <c r="F43" s="72"/>
      <c r="G43" s="72"/>
      <c r="H43" s="71">
        <f t="shared" si="6"/>
        <v>0</v>
      </c>
      <c r="I43" s="72"/>
      <c r="J43" s="72"/>
    </row>
    <row r="44" spans="1:10" s="74" customFormat="1" ht="21" customHeight="1">
      <c r="A44" s="119">
        <v>6</v>
      </c>
      <c r="B44" s="232" t="s">
        <v>184</v>
      </c>
      <c r="C44" s="130">
        <v>20000</v>
      </c>
      <c r="D44" s="129"/>
      <c r="E44" s="130">
        <v>20000</v>
      </c>
      <c r="F44" s="71"/>
      <c r="G44" s="71"/>
      <c r="H44" s="71">
        <f>SUM(H45:H46)</f>
        <v>0</v>
      </c>
      <c r="I44" s="71">
        <f>SUM(I45:I46)</f>
        <v>0</v>
      </c>
      <c r="J44" s="71">
        <f>SUM(J45:J46)</f>
        <v>0</v>
      </c>
    </row>
    <row r="45" spans="1:10" s="74" customFormat="1" ht="21" customHeight="1">
      <c r="A45" s="121" t="s">
        <v>49</v>
      </c>
      <c r="B45" s="230" t="s">
        <v>185</v>
      </c>
      <c r="C45" s="131">
        <f>SUM(C46:C47)</f>
        <v>4598114</v>
      </c>
      <c r="D45" s="131">
        <f t="shared" ref="D45:I45" si="9">SUM(D46:D47)</f>
        <v>0</v>
      </c>
      <c r="E45" s="131">
        <f t="shared" si="9"/>
        <v>4598114</v>
      </c>
      <c r="F45" s="131">
        <f t="shared" si="9"/>
        <v>0</v>
      </c>
      <c r="G45" s="131">
        <f t="shared" si="9"/>
        <v>0</v>
      </c>
      <c r="H45" s="131">
        <f t="shared" si="9"/>
        <v>0</v>
      </c>
      <c r="I45" s="131">
        <f t="shared" si="9"/>
        <v>0</v>
      </c>
      <c r="J45" s="72"/>
    </row>
    <row r="46" spans="1:10" ht="21.75" customHeight="1">
      <c r="A46" s="119">
        <v>1</v>
      </c>
      <c r="B46" s="227" t="s">
        <v>109</v>
      </c>
      <c r="C46" s="73">
        <v>1061000</v>
      </c>
      <c r="D46" s="72"/>
      <c r="E46" s="73">
        <v>1061000</v>
      </c>
      <c r="F46" s="72"/>
      <c r="G46" s="72"/>
      <c r="H46" s="73">
        <f t="shared" si="6"/>
        <v>0</v>
      </c>
      <c r="I46" s="72"/>
      <c r="J46" s="73">
        <v>0</v>
      </c>
    </row>
    <row r="47" spans="1:10" s="133" customFormat="1" ht="21" customHeight="1">
      <c r="A47" s="119">
        <v>2</v>
      </c>
      <c r="B47" s="227" t="s">
        <v>280</v>
      </c>
      <c r="C47" s="130">
        <v>3537114</v>
      </c>
      <c r="D47" s="130"/>
      <c r="E47" s="130">
        <v>3537114</v>
      </c>
      <c r="F47" s="131"/>
      <c r="G47" s="131">
        <v>0</v>
      </c>
      <c r="H47" s="131">
        <f>SUM(H48:H53)</f>
        <v>0</v>
      </c>
      <c r="I47" s="131">
        <f>SUM(I48:I54)</f>
        <v>0</v>
      </c>
      <c r="J47" s="131">
        <f>SUM(J48:J54)</f>
        <v>0</v>
      </c>
    </row>
    <row r="48" spans="1:10" s="74" customFormat="1" ht="22.5" customHeight="1">
      <c r="A48" s="121" t="s">
        <v>127</v>
      </c>
      <c r="B48" s="126" t="s">
        <v>187</v>
      </c>
      <c r="C48" s="131">
        <f>SUM(C49:C53)</f>
        <v>21627669.21373814</v>
      </c>
      <c r="D48" s="131">
        <f t="shared" ref="D48:I48" si="10">SUM(D49:D53)</f>
        <v>0</v>
      </c>
      <c r="E48" s="131">
        <f t="shared" si="10"/>
        <v>21627669.21373814</v>
      </c>
      <c r="F48" s="131">
        <f t="shared" si="10"/>
        <v>0</v>
      </c>
      <c r="G48" s="131">
        <f t="shared" si="10"/>
        <v>0</v>
      </c>
      <c r="H48" s="131">
        <f t="shared" si="10"/>
        <v>0</v>
      </c>
      <c r="I48" s="131">
        <f t="shared" si="10"/>
        <v>0</v>
      </c>
      <c r="J48" s="72"/>
    </row>
    <row r="49" spans="1:12" s="74" customFormat="1" ht="21" customHeight="1">
      <c r="A49" s="119">
        <v>1</v>
      </c>
      <c r="B49" s="127" t="s">
        <v>281</v>
      </c>
      <c r="C49" s="73">
        <v>1810180</v>
      </c>
      <c r="D49" s="71"/>
      <c r="E49" s="73">
        <v>1810180</v>
      </c>
      <c r="F49" s="72"/>
      <c r="G49" s="72"/>
      <c r="H49" s="71">
        <f t="shared" si="6"/>
        <v>0</v>
      </c>
      <c r="I49" s="72"/>
      <c r="J49" s="72"/>
    </row>
    <row r="50" spans="1:12" s="74" customFormat="1" ht="21.75" customHeight="1">
      <c r="A50" s="119">
        <v>2</v>
      </c>
      <c r="B50" s="128" t="s">
        <v>188</v>
      </c>
      <c r="C50" s="73">
        <v>100200</v>
      </c>
      <c r="D50" s="71"/>
      <c r="E50" s="73">
        <v>100200</v>
      </c>
      <c r="F50" s="72"/>
      <c r="G50" s="72"/>
      <c r="H50" s="71">
        <f t="shared" si="6"/>
        <v>0</v>
      </c>
      <c r="I50" s="72"/>
      <c r="J50" s="72"/>
    </row>
    <row r="51" spans="1:12" s="74" customFormat="1" ht="21.75" customHeight="1">
      <c r="A51" s="119">
        <v>3</v>
      </c>
      <c r="B51" s="120" t="s">
        <v>189</v>
      </c>
      <c r="C51" s="73">
        <v>500000</v>
      </c>
      <c r="D51" s="71"/>
      <c r="E51" s="73">
        <v>500000</v>
      </c>
      <c r="F51" s="71"/>
      <c r="G51" s="71"/>
      <c r="H51" s="71">
        <f t="shared" si="6"/>
        <v>0</v>
      </c>
      <c r="I51" s="71"/>
      <c r="J51" s="71"/>
    </row>
    <row r="52" spans="1:12" s="74" customFormat="1" ht="21" customHeight="1">
      <c r="A52" s="119">
        <v>4</v>
      </c>
      <c r="B52" s="120" t="s">
        <v>256</v>
      </c>
      <c r="C52" s="73">
        <v>20000</v>
      </c>
      <c r="D52" s="129"/>
      <c r="E52" s="130">
        <v>20000</v>
      </c>
      <c r="F52" s="71"/>
      <c r="G52" s="71"/>
      <c r="H52" s="71"/>
      <c r="I52" s="71"/>
      <c r="J52" s="71"/>
    </row>
    <row r="53" spans="1:12" s="74" customFormat="1" ht="21.75" customHeight="1">
      <c r="A53" s="119">
        <v>5</v>
      </c>
      <c r="B53" s="120" t="s">
        <v>157</v>
      </c>
      <c r="C53" s="73">
        <v>19197289.21373814</v>
      </c>
      <c r="D53" s="73">
        <v>0</v>
      </c>
      <c r="E53" s="73">
        <v>19197289.21373814</v>
      </c>
      <c r="F53" s="72"/>
      <c r="G53" s="72">
        <v>0</v>
      </c>
      <c r="H53" s="72">
        <f t="shared" ref="H53:I53" si="11">SUM(H54:H63)</f>
        <v>0</v>
      </c>
      <c r="I53" s="72">
        <f t="shared" si="11"/>
        <v>0</v>
      </c>
      <c r="J53" s="71"/>
    </row>
    <row r="54" spans="1:12" s="74" customFormat="1" ht="17.25" customHeight="1">
      <c r="A54" s="119" t="s">
        <v>190</v>
      </c>
      <c r="B54" s="127" t="s">
        <v>158</v>
      </c>
      <c r="C54" s="73">
        <v>5412414</v>
      </c>
      <c r="D54" s="73"/>
      <c r="E54" s="73">
        <v>5412414</v>
      </c>
      <c r="F54" s="73"/>
      <c r="G54" s="73"/>
      <c r="H54" s="73">
        <f>SUM(H55:H61)</f>
        <v>0</v>
      </c>
      <c r="I54" s="73">
        <f>SUM(I55:I61)</f>
        <v>0</v>
      </c>
      <c r="J54" s="73">
        <f>SUM(J55:J61)</f>
        <v>0</v>
      </c>
      <c r="L54" s="353"/>
    </row>
    <row r="55" spans="1:12" s="74" customFormat="1" ht="17.25" customHeight="1">
      <c r="A55" s="119" t="s">
        <v>190</v>
      </c>
      <c r="B55" s="127" t="s">
        <v>159</v>
      </c>
      <c r="C55" s="73">
        <v>1484399.3987459957</v>
      </c>
      <c r="D55" s="71"/>
      <c r="E55" s="73">
        <v>1484399.3987459957</v>
      </c>
      <c r="F55" s="71"/>
      <c r="G55" s="71"/>
      <c r="H55" s="71"/>
      <c r="I55" s="71"/>
      <c r="J55" s="71"/>
    </row>
    <row r="56" spans="1:12" s="74" customFormat="1" ht="17.25" customHeight="1">
      <c r="A56" s="119" t="s">
        <v>190</v>
      </c>
      <c r="B56" s="127" t="s">
        <v>282</v>
      </c>
      <c r="C56" s="73">
        <v>4023502.1339999996</v>
      </c>
      <c r="D56" s="72"/>
      <c r="E56" s="73">
        <v>4023502.1339999996</v>
      </c>
      <c r="F56" s="72"/>
      <c r="G56" s="72"/>
      <c r="H56" s="73">
        <f t="shared" si="6"/>
        <v>0</v>
      </c>
      <c r="I56" s="73">
        <v>0</v>
      </c>
      <c r="J56" s="71"/>
    </row>
    <row r="57" spans="1:12" s="74" customFormat="1" ht="17.25" customHeight="1">
      <c r="A57" s="119" t="s">
        <v>190</v>
      </c>
      <c r="B57" s="127" t="s">
        <v>252</v>
      </c>
      <c r="C57" s="73">
        <v>121000</v>
      </c>
      <c r="D57" s="71"/>
      <c r="E57" s="73">
        <v>121000</v>
      </c>
      <c r="F57" s="71"/>
      <c r="G57" s="71"/>
      <c r="H57" s="71">
        <f t="shared" si="6"/>
        <v>0</v>
      </c>
      <c r="I57" s="71"/>
      <c r="J57" s="71"/>
    </row>
    <row r="58" spans="1:12" s="74" customFormat="1" ht="19.5" customHeight="1">
      <c r="A58" s="119" t="s">
        <v>190</v>
      </c>
      <c r="B58" s="132" t="s">
        <v>253</v>
      </c>
      <c r="C58" s="73">
        <v>2550000</v>
      </c>
      <c r="D58" s="71"/>
      <c r="E58" s="73">
        <v>2550000</v>
      </c>
      <c r="F58" s="73"/>
      <c r="G58" s="73"/>
      <c r="H58" s="71">
        <f t="shared" si="6"/>
        <v>0</v>
      </c>
      <c r="I58" s="71"/>
      <c r="J58" s="71"/>
    </row>
    <row r="59" spans="1:12" s="74" customFormat="1" ht="17.25" customHeight="1">
      <c r="A59" s="119" t="s">
        <v>190</v>
      </c>
      <c r="B59" s="132" t="s">
        <v>191</v>
      </c>
      <c r="C59" s="73">
        <v>1500000</v>
      </c>
      <c r="D59" s="71"/>
      <c r="E59" s="73">
        <v>1500000</v>
      </c>
      <c r="F59" s="71"/>
      <c r="G59" s="71"/>
      <c r="H59" s="71">
        <f t="shared" si="6"/>
        <v>0</v>
      </c>
      <c r="I59" s="71"/>
      <c r="J59" s="71"/>
    </row>
    <row r="60" spans="1:12" s="74" customFormat="1" ht="45.75" customHeight="1">
      <c r="A60" s="119" t="s">
        <v>190</v>
      </c>
      <c r="B60" s="132" t="s">
        <v>231</v>
      </c>
      <c r="C60" s="73">
        <v>412000</v>
      </c>
      <c r="D60" s="71"/>
      <c r="E60" s="73">
        <v>412000</v>
      </c>
      <c r="F60" s="71"/>
      <c r="G60" s="71"/>
      <c r="H60" s="71">
        <f t="shared" si="6"/>
        <v>0</v>
      </c>
      <c r="I60" s="71"/>
      <c r="J60" s="71"/>
    </row>
    <row r="61" spans="1:12" s="74" customFormat="1" ht="18" customHeight="1">
      <c r="A61" s="119" t="s">
        <v>190</v>
      </c>
      <c r="B61" s="132" t="s">
        <v>254</v>
      </c>
      <c r="C61" s="73">
        <v>996000</v>
      </c>
      <c r="D61" s="71"/>
      <c r="E61" s="73">
        <v>996000</v>
      </c>
      <c r="F61" s="71"/>
      <c r="G61" s="71"/>
      <c r="H61" s="71">
        <f t="shared" si="6"/>
        <v>0</v>
      </c>
      <c r="I61" s="71"/>
      <c r="J61" s="71"/>
    </row>
    <row r="62" spans="1:12" s="184" customFormat="1" ht="17.25" customHeight="1">
      <c r="A62" s="119" t="s">
        <v>190</v>
      </c>
      <c r="B62" s="132" t="s">
        <v>255</v>
      </c>
      <c r="C62" s="130">
        <v>1159000</v>
      </c>
      <c r="D62" s="129"/>
      <c r="E62" s="130">
        <v>1159000</v>
      </c>
      <c r="F62" s="129"/>
      <c r="G62" s="129"/>
      <c r="H62" s="129">
        <f t="shared" si="6"/>
        <v>0</v>
      </c>
      <c r="I62" s="129"/>
      <c r="J62" s="129"/>
    </row>
    <row r="63" spans="1:12" s="184" customFormat="1" ht="32.25" customHeight="1">
      <c r="A63" s="119" t="s">
        <v>190</v>
      </c>
      <c r="B63" s="132" t="s">
        <v>230</v>
      </c>
      <c r="C63" s="130">
        <v>500000</v>
      </c>
      <c r="D63" s="130"/>
      <c r="E63" s="130">
        <v>500000</v>
      </c>
      <c r="F63" s="129"/>
      <c r="G63" s="129"/>
      <c r="H63" s="129">
        <f t="shared" si="6"/>
        <v>0</v>
      </c>
      <c r="I63" s="129"/>
      <c r="J63" s="129"/>
    </row>
    <row r="64" spans="1:12" s="133" customFormat="1" ht="19.5" customHeight="1">
      <c r="A64" s="318" t="s">
        <v>190</v>
      </c>
      <c r="B64" s="319" t="s">
        <v>103</v>
      </c>
      <c r="C64" s="320">
        <v>1038973.680992146</v>
      </c>
      <c r="D64" s="321"/>
      <c r="E64" s="320">
        <v>1038973.680992146</v>
      </c>
      <c r="F64" s="322"/>
      <c r="G64" s="322"/>
      <c r="H64" s="323">
        <f t="shared" si="6"/>
        <v>0</v>
      </c>
      <c r="I64" s="323"/>
      <c r="J64" s="323"/>
    </row>
    <row r="65" spans="1:10" s="133" customFormat="1" ht="21" customHeight="1">
      <c r="A65" s="204" t="s">
        <v>127</v>
      </c>
      <c r="B65" s="324" t="s">
        <v>44</v>
      </c>
      <c r="C65" s="325">
        <v>6306403.2760900725</v>
      </c>
      <c r="D65" s="326"/>
      <c r="E65" s="325"/>
      <c r="F65" s="325">
        <v>6306403.2760900725</v>
      </c>
      <c r="G65" s="325"/>
      <c r="H65" s="326"/>
      <c r="I65" s="326"/>
      <c r="J65" s="326"/>
    </row>
    <row r="66" spans="1:10" s="133" customFormat="1" ht="27" customHeight="1">
      <c r="A66" s="204" t="s">
        <v>128</v>
      </c>
      <c r="B66" s="354" t="s">
        <v>192</v>
      </c>
      <c r="C66" s="325">
        <v>4365000</v>
      </c>
      <c r="D66" s="327"/>
      <c r="E66" s="325"/>
      <c r="F66" s="325"/>
      <c r="G66" s="325">
        <v>4365000</v>
      </c>
      <c r="H66" s="327"/>
      <c r="I66" s="327"/>
      <c r="J66" s="327"/>
    </row>
    <row r="67" spans="1:10" s="133" customFormat="1" ht="30" customHeight="1">
      <c r="A67" s="204" t="s">
        <v>130</v>
      </c>
      <c r="B67" s="328" t="s">
        <v>194</v>
      </c>
      <c r="C67" s="329">
        <v>88481722.91940631</v>
      </c>
      <c r="D67" s="330"/>
      <c r="E67" s="325">
        <v>86607126.19549638</v>
      </c>
      <c r="F67" s="325">
        <v>1874596.7239099271</v>
      </c>
      <c r="G67" s="331"/>
      <c r="H67" s="327"/>
      <c r="I67" s="327"/>
      <c r="J67" s="327"/>
    </row>
    <row r="68" spans="1:10" ht="24" customHeight="1">
      <c r="A68" s="204" t="s">
        <v>193</v>
      </c>
      <c r="B68" s="355" t="s">
        <v>196</v>
      </c>
      <c r="C68" s="332">
        <f t="shared" ref="C68" si="12">SUM(D68:I68)</f>
        <v>0</v>
      </c>
      <c r="D68" s="333"/>
      <c r="E68" s="334"/>
      <c r="F68" s="333"/>
      <c r="G68" s="333"/>
      <c r="H68" s="333"/>
      <c r="I68" s="333"/>
      <c r="J68" s="333"/>
    </row>
  </sheetData>
  <mergeCells count="13">
    <mergeCell ref="A1:C1"/>
    <mergeCell ref="I1:J1"/>
    <mergeCell ref="E5:E6"/>
    <mergeCell ref="F5:F6"/>
    <mergeCell ref="H5:J5"/>
    <mergeCell ref="A2:J2"/>
    <mergeCell ref="G5:G6"/>
    <mergeCell ref="A3:J3"/>
    <mergeCell ref="I4:J4"/>
    <mergeCell ref="A5:A6"/>
    <mergeCell ref="B5:B6"/>
    <mergeCell ref="C5:C6"/>
    <mergeCell ref="D5:D6"/>
  </mergeCells>
  <phoneticPr fontId="2" type="noConversion"/>
  <pageMargins left="0.35" right="0.15748031496062992" top="0.27559055118110237" bottom="0.23622047244094491" header="0.19685039370078741" footer="0.19685039370078741"/>
  <pageSetup paperSize="9" orientation="landscape" verticalDpi="0" r:id="rId1"/>
  <headerFooter alignWithMargins="0"/>
</worksheet>
</file>

<file path=xl/worksheets/sheet7.xml><?xml version="1.0" encoding="utf-8"?>
<worksheet xmlns="http://schemas.openxmlformats.org/spreadsheetml/2006/main" xmlns:r="http://schemas.openxmlformats.org/officeDocument/2006/relationships">
  <sheetPr enableFormatConditionsCalculation="0">
    <tabColor rgb="FFFFFF00"/>
  </sheetPr>
  <dimension ref="A1:R12"/>
  <sheetViews>
    <sheetView workbookViewId="0">
      <selection activeCell="V8" sqref="V8"/>
    </sheetView>
  </sheetViews>
  <sheetFormatPr defaultRowHeight="12.75"/>
  <cols>
    <col min="1" max="1" width="4.5703125" style="111" customWidth="1"/>
    <col min="2" max="2" width="27.28515625" style="111" customWidth="1"/>
    <col min="3" max="4" width="10.42578125" style="111" customWidth="1"/>
    <col min="5" max="5" width="10" style="111" customWidth="1"/>
    <col min="6" max="6" width="6.28515625" style="111" customWidth="1"/>
    <col min="7" max="7" width="5.7109375" style="111" customWidth="1"/>
    <col min="8" max="8" width="5.42578125" style="111" customWidth="1"/>
    <col min="9" max="9" width="6.28515625" style="111" customWidth="1"/>
    <col min="10" max="10" width="5.5703125" style="111" customWidth="1"/>
    <col min="11" max="11" width="6.5703125" style="111" customWidth="1"/>
    <col min="12" max="12" width="9.85546875" style="111" customWidth="1"/>
    <col min="13" max="13" width="6.140625" style="111" customWidth="1"/>
    <col min="14" max="14" width="6.42578125" style="111" customWidth="1"/>
    <col min="15" max="15" width="10.28515625" style="111" customWidth="1"/>
    <col min="16" max="16" width="5.7109375" style="111" customWidth="1"/>
    <col min="17" max="17" width="9.42578125" style="111" customWidth="1"/>
    <col min="18" max="16384" width="9.140625" style="111"/>
  </cols>
  <sheetData>
    <row r="1" spans="1:18" ht="27.75" customHeight="1">
      <c r="A1" s="110" t="str">
        <f>'Biểu 81'!A1:B1</f>
        <v>ỦY BAN NHÂN DÂN HUYỆN NA RÌ</v>
      </c>
      <c r="N1" s="398" t="s">
        <v>65</v>
      </c>
      <c r="O1" s="398"/>
      <c r="P1" s="398"/>
      <c r="Q1" s="398"/>
    </row>
    <row r="2" spans="1:18" ht="26.25" customHeight="1">
      <c r="A2" s="399" t="s">
        <v>258</v>
      </c>
      <c r="B2" s="399"/>
      <c r="C2" s="399"/>
      <c r="D2" s="399"/>
      <c r="E2" s="399"/>
      <c r="F2" s="399"/>
      <c r="G2" s="399"/>
      <c r="H2" s="399"/>
      <c r="I2" s="399"/>
      <c r="J2" s="399"/>
      <c r="K2" s="399"/>
      <c r="L2" s="399"/>
      <c r="M2" s="399"/>
      <c r="N2" s="399"/>
      <c r="O2" s="399"/>
      <c r="P2" s="399"/>
      <c r="Q2" s="399"/>
    </row>
    <row r="3" spans="1:18" ht="15.75">
      <c r="A3" s="400" t="str">
        <f>'Biểu 81'!A3:C3</f>
        <v>(Kèm theo Quyết định số 4538/QĐ-UBND ngày 27 tháng 12 năm 2021 của UBND huyện Na Rì)</v>
      </c>
      <c r="B3" s="400"/>
      <c r="C3" s="400"/>
      <c r="D3" s="400"/>
      <c r="E3" s="400"/>
      <c r="F3" s="400"/>
      <c r="G3" s="400"/>
      <c r="H3" s="400"/>
      <c r="I3" s="400"/>
      <c r="J3" s="400"/>
      <c r="K3" s="400"/>
      <c r="L3" s="400"/>
      <c r="M3" s="400"/>
      <c r="N3" s="400"/>
      <c r="O3" s="400"/>
      <c r="P3" s="400"/>
      <c r="Q3" s="400"/>
    </row>
    <row r="4" spans="1:18" ht="15.75">
      <c r="A4" s="112"/>
      <c r="O4" s="401" t="s">
        <v>104</v>
      </c>
      <c r="P4" s="401"/>
      <c r="Q4" s="401"/>
    </row>
    <row r="5" spans="1:18" s="235" customFormat="1">
      <c r="A5" s="397" t="s">
        <v>0</v>
      </c>
      <c r="B5" s="397" t="s">
        <v>50</v>
      </c>
      <c r="C5" s="397" t="s">
        <v>54</v>
      </c>
      <c r="D5" s="397" t="s">
        <v>148</v>
      </c>
      <c r="E5" s="397" t="s">
        <v>136</v>
      </c>
      <c r="F5" s="397" t="s">
        <v>149</v>
      </c>
      <c r="G5" s="397" t="s">
        <v>137</v>
      </c>
      <c r="H5" s="397" t="s">
        <v>150</v>
      </c>
      <c r="I5" s="397" t="s">
        <v>40</v>
      </c>
      <c r="J5" s="397" t="s">
        <v>41</v>
      </c>
      <c r="K5" s="397" t="s">
        <v>42</v>
      </c>
      <c r="L5" s="397" t="s">
        <v>151</v>
      </c>
      <c r="M5" s="397" t="s">
        <v>58</v>
      </c>
      <c r="N5" s="397"/>
      <c r="O5" s="397" t="s">
        <v>152</v>
      </c>
      <c r="P5" s="397" t="s">
        <v>153</v>
      </c>
      <c r="Q5" s="397" t="s">
        <v>154</v>
      </c>
    </row>
    <row r="6" spans="1:18" s="235" customFormat="1" ht="107.25" customHeight="1">
      <c r="A6" s="397"/>
      <c r="B6" s="397"/>
      <c r="C6" s="397"/>
      <c r="D6" s="397"/>
      <c r="E6" s="397"/>
      <c r="F6" s="397"/>
      <c r="G6" s="397"/>
      <c r="H6" s="397"/>
      <c r="I6" s="397"/>
      <c r="J6" s="397"/>
      <c r="K6" s="397"/>
      <c r="L6" s="397"/>
      <c r="M6" s="248" t="s">
        <v>201</v>
      </c>
      <c r="N6" s="248" t="s">
        <v>204</v>
      </c>
      <c r="O6" s="397"/>
      <c r="P6" s="397"/>
      <c r="Q6" s="397"/>
    </row>
    <row r="7" spans="1:18" s="250" customFormat="1" ht="18.75" customHeight="1">
      <c r="A7" s="249" t="s">
        <v>2</v>
      </c>
      <c r="B7" s="249" t="s">
        <v>3</v>
      </c>
      <c r="C7" s="249">
        <v>1</v>
      </c>
      <c r="D7" s="249">
        <v>2</v>
      </c>
      <c r="E7" s="249">
        <v>3</v>
      </c>
      <c r="F7" s="249">
        <v>4</v>
      </c>
      <c r="G7" s="249">
        <v>5</v>
      </c>
      <c r="H7" s="249">
        <v>6</v>
      </c>
      <c r="I7" s="249">
        <v>7</v>
      </c>
      <c r="J7" s="249">
        <v>8</v>
      </c>
      <c r="K7" s="249">
        <v>9</v>
      </c>
      <c r="L7" s="249">
        <v>10</v>
      </c>
      <c r="M7" s="249">
        <v>11</v>
      </c>
      <c r="N7" s="249">
        <v>12</v>
      </c>
      <c r="O7" s="249">
        <v>13</v>
      </c>
      <c r="P7" s="249">
        <v>14</v>
      </c>
      <c r="Q7" s="249">
        <v>15</v>
      </c>
    </row>
    <row r="8" spans="1:18" ht="23.25" customHeight="1">
      <c r="A8" s="236"/>
      <c r="B8" s="237" t="s">
        <v>46</v>
      </c>
      <c r="C8" s="238">
        <f>C9+C11</f>
        <v>15277000</v>
      </c>
      <c r="D8" s="238">
        <f t="shared" ref="D8:Q8" si="0">D9+D11</f>
        <v>5210000</v>
      </c>
      <c r="E8" s="238">
        <f t="shared" si="0"/>
        <v>1300000</v>
      </c>
      <c r="F8" s="238">
        <f t="shared" si="0"/>
        <v>0</v>
      </c>
      <c r="G8" s="238">
        <f t="shared" si="0"/>
        <v>0</v>
      </c>
      <c r="H8" s="238">
        <f t="shared" si="0"/>
        <v>0</v>
      </c>
      <c r="I8" s="238">
        <f t="shared" si="0"/>
        <v>0</v>
      </c>
      <c r="J8" s="238">
        <f t="shared" si="0"/>
        <v>0</v>
      </c>
      <c r="K8" s="238">
        <f t="shared" si="0"/>
        <v>0</v>
      </c>
      <c r="L8" s="238">
        <f t="shared" si="0"/>
        <v>6470000</v>
      </c>
      <c r="M8" s="238">
        <f t="shared" si="0"/>
        <v>0</v>
      </c>
      <c r="N8" s="238">
        <f t="shared" si="0"/>
        <v>0</v>
      </c>
      <c r="O8" s="245">
        <f t="shared" si="0"/>
        <v>2297000</v>
      </c>
      <c r="P8" s="238">
        <f t="shared" si="0"/>
        <v>0</v>
      </c>
      <c r="Q8" s="246">
        <f t="shared" si="0"/>
        <v>1430000</v>
      </c>
      <c r="R8" s="239"/>
    </row>
    <row r="9" spans="1:18" ht="39" customHeight="1">
      <c r="A9" s="236" t="s">
        <v>4</v>
      </c>
      <c r="B9" s="237" t="s">
        <v>124</v>
      </c>
      <c r="C9" s="240">
        <f>SUM(C10:C10)</f>
        <v>13847000</v>
      </c>
      <c r="D9" s="240">
        <f t="shared" ref="D9:Q9" si="1">SUM(D10:D10)</f>
        <v>4950000</v>
      </c>
      <c r="E9" s="240">
        <f t="shared" si="1"/>
        <v>1300000</v>
      </c>
      <c r="F9" s="240">
        <f t="shared" si="1"/>
        <v>0</v>
      </c>
      <c r="G9" s="240">
        <f t="shared" si="1"/>
        <v>0</v>
      </c>
      <c r="H9" s="240">
        <f t="shared" si="1"/>
        <v>0</v>
      </c>
      <c r="I9" s="240">
        <f t="shared" si="1"/>
        <v>0</v>
      </c>
      <c r="J9" s="240">
        <f t="shared" si="1"/>
        <v>0</v>
      </c>
      <c r="K9" s="240">
        <f t="shared" si="1"/>
        <v>0</v>
      </c>
      <c r="L9" s="240">
        <f t="shared" si="1"/>
        <v>5300000</v>
      </c>
      <c r="M9" s="240">
        <f t="shared" si="1"/>
        <v>0</v>
      </c>
      <c r="N9" s="240">
        <f t="shared" si="1"/>
        <v>0</v>
      </c>
      <c r="O9" s="247">
        <f t="shared" si="1"/>
        <v>2297000</v>
      </c>
      <c r="P9" s="240">
        <f t="shared" si="1"/>
        <v>0</v>
      </c>
      <c r="Q9" s="240">
        <f t="shared" si="1"/>
        <v>0</v>
      </c>
    </row>
    <row r="10" spans="1:18" s="114" customFormat="1" ht="40.5" customHeight="1">
      <c r="A10" s="109">
        <v>1</v>
      </c>
      <c r="B10" s="113" t="s">
        <v>257</v>
      </c>
      <c r="C10" s="335">
        <f>SUM(D10:Q10)</f>
        <v>13847000</v>
      </c>
      <c r="D10" s="335">
        <v>4950000</v>
      </c>
      <c r="E10" s="335">
        <v>1300000</v>
      </c>
      <c r="F10" s="335"/>
      <c r="G10" s="335"/>
      <c r="H10" s="335"/>
      <c r="I10" s="335"/>
      <c r="J10" s="335"/>
      <c r="K10" s="335"/>
      <c r="L10" s="335">
        <v>5300000</v>
      </c>
      <c r="M10" s="335"/>
      <c r="N10" s="335"/>
      <c r="O10" s="336">
        <v>2297000</v>
      </c>
      <c r="P10" s="335"/>
      <c r="Q10" s="337"/>
      <c r="R10" s="241"/>
    </row>
    <row r="11" spans="1:18" s="152" customFormat="1" ht="27.75" customHeight="1">
      <c r="A11" s="338" t="s">
        <v>6</v>
      </c>
      <c r="B11" s="339" t="s">
        <v>126</v>
      </c>
      <c r="C11" s="233">
        <f>C12</f>
        <v>1430000</v>
      </c>
      <c r="D11" s="233">
        <f t="shared" ref="D11:P11" si="2">D12</f>
        <v>260000</v>
      </c>
      <c r="E11" s="233">
        <f t="shared" si="2"/>
        <v>0</v>
      </c>
      <c r="F11" s="233">
        <f t="shared" si="2"/>
        <v>0</v>
      </c>
      <c r="G11" s="233">
        <f t="shared" si="2"/>
        <v>0</v>
      </c>
      <c r="H11" s="233">
        <f t="shared" si="2"/>
        <v>0</v>
      </c>
      <c r="I11" s="233">
        <f t="shared" si="2"/>
        <v>0</v>
      </c>
      <c r="J11" s="233">
        <f t="shared" si="2"/>
        <v>0</v>
      </c>
      <c r="K11" s="233">
        <f t="shared" si="2"/>
        <v>0</v>
      </c>
      <c r="L11" s="233">
        <f t="shared" si="2"/>
        <v>1170000</v>
      </c>
      <c r="M11" s="233">
        <f t="shared" si="2"/>
        <v>0</v>
      </c>
      <c r="N11" s="233">
        <f t="shared" si="2"/>
        <v>0</v>
      </c>
      <c r="O11" s="233">
        <f t="shared" si="2"/>
        <v>0</v>
      </c>
      <c r="P11" s="233">
        <f t="shared" si="2"/>
        <v>0</v>
      </c>
      <c r="Q11" s="340">
        <f>C11</f>
        <v>1430000</v>
      </c>
      <c r="R11" s="244"/>
    </row>
    <row r="12" spans="1:18" s="114" customFormat="1" ht="41.25" customHeight="1">
      <c r="A12" s="242">
        <v>1</v>
      </c>
      <c r="B12" s="243" t="s">
        <v>268</v>
      </c>
      <c r="C12" s="341">
        <f>SUM(D12:Q12)</f>
        <v>1430000</v>
      </c>
      <c r="D12" s="341">
        <v>260000</v>
      </c>
      <c r="E12" s="341"/>
      <c r="F12" s="341"/>
      <c r="G12" s="341"/>
      <c r="H12" s="341"/>
      <c r="I12" s="341"/>
      <c r="J12" s="341"/>
      <c r="K12" s="341"/>
      <c r="L12" s="341">
        <v>1170000</v>
      </c>
      <c r="M12" s="341"/>
      <c r="N12" s="341"/>
      <c r="O12" s="341"/>
      <c r="P12" s="341"/>
      <c r="Q12" s="342"/>
    </row>
  </sheetData>
  <mergeCells count="20">
    <mergeCell ref="N1:Q1"/>
    <mergeCell ref="A2:Q2"/>
    <mergeCell ref="A3:Q3"/>
    <mergeCell ref="O4:Q4"/>
    <mergeCell ref="A5:A6"/>
    <mergeCell ref="B5:B6"/>
    <mergeCell ref="C5:C6"/>
    <mergeCell ref="D5:D6"/>
    <mergeCell ref="E5:E6"/>
    <mergeCell ref="M5:N5"/>
    <mergeCell ref="O5:O6"/>
    <mergeCell ref="P5:P6"/>
    <mergeCell ref="Q5:Q6"/>
    <mergeCell ref="G5:G6"/>
    <mergeCell ref="H5:H6"/>
    <mergeCell ref="I5:I6"/>
    <mergeCell ref="J5:J6"/>
    <mergeCell ref="K5:K6"/>
    <mergeCell ref="L5:L6"/>
    <mergeCell ref="F5:F6"/>
  </mergeCells>
  <phoneticPr fontId="2" type="noConversion"/>
  <pageMargins left="0.24" right="0.15748031496062992" top="0.47244094488188981" bottom="0.27559055118110237" header="0.27559055118110237" footer="0.2362204724409449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sheetPr enableFormatConditionsCalculation="0">
    <tabColor rgb="FFFFFF00"/>
  </sheetPr>
  <dimension ref="A1:V68"/>
  <sheetViews>
    <sheetView workbookViewId="0">
      <pane xSplit="1" ySplit="4" topLeftCell="B38" activePane="bottomRight" state="frozen"/>
      <selection pane="topRight" activeCell="B1" sqref="B1"/>
      <selection pane="bottomLeft" activeCell="A8" sqref="A8"/>
      <selection pane="bottomRight" activeCell="B22" sqref="B22"/>
    </sheetView>
  </sheetViews>
  <sheetFormatPr defaultRowHeight="15.75"/>
  <cols>
    <col min="1" max="1" width="4.7109375" style="139" customWidth="1"/>
    <col min="2" max="2" width="26.140625" style="139" customWidth="1"/>
    <col min="3" max="3" width="10.85546875" style="140" customWidth="1"/>
    <col min="4" max="4" width="10.5703125" style="140" customWidth="1"/>
    <col min="5" max="5" width="10.42578125" style="140" customWidth="1"/>
    <col min="6" max="6" width="10" style="140" customWidth="1"/>
    <col min="7" max="7" width="8.7109375" style="140" customWidth="1"/>
    <col min="8" max="8" width="8.85546875" style="140" customWidth="1"/>
    <col min="9" max="9" width="8.5703125" style="140" customWidth="1"/>
    <col min="10" max="10" width="8.7109375" style="140" customWidth="1"/>
    <col min="11" max="11" width="10.140625" style="141" customWidth="1"/>
    <col min="12" max="12" width="10.140625" style="140" customWidth="1"/>
    <col min="13" max="13" width="9.42578125" style="140" customWidth="1"/>
    <col min="14" max="14" width="7" style="140" customWidth="1"/>
    <col min="15" max="15" width="10.85546875" style="140" customWidth="1"/>
    <col min="16" max="16" width="9.28515625" style="140" customWidth="1"/>
    <col min="17" max="17" width="8.42578125" style="140" customWidth="1"/>
    <col min="18" max="18" width="8.7109375" style="140" customWidth="1"/>
    <col min="19" max="19" width="9.28515625" style="140" customWidth="1"/>
    <col min="20" max="20" width="9.85546875" style="139" customWidth="1"/>
    <col min="21" max="16384" width="9.140625" style="139"/>
  </cols>
  <sheetData>
    <row r="1" spans="1:22" ht="23.25" customHeight="1">
      <c r="A1" s="407" t="str">
        <f>'Biểu 81'!A1:B1</f>
        <v>ỦY BAN NHÂN DÂN HUYỆN NA RÌ</v>
      </c>
      <c r="B1" s="407"/>
      <c r="C1" s="407"/>
      <c r="R1" s="403" t="s">
        <v>66</v>
      </c>
      <c r="S1" s="403"/>
      <c r="T1" s="403"/>
      <c r="U1" s="403"/>
    </row>
    <row r="2" spans="1:22" ht="26.25" customHeight="1">
      <c r="A2" s="408" t="s">
        <v>262</v>
      </c>
      <c r="B2" s="408"/>
      <c r="C2" s="408"/>
      <c r="D2" s="408"/>
      <c r="E2" s="408"/>
      <c r="F2" s="408"/>
      <c r="G2" s="408"/>
      <c r="H2" s="408"/>
      <c r="I2" s="408"/>
      <c r="J2" s="408"/>
      <c r="K2" s="408"/>
      <c r="L2" s="408"/>
      <c r="M2" s="408"/>
      <c r="N2" s="408"/>
      <c r="O2" s="408"/>
      <c r="P2" s="408"/>
      <c r="Q2" s="408"/>
      <c r="R2" s="408"/>
      <c r="S2" s="408"/>
      <c r="T2" s="408"/>
    </row>
    <row r="3" spans="1:22">
      <c r="A3" s="406" t="str">
        <f>'Biểu 81'!A3:C3</f>
        <v>(Kèm theo Quyết định số 4538/QĐ-UBND ngày 27 tháng 12 năm 2021 của UBND huyện Na Rì)</v>
      </c>
      <c r="B3" s="406"/>
      <c r="C3" s="406"/>
      <c r="D3" s="406"/>
      <c r="E3" s="406"/>
      <c r="F3" s="406"/>
      <c r="G3" s="406"/>
      <c r="H3" s="406"/>
      <c r="I3" s="406"/>
      <c r="J3" s="406"/>
      <c r="K3" s="406"/>
      <c r="L3" s="406"/>
      <c r="M3" s="406"/>
      <c r="N3" s="406"/>
      <c r="O3" s="406"/>
      <c r="P3" s="406"/>
      <c r="Q3" s="406"/>
      <c r="R3" s="406"/>
      <c r="S3" s="406"/>
      <c r="T3" s="406"/>
    </row>
    <row r="4" spans="1:22">
      <c r="A4" s="142"/>
      <c r="B4" s="143"/>
      <c r="L4" s="144"/>
      <c r="M4" s="145"/>
      <c r="O4" s="146"/>
      <c r="R4" s="402" t="s">
        <v>104</v>
      </c>
      <c r="S4" s="402"/>
      <c r="T4" s="402"/>
      <c r="U4" s="402"/>
    </row>
    <row r="5" spans="1:22" s="147" customFormat="1" ht="12.75" customHeight="1">
      <c r="A5" s="404" t="s">
        <v>0</v>
      </c>
      <c r="B5" s="404" t="s">
        <v>50</v>
      </c>
      <c r="C5" s="405" t="s">
        <v>54</v>
      </c>
      <c r="D5" s="405" t="s">
        <v>198</v>
      </c>
      <c r="E5" s="405" t="s">
        <v>148</v>
      </c>
      <c r="F5" s="405" t="s">
        <v>136</v>
      </c>
      <c r="G5" s="405" t="s">
        <v>149</v>
      </c>
      <c r="H5" s="405" t="s">
        <v>259</v>
      </c>
      <c r="I5" s="405" t="s">
        <v>150</v>
      </c>
      <c r="J5" s="405" t="s">
        <v>40</v>
      </c>
      <c r="K5" s="409" t="s">
        <v>42</v>
      </c>
      <c r="L5" s="405" t="s">
        <v>151</v>
      </c>
      <c r="M5" s="405" t="s">
        <v>58</v>
      </c>
      <c r="N5" s="405"/>
      <c r="O5" s="405" t="s">
        <v>152</v>
      </c>
      <c r="P5" s="405" t="s">
        <v>153</v>
      </c>
      <c r="Q5" s="405" t="s">
        <v>129</v>
      </c>
      <c r="R5" s="405" t="s">
        <v>260</v>
      </c>
      <c r="S5" s="405" t="s">
        <v>199</v>
      </c>
      <c r="T5" s="405" t="s">
        <v>200</v>
      </c>
      <c r="U5" s="405" t="s">
        <v>261</v>
      </c>
    </row>
    <row r="6" spans="1:22" s="147" customFormat="1" ht="54" customHeight="1">
      <c r="A6" s="404"/>
      <c r="B6" s="404"/>
      <c r="C6" s="405"/>
      <c r="D6" s="405"/>
      <c r="E6" s="405"/>
      <c r="F6" s="405"/>
      <c r="G6" s="405"/>
      <c r="H6" s="405"/>
      <c r="I6" s="405"/>
      <c r="J6" s="405"/>
      <c r="K6" s="409"/>
      <c r="L6" s="405"/>
      <c r="M6" s="185" t="s">
        <v>201</v>
      </c>
      <c r="N6" s="255" t="s">
        <v>202</v>
      </c>
      <c r="O6" s="405"/>
      <c r="P6" s="405"/>
      <c r="Q6" s="405"/>
      <c r="R6" s="405"/>
      <c r="S6" s="405"/>
      <c r="T6" s="405"/>
      <c r="U6" s="405"/>
    </row>
    <row r="7" spans="1:22" s="258" customFormat="1" ht="16.5" customHeight="1">
      <c r="A7" s="256" t="s">
        <v>2</v>
      </c>
      <c r="B7" s="256" t="s">
        <v>3</v>
      </c>
      <c r="C7" s="257">
        <v>1</v>
      </c>
      <c r="D7" s="257">
        <v>2</v>
      </c>
      <c r="E7" s="257">
        <v>3</v>
      </c>
      <c r="F7" s="257">
        <v>4</v>
      </c>
      <c r="G7" s="257">
        <v>5</v>
      </c>
      <c r="H7" s="257">
        <v>6</v>
      </c>
      <c r="I7" s="257">
        <v>7</v>
      </c>
      <c r="J7" s="257">
        <v>8</v>
      </c>
      <c r="K7" s="257">
        <v>9</v>
      </c>
      <c r="L7" s="257">
        <v>10</v>
      </c>
      <c r="M7" s="257">
        <v>11</v>
      </c>
      <c r="N7" s="257">
        <v>12</v>
      </c>
      <c r="O7" s="257">
        <v>13</v>
      </c>
      <c r="P7" s="257">
        <v>14</v>
      </c>
      <c r="Q7" s="257">
        <v>15</v>
      </c>
      <c r="R7" s="257">
        <v>16</v>
      </c>
      <c r="S7" s="257">
        <v>17</v>
      </c>
      <c r="T7" s="257">
        <v>18</v>
      </c>
      <c r="U7" s="257">
        <v>19</v>
      </c>
    </row>
    <row r="8" spans="1:22" s="148" customFormat="1" ht="18" customHeight="1">
      <c r="A8" s="118"/>
      <c r="B8" s="259" t="s">
        <v>46</v>
      </c>
      <c r="C8" s="260">
        <f t="shared" ref="C8:U8" si="0">C9+C21+C31+C38+C45+C48+C65+C66+C67+C68</f>
        <v>358639999.57801604</v>
      </c>
      <c r="D8" s="260">
        <f t="shared" si="0"/>
        <v>351877719.40923452</v>
      </c>
      <c r="E8" s="274">
        <f t="shared" si="0"/>
        <v>181350000</v>
      </c>
      <c r="F8" s="260">
        <f t="shared" si="0"/>
        <v>10930000</v>
      </c>
      <c r="G8" s="260">
        <f t="shared" si="0"/>
        <v>1185000</v>
      </c>
      <c r="H8" s="260">
        <f t="shared" si="0"/>
        <v>1450000</v>
      </c>
      <c r="I8" s="260">
        <f t="shared" si="0"/>
        <v>1060000</v>
      </c>
      <c r="J8" s="260">
        <f t="shared" si="0"/>
        <v>1233000</v>
      </c>
      <c r="K8" s="260">
        <f t="shared" si="0"/>
        <v>2000000</v>
      </c>
      <c r="L8" s="260">
        <f t="shared" si="0"/>
        <v>21513000</v>
      </c>
      <c r="M8" s="260">
        <f t="shared" si="0"/>
        <v>962100</v>
      </c>
      <c r="N8" s="260">
        <f t="shared" si="0"/>
        <v>0</v>
      </c>
      <c r="O8" s="260">
        <f t="shared" si="0"/>
        <v>104057999.778016</v>
      </c>
      <c r="P8" s="260">
        <f t="shared" si="0"/>
        <v>19576999.800000001</v>
      </c>
      <c r="Q8" s="260">
        <f t="shared" si="0"/>
        <v>1738000</v>
      </c>
      <c r="R8" s="260">
        <f t="shared" si="0"/>
        <v>7308000</v>
      </c>
      <c r="S8" s="260">
        <f t="shared" si="0"/>
        <v>4365000</v>
      </c>
      <c r="T8" s="260">
        <f t="shared" si="0"/>
        <v>873000</v>
      </c>
      <c r="U8" s="260">
        <f t="shared" si="0"/>
        <v>1700000.168781504</v>
      </c>
    </row>
    <row r="9" spans="1:22" s="191" customFormat="1" ht="18" customHeight="1">
      <c r="A9" s="118" t="s">
        <v>4</v>
      </c>
      <c r="B9" s="261" t="s">
        <v>161</v>
      </c>
      <c r="C9" s="260">
        <f>SUM(C10:C20)</f>
        <v>38306392</v>
      </c>
      <c r="D9" s="260">
        <f>SUM(D10:D20)</f>
        <v>37878161</v>
      </c>
      <c r="E9" s="274">
        <f t="shared" ref="E9:U9" si="1">SUM(E10:E20)</f>
        <v>200000</v>
      </c>
      <c r="F9" s="260">
        <f t="shared" si="1"/>
        <v>0</v>
      </c>
      <c r="G9" s="260">
        <f t="shared" si="1"/>
        <v>0</v>
      </c>
      <c r="H9" s="260">
        <f t="shared" si="1"/>
        <v>1450000</v>
      </c>
      <c r="I9" s="260">
        <f t="shared" si="1"/>
        <v>0</v>
      </c>
      <c r="J9" s="260">
        <f t="shared" si="1"/>
        <v>0</v>
      </c>
      <c r="K9" s="260">
        <f t="shared" si="1"/>
        <v>210000</v>
      </c>
      <c r="L9" s="260">
        <f>SUM(L10:L20)</f>
        <v>5147355</v>
      </c>
      <c r="M9" s="260">
        <f t="shared" si="1"/>
        <v>962100</v>
      </c>
      <c r="N9" s="260">
        <f t="shared" si="1"/>
        <v>0</v>
      </c>
      <c r="O9" s="260">
        <f>SUM(O10:O20)</f>
        <v>13545903</v>
      </c>
      <c r="P9" s="260">
        <f>SUM(P10:P20)</f>
        <v>17487454</v>
      </c>
      <c r="Q9" s="260">
        <f t="shared" si="1"/>
        <v>0</v>
      </c>
      <c r="R9" s="260">
        <f>SUM(R10:R20)</f>
        <v>0</v>
      </c>
      <c r="S9" s="260">
        <f t="shared" si="1"/>
        <v>231000</v>
      </c>
      <c r="T9" s="260">
        <f t="shared" si="1"/>
        <v>34680</v>
      </c>
      <c r="U9" s="260">
        <f t="shared" si="1"/>
        <v>162551</v>
      </c>
    </row>
    <row r="10" spans="1:22">
      <c r="A10" s="134">
        <v>1</v>
      </c>
      <c r="B10" s="135" t="s">
        <v>162</v>
      </c>
      <c r="C10" s="265">
        <f t="shared" ref="C10:C20" si="2">SUM(E10:L10)+SUM(O10:T10)</f>
        <v>5482186</v>
      </c>
      <c r="D10" s="265">
        <f t="shared" ref="D10:D20" si="3">C10-S10-T10-U10</f>
        <v>5349888</v>
      </c>
      <c r="E10" s="265"/>
      <c r="F10" s="265"/>
      <c r="G10" s="265"/>
      <c r="H10" s="265"/>
      <c r="I10" s="265"/>
      <c r="J10" s="265"/>
      <c r="K10" s="265"/>
      <c r="L10" s="265"/>
      <c r="M10" s="265"/>
      <c r="N10" s="265"/>
      <c r="O10" s="265">
        <v>5414866</v>
      </c>
      <c r="P10" s="265"/>
      <c r="Q10" s="265"/>
      <c r="R10" s="265"/>
      <c r="S10" s="266">
        <v>65700</v>
      </c>
      <c r="T10" s="266">
        <v>1620</v>
      </c>
      <c r="U10" s="265">
        <v>64978</v>
      </c>
      <c r="V10" s="262"/>
    </row>
    <row r="11" spans="1:22">
      <c r="A11" s="119">
        <v>2</v>
      </c>
      <c r="B11" s="120" t="s">
        <v>163</v>
      </c>
      <c r="C11" s="151">
        <f t="shared" si="2"/>
        <v>856920</v>
      </c>
      <c r="D11" s="151">
        <f t="shared" si="3"/>
        <v>826008</v>
      </c>
      <c r="E11" s="151"/>
      <c r="F11" s="151"/>
      <c r="G11" s="151"/>
      <c r="H11" s="151"/>
      <c r="I11" s="151"/>
      <c r="J11" s="151"/>
      <c r="K11" s="151"/>
      <c r="L11" s="151"/>
      <c r="M11" s="151"/>
      <c r="N11" s="151"/>
      <c r="O11" s="151">
        <v>836040</v>
      </c>
      <c r="P11" s="151"/>
      <c r="Q11" s="151"/>
      <c r="R11" s="151"/>
      <c r="S11" s="151">
        <v>17400</v>
      </c>
      <c r="T11" s="151">
        <v>3480</v>
      </c>
      <c r="U11" s="151">
        <v>10032</v>
      </c>
      <c r="V11" s="262"/>
    </row>
    <row r="12" spans="1:22">
      <c r="A12" s="119">
        <v>3</v>
      </c>
      <c r="B12" s="120" t="s">
        <v>270</v>
      </c>
      <c r="C12" s="151">
        <f t="shared" si="2"/>
        <v>422007</v>
      </c>
      <c r="D12" s="151">
        <f t="shared" si="3"/>
        <v>406628</v>
      </c>
      <c r="E12" s="151"/>
      <c r="F12" s="151"/>
      <c r="G12" s="151"/>
      <c r="H12" s="151"/>
      <c r="I12" s="151"/>
      <c r="J12" s="151"/>
      <c r="K12" s="151"/>
      <c r="L12" s="151"/>
      <c r="M12" s="151"/>
      <c r="N12" s="151"/>
      <c r="O12" s="151">
        <v>411567</v>
      </c>
      <c r="P12" s="151"/>
      <c r="Q12" s="151"/>
      <c r="R12" s="151"/>
      <c r="S12" s="267">
        <v>8700</v>
      </c>
      <c r="T12" s="267">
        <v>1740</v>
      </c>
      <c r="U12" s="151">
        <v>4939</v>
      </c>
    </row>
    <row r="13" spans="1:22">
      <c r="A13" s="119">
        <v>4</v>
      </c>
      <c r="B13" s="120" t="s">
        <v>164</v>
      </c>
      <c r="C13" s="151">
        <f t="shared" si="2"/>
        <v>3589783</v>
      </c>
      <c r="D13" s="151">
        <f t="shared" si="3"/>
        <v>3558972</v>
      </c>
      <c r="E13" s="151"/>
      <c r="F13" s="151"/>
      <c r="G13" s="151"/>
      <c r="H13" s="151"/>
      <c r="I13" s="151"/>
      <c r="J13" s="151"/>
      <c r="K13" s="151"/>
      <c r="L13" s="151">
        <f>962100+305000+1274208+200000</f>
        <v>2741308</v>
      </c>
      <c r="M13" s="151">
        <v>962100</v>
      </c>
      <c r="N13" s="151"/>
      <c r="O13" s="151">
        <v>827595</v>
      </c>
      <c r="P13" s="151"/>
      <c r="Q13" s="151"/>
      <c r="R13" s="151"/>
      <c r="S13" s="267">
        <v>17400</v>
      </c>
      <c r="T13" s="267">
        <v>3480</v>
      </c>
      <c r="U13" s="151">
        <v>9931</v>
      </c>
    </row>
    <row r="14" spans="1:22">
      <c r="A14" s="119">
        <v>5</v>
      </c>
      <c r="B14" s="120" t="s">
        <v>271</v>
      </c>
      <c r="C14" s="151">
        <f t="shared" si="2"/>
        <v>1170677</v>
      </c>
      <c r="D14" s="151">
        <f t="shared" si="3"/>
        <v>1129123</v>
      </c>
      <c r="E14" s="151"/>
      <c r="F14" s="151"/>
      <c r="G14" s="151"/>
      <c r="H14" s="151"/>
      <c r="I14" s="151"/>
      <c r="J14" s="151"/>
      <c r="K14" s="151"/>
      <c r="L14" s="151"/>
      <c r="M14" s="151"/>
      <c r="N14" s="151"/>
      <c r="O14" s="151">
        <v>1142837</v>
      </c>
      <c r="P14" s="151"/>
      <c r="Q14" s="151"/>
      <c r="R14" s="151"/>
      <c r="S14" s="267">
        <v>23200</v>
      </c>
      <c r="T14" s="267">
        <v>4640</v>
      </c>
      <c r="U14" s="151">
        <v>13714</v>
      </c>
    </row>
    <row r="15" spans="1:22">
      <c r="A15" s="119">
        <v>6</v>
      </c>
      <c r="B15" s="120" t="s">
        <v>165</v>
      </c>
      <c r="C15" s="151">
        <f t="shared" si="2"/>
        <v>1282615</v>
      </c>
      <c r="D15" s="151">
        <f t="shared" si="3"/>
        <v>1236279</v>
      </c>
      <c r="E15" s="151"/>
      <c r="F15" s="151"/>
      <c r="G15" s="151"/>
      <c r="H15" s="151"/>
      <c r="I15" s="151"/>
      <c r="J15" s="151"/>
      <c r="K15" s="151"/>
      <c r="L15" s="151"/>
      <c r="M15" s="151"/>
      <c r="N15" s="151"/>
      <c r="O15" s="151">
        <v>1251295</v>
      </c>
      <c r="P15" s="151"/>
      <c r="Q15" s="151"/>
      <c r="R15" s="151"/>
      <c r="S15" s="267">
        <v>26100</v>
      </c>
      <c r="T15" s="267">
        <v>5220</v>
      </c>
      <c r="U15" s="151">
        <v>15016</v>
      </c>
    </row>
    <row r="16" spans="1:22">
      <c r="A16" s="119">
        <v>7</v>
      </c>
      <c r="B16" s="120" t="s">
        <v>166</v>
      </c>
      <c r="C16" s="151">
        <f t="shared" si="2"/>
        <v>20014923</v>
      </c>
      <c r="D16" s="151">
        <f t="shared" si="3"/>
        <v>19983764</v>
      </c>
      <c r="E16" s="268">
        <v>200000</v>
      </c>
      <c r="F16" s="151"/>
      <c r="G16" s="151"/>
      <c r="H16" s="151">
        <v>1450000</v>
      </c>
      <c r="I16" s="151"/>
      <c r="J16" s="151"/>
      <c r="K16" s="151"/>
      <c r="L16" s="151"/>
      <c r="M16" s="151"/>
      <c r="N16" s="151"/>
      <c r="O16" s="151">
        <v>856589</v>
      </c>
      <c r="P16" s="151">
        <v>17487454</v>
      </c>
      <c r="Q16" s="151"/>
      <c r="R16" s="151"/>
      <c r="S16" s="267">
        <v>17400</v>
      </c>
      <c r="T16" s="267">
        <v>3480</v>
      </c>
      <c r="U16" s="151">
        <v>10279</v>
      </c>
    </row>
    <row r="17" spans="1:21">
      <c r="A17" s="119">
        <v>8</v>
      </c>
      <c r="B17" s="120" t="s">
        <v>167</v>
      </c>
      <c r="C17" s="151">
        <f t="shared" si="2"/>
        <v>607825</v>
      </c>
      <c r="D17" s="151">
        <f t="shared" si="3"/>
        <v>590216</v>
      </c>
      <c r="E17" s="151"/>
      <c r="F17" s="151"/>
      <c r="G17" s="151"/>
      <c r="H17" s="151"/>
      <c r="I17" s="151"/>
      <c r="J17" s="151"/>
      <c r="K17" s="151"/>
      <c r="L17" s="151"/>
      <c r="M17" s="151"/>
      <c r="N17" s="151"/>
      <c r="O17" s="151">
        <v>597385</v>
      </c>
      <c r="P17" s="151"/>
      <c r="Q17" s="151"/>
      <c r="R17" s="151"/>
      <c r="S17" s="267">
        <v>8700</v>
      </c>
      <c r="T17" s="267">
        <v>1740</v>
      </c>
      <c r="U17" s="151">
        <v>7169</v>
      </c>
    </row>
    <row r="18" spans="1:21" ht="25.5">
      <c r="A18" s="119">
        <v>9</v>
      </c>
      <c r="B18" s="120" t="s">
        <v>168</v>
      </c>
      <c r="C18" s="151">
        <f t="shared" si="2"/>
        <v>3406728</v>
      </c>
      <c r="D18" s="151">
        <f t="shared" si="3"/>
        <v>3376610</v>
      </c>
      <c r="E18" s="151"/>
      <c r="F18" s="151"/>
      <c r="G18" s="151"/>
      <c r="H18" s="151"/>
      <c r="I18" s="151"/>
      <c r="J18" s="151"/>
      <c r="K18" s="151">
        <v>210000</v>
      </c>
      <c r="L18" s="268">
        <f>374298+1261749+770000</f>
        <v>2406047</v>
      </c>
      <c r="M18" s="151"/>
      <c r="N18" s="151"/>
      <c r="O18" s="151">
        <v>769801</v>
      </c>
      <c r="P18" s="151"/>
      <c r="Q18" s="151"/>
      <c r="R18" s="151"/>
      <c r="S18" s="268">
        <v>17400</v>
      </c>
      <c r="T18" s="268">
        <v>3480</v>
      </c>
      <c r="U18" s="151">
        <v>9238</v>
      </c>
    </row>
    <row r="19" spans="1:21">
      <c r="A19" s="119">
        <v>10</v>
      </c>
      <c r="B19" s="120" t="s">
        <v>105</v>
      </c>
      <c r="C19" s="151">
        <f t="shared" si="2"/>
        <v>956399</v>
      </c>
      <c r="D19" s="151">
        <f t="shared" si="3"/>
        <v>920855</v>
      </c>
      <c r="E19" s="151"/>
      <c r="F19" s="151"/>
      <c r="G19" s="151"/>
      <c r="H19" s="151"/>
      <c r="I19" s="151"/>
      <c r="J19" s="151"/>
      <c r="K19" s="151"/>
      <c r="L19" s="151"/>
      <c r="M19" s="151"/>
      <c r="N19" s="151"/>
      <c r="O19" s="151">
        <v>932039</v>
      </c>
      <c r="P19" s="151"/>
      <c r="Q19" s="151"/>
      <c r="R19" s="151"/>
      <c r="S19" s="267">
        <v>20300</v>
      </c>
      <c r="T19" s="267">
        <v>4060</v>
      </c>
      <c r="U19" s="267">
        <v>11184</v>
      </c>
    </row>
    <row r="20" spans="1:21">
      <c r="A20" s="119">
        <v>11</v>
      </c>
      <c r="B20" s="120" t="s">
        <v>106</v>
      </c>
      <c r="C20" s="151">
        <f t="shared" si="2"/>
        <v>516329</v>
      </c>
      <c r="D20" s="151">
        <f t="shared" si="3"/>
        <v>499818</v>
      </c>
      <c r="E20" s="151"/>
      <c r="F20" s="151"/>
      <c r="G20" s="151"/>
      <c r="H20" s="151"/>
      <c r="I20" s="151"/>
      <c r="J20" s="151"/>
      <c r="K20" s="151"/>
      <c r="L20" s="151"/>
      <c r="M20" s="151"/>
      <c r="N20" s="151"/>
      <c r="O20" s="151">
        <v>505889</v>
      </c>
      <c r="P20" s="151"/>
      <c r="Q20" s="151"/>
      <c r="R20" s="151"/>
      <c r="S20" s="267">
        <v>8700</v>
      </c>
      <c r="T20" s="267">
        <v>1740</v>
      </c>
      <c r="U20" s="267">
        <v>6071</v>
      </c>
    </row>
    <row r="21" spans="1:21" s="149" customFormat="1">
      <c r="A21" s="121" t="s">
        <v>6</v>
      </c>
      <c r="B21" s="122" t="s">
        <v>169</v>
      </c>
      <c r="C21" s="150">
        <f t="shared" ref="C21:U21" si="4">SUM(C22:C30)</f>
        <v>186924465</v>
      </c>
      <c r="D21" s="150">
        <f t="shared" si="4"/>
        <v>183127082</v>
      </c>
      <c r="E21" s="270">
        <f t="shared" si="4"/>
        <v>181150000</v>
      </c>
      <c r="F21" s="150">
        <f t="shared" si="4"/>
        <v>0</v>
      </c>
      <c r="G21" s="150">
        <f t="shared" si="4"/>
        <v>0</v>
      </c>
      <c r="H21" s="150">
        <f t="shared" si="4"/>
        <v>0</v>
      </c>
      <c r="I21" s="150">
        <f t="shared" si="4"/>
        <v>705000</v>
      </c>
      <c r="J21" s="150">
        <f t="shared" si="4"/>
        <v>957000</v>
      </c>
      <c r="K21" s="150">
        <f t="shared" si="4"/>
        <v>0</v>
      </c>
      <c r="L21" s="150">
        <f>SUM(L22:L30)</f>
        <v>1356761</v>
      </c>
      <c r="M21" s="150">
        <f t="shared" si="4"/>
        <v>0</v>
      </c>
      <c r="N21" s="150">
        <f t="shared" si="4"/>
        <v>0</v>
      </c>
      <c r="O21" s="150">
        <f t="shared" si="4"/>
        <v>97702</v>
      </c>
      <c r="P21" s="150">
        <f t="shared" si="4"/>
        <v>0</v>
      </c>
      <c r="Q21" s="150">
        <f t="shared" si="4"/>
        <v>0</v>
      </c>
      <c r="R21" s="150"/>
      <c r="S21" s="150">
        <f t="shared" si="4"/>
        <v>2214702</v>
      </c>
      <c r="T21" s="150">
        <f t="shared" si="4"/>
        <v>443300</v>
      </c>
      <c r="U21" s="150">
        <f t="shared" si="4"/>
        <v>1139381</v>
      </c>
    </row>
    <row r="22" spans="1:21" ht="20.25" customHeight="1">
      <c r="A22" s="119">
        <v>1</v>
      </c>
      <c r="B22" s="123" t="s">
        <v>274</v>
      </c>
      <c r="C22" s="151">
        <f t="shared" ref="C22:C30" si="5">SUM(E22:L22)+SUM(O22:T22)</f>
        <v>1151301</v>
      </c>
      <c r="D22" s="151">
        <f t="shared" ref="D22:D30" si="6">C22-S22-T22-U22</f>
        <v>1111402</v>
      </c>
      <c r="E22" s="151"/>
      <c r="F22" s="151"/>
      <c r="G22" s="151"/>
      <c r="H22" s="151"/>
      <c r="I22" s="151"/>
      <c r="J22" s="151"/>
      <c r="K22" s="151"/>
      <c r="L22" s="151">
        <v>1124901</v>
      </c>
      <c r="M22" s="151"/>
      <c r="N22" s="151"/>
      <c r="O22" s="151"/>
      <c r="P22" s="151"/>
      <c r="Q22" s="151"/>
      <c r="R22" s="151"/>
      <c r="S22" s="267">
        <v>22000</v>
      </c>
      <c r="T22" s="267">
        <v>4400</v>
      </c>
      <c r="U22" s="267">
        <v>13499</v>
      </c>
    </row>
    <row r="23" spans="1:21">
      <c r="A23" s="119">
        <v>2</v>
      </c>
      <c r="B23" s="120" t="s">
        <v>170</v>
      </c>
      <c r="C23" s="151">
        <f t="shared" si="5"/>
        <v>235502</v>
      </c>
      <c r="D23" s="151">
        <f t="shared" si="6"/>
        <v>229078</v>
      </c>
      <c r="E23" s="151"/>
      <c r="F23" s="151"/>
      <c r="G23" s="151"/>
      <c r="H23" s="151"/>
      <c r="I23" s="151"/>
      <c r="J23" s="151"/>
      <c r="K23" s="151"/>
      <c r="L23" s="151">
        <v>231860</v>
      </c>
      <c r="M23" s="151"/>
      <c r="N23" s="151"/>
      <c r="O23" s="151"/>
      <c r="P23" s="151"/>
      <c r="Q23" s="151"/>
      <c r="R23" s="151"/>
      <c r="S23" s="267">
        <v>2702</v>
      </c>
      <c r="T23" s="267">
        <v>940</v>
      </c>
      <c r="U23" s="267">
        <v>2782</v>
      </c>
    </row>
    <row r="24" spans="1:21" ht="25.5">
      <c r="A24" s="119">
        <v>3</v>
      </c>
      <c r="B24" s="123" t="s">
        <v>275</v>
      </c>
      <c r="C24" s="151">
        <f t="shared" si="5"/>
        <v>1694000</v>
      </c>
      <c r="D24" s="151">
        <f t="shared" si="6"/>
        <v>1644086</v>
      </c>
      <c r="E24" s="151"/>
      <c r="F24" s="151"/>
      <c r="G24" s="151"/>
      <c r="H24" s="151"/>
      <c r="I24" s="151">
        <v>705000</v>
      </c>
      <c r="J24" s="151">
        <v>957000</v>
      </c>
      <c r="K24" s="151"/>
      <c r="L24" s="151"/>
      <c r="M24" s="151"/>
      <c r="N24" s="151"/>
      <c r="O24" s="151"/>
      <c r="P24" s="151"/>
      <c r="Q24" s="151"/>
      <c r="R24" s="151"/>
      <c r="S24" s="267">
        <f>10000+16700</f>
        <v>26700</v>
      </c>
      <c r="T24" s="267">
        <f>2000+3300</f>
        <v>5300</v>
      </c>
      <c r="U24" s="267">
        <f>9454+8460</f>
        <v>17914</v>
      </c>
    </row>
    <row r="25" spans="1:21">
      <c r="A25" s="119">
        <v>4</v>
      </c>
      <c r="B25" s="120" t="s">
        <v>107</v>
      </c>
      <c r="C25" s="151">
        <f t="shared" si="5"/>
        <v>100102</v>
      </c>
      <c r="D25" s="151">
        <f t="shared" si="6"/>
        <v>96530</v>
      </c>
      <c r="E25" s="151"/>
      <c r="F25" s="151"/>
      <c r="G25" s="151"/>
      <c r="H25" s="151"/>
      <c r="I25" s="151"/>
      <c r="J25" s="151"/>
      <c r="K25" s="151"/>
      <c r="L25" s="151"/>
      <c r="M25" s="151"/>
      <c r="N25" s="151"/>
      <c r="O25" s="151">
        <v>97702</v>
      </c>
      <c r="P25" s="151"/>
      <c r="Q25" s="151"/>
      <c r="R25" s="151"/>
      <c r="S25" s="267">
        <v>2000</v>
      </c>
      <c r="T25" s="267">
        <v>400</v>
      </c>
      <c r="U25" s="267">
        <v>1172</v>
      </c>
    </row>
    <row r="26" spans="1:21">
      <c r="A26" s="119">
        <v>5</v>
      </c>
      <c r="B26" s="120" t="s">
        <v>284</v>
      </c>
      <c r="C26" s="151">
        <f t="shared" si="5"/>
        <v>181541960</v>
      </c>
      <c r="D26" s="151">
        <f t="shared" si="6"/>
        <v>177899310</v>
      </c>
      <c r="E26" s="268">
        <f>179182000-200000</f>
        <v>178982000</v>
      </c>
      <c r="F26" s="151"/>
      <c r="G26" s="151"/>
      <c r="H26" s="151"/>
      <c r="I26" s="151"/>
      <c r="J26" s="151"/>
      <c r="K26" s="151"/>
      <c r="L26" s="151"/>
      <c r="M26" s="151"/>
      <c r="N26" s="151"/>
      <c r="O26" s="151"/>
      <c r="P26" s="151"/>
      <c r="Q26" s="151"/>
      <c r="R26" s="151"/>
      <c r="S26" s="267">
        <v>2133300</v>
      </c>
      <c r="T26" s="267">
        <v>426660</v>
      </c>
      <c r="U26" s="151">
        <v>1082690</v>
      </c>
    </row>
    <row r="27" spans="1:21">
      <c r="A27" s="119">
        <v>6</v>
      </c>
      <c r="B27" s="120" t="s">
        <v>251</v>
      </c>
      <c r="C27" s="151">
        <f t="shared" si="5"/>
        <v>537521</v>
      </c>
      <c r="D27" s="151">
        <f t="shared" si="6"/>
        <v>523957</v>
      </c>
      <c r="E27" s="268">
        <v>530321</v>
      </c>
      <c r="F27" s="151"/>
      <c r="G27" s="151"/>
      <c r="H27" s="151"/>
      <c r="I27" s="151"/>
      <c r="J27" s="151"/>
      <c r="K27" s="151"/>
      <c r="L27" s="151"/>
      <c r="M27" s="151"/>
      <c r="N27" s="151"/>
      <c r="O27" s="151"/>
      <c r="P27" s="151"/>
      <c r="Q27" s="151"/>
      <c r="R27" s="151"/>
      <c r="S27" s="267">
        <v>6000</v>
      </c>
      <c r="T27" s="267">
        <v>1200</v>
      </c>
      <c r="U27" s="267">
        <v>6364</v>
      </c>
    </row>
    <row r="28" spans="1:21" ht="25.5">
      <c r="A28" s="119">
        <v>7</v>
      </c>
      <c r="B28" s="123" t="s">
        <v>285</v>
      </c>
      <c r="C28" s="151">
        <f t="shared" si="5"/>
        <v>1273079</v>
      </c>
      <c r="D28" s="151">
        <f t="shared" si="6"/>
        <v>1231719</v>
      </c>
      <c r="E28" s="268">
        <v>1246679</v>
      </c>
      <c r="F28" s="151"/>
      <c r="G28" s="151"/>
      <c r="H28" s="151"/>
      <c r="I28" s="151"/>
      <c r="J28" s="151"/>
      <c r="K28" s="151"/>
      <c r="L28" s="151"/>
      <c r="M28" s="151"/>
      <c r="N28" s="151"/>
      <c r="O28" s="151"/>
      <c r="P28" s="151"/>
      <c r="Q28" s="151"/>
      <c r="R28" s="151"/>
      <c r="S28" s="267">
        <v>22000</v>
      </c>
      <c r="T28" s="267">
        <v>4400</v>
      </c>
      <c r="U28" s="267">
        <v>14960</v>
      </c>
    </row>
    <row r="29" spans="1:21">
      <c r="A29" s="119">
        <v>8</v>
      </c>
      <c r="B29" s="120" t="s">
        <v>171</v>
      </c>
      <c r="C29" s="151">
        <f t="shared" si="5"/>
        <v>391000</v>
      </c>
      <c r="D29" s="151">
        <f t="shared" si="6"/>
        <v>391000</v>
      </c>
      <c r="E29" s="268">
        <v>391000</v>
      </c>
      <c r="F29" s="151"/>
      <c r="G29" s="151"/>
      <c r="H29" s="151"/>
      <c r="I29" s="151"/>
      <c r="J29" s="151"/>
      <c r="K29" s="151"/>
      <c r="L29" s="151"/>
      <c r="M29" s="151"/>
      <c r="N29" s="151"/>
      <c r="O29" s="151"/>
      <c r="P29" s="151"/>
      <c r="Q29" s="151"/>
      <c r="R29" s="151"/>
      <c r="S29" s="267"/>
      <c r="T29" s="267"/>
      <c r="U29" s="267"/>
    </row>
    <row r="30" spans="1:21">
      <c r="A30" s="119">
        <v>9</v>
      </c>
      <c r="B30" s="120" t="s">
        <v>172</v>
      </c>
      <c r="C30" s="151">
        <f t="shared" si="5"/>
        <v>0</v>
      </c>
      <c r="D30" s="151">
        <f t="shared" si="6"/>
        <v>0</v>
      </c>
      <c r="E30" s="151"/>
      <c r="F30" s="151"/>
      <c r="G30" s="151"/>
      <c r="H30" s="151"/>
      <c r="I30" s="151"/>
      <c r="J30" s="151"/>
      <c r="K30" s="151"/>
      <c r="L30" s="151"/>
      <c r="M30" s="151"/>
      <c r="N30" s="151"/>
      <c r="O30" s="151"/>
      <c r="P30" s="151"/>
      <c r="Q30" s="151"/>
      <c r="R30" s="151"/>
      <c r="S30" s="267"/>
      <c r="T30" s="267"/>
      <c r="U30" s="267"/>
    </row>
    <row r="31" spans="1:21" s="149" customFormat="1" ht="18" customHeight="1">
      <c r="A31" s="121" t="s">
        <v>10</v>
      </c>
      <c r="B31" s="124" t="s">
        <v>173</v>
      </c>
      <c r="C31" s="150">
        <f t="shared" ref="C31:N31" si="7">SUM(C32:C37)</f>
        <v>10324035</v>
      </c>
      <c r="D31" s="150">
        <f t="shared" si="7"/>
        <v>10015667</v>
      </c>
      <c r="E31" s="150">
        <f t="shared" si="7"/>
        <v>0</v>
      </c>
      <c r="F31" s="150">
        <f t="shared" si="7"/>
        <v>0</v>
      </c>
      <c r="G31" s="150">
        <f t="shared" si="7"/>
        <v>0</v>
      </c>
      <c r="H31" s="150">
        <f t="shared" si="7"/>
        <v>0</v>
      </c>
      <c r="I31" s="150">
        <f t="shared" si="7"/>
        <v>0</v>
      </c>
      <c r="J31" s="150">
        <f t="shared" si="7"/>
        <v>0</v>
      </c>
      <c r="K31" s="150">
        <f t="shared" si="7"/>
        <v>0</v>
      </c>
      <c r="L31" s="150">
        <f t="shared" si="7"/>
        <v>0</v>
      </c>
      <c r="M31" s="150">
        <f t="shared" si="7"/>
        <v>0</v>
      </c>
      <c r="N31" s="150">
        <f t="shared" si="7"/>
        <v>0</v>
      </c>
      <c r="O31" s="150">
        <f t="shared" ref="O31:U31" si="8">SUM(O32:O37)</f>
        <v>10137315</v>
      </c>
      <c r="P31" s="150">
        <f t="shared" si="8"/>
        <v>0</v>
      </c>
      <c r="Q31" s="150">
        <f t="shared" si="8"/>
        <v>0</v>
      </c>
      <c r="R31" s="150"/>
      <c r="S31" s="150">
        <f t="shared" si="8"/>
        <v>155600</v>
      </c>
      <c r="T31" s="150">
        <f t="shared" si="8"/>
        <v>31120</v>
      </c>
      <c r="U31" s="150">
        <f t="shared" si="8"/>
        <v>121648</v>
      </c>
    </row>
    <row r="32" spans="1:21">
      <c r="A32" s="119">
        <v>1</v>
      </c>
      <c r="B32" s="120" t="s">
        <v>174</v>
      </c>
      <c r="C32" s="151">
        <f t="shared" ref="C32:C37" si="9">SUM(E32:L32)+SUM(O32:T32)</f>
        <v>7056465</v>
      </c>
      <c r="D32" s="151">
        <f t="shared" ref="D32:D37" si="10">C32-S32-T32-U32</f>
        <v>6855599</v>
      </c>
      <c r="E32" s="151"/>
      <c r="F32" s="151"/>
      <c r="G32" s="151"/>
      <c r="H32" s="151"/>
      <c r="I32" s="151"/>
      <c r="J32" s="151"/>
      <c r="K32" s="151"/>
      <c r="L32" s="151"/>
      <c r="M32" s="151"/>
      <c r="N32" s="151"/>
      <c r="O32" s="151">
        <v>6938865</v>
      </c>
      <c r="P32" s="151"/>
      <c r="Q32" s="151"/>
      <c r="R32" s="151"/>
      <c r="S32" s="267">
        <v>98000</v>
      </c>
      <c r="T32" s="267">
        <v>19600</v>
      </c>
      <c r="U32" s="267">
        <v>83266</v>
      </c>
    </row>
    <row r="33" spans="1:21">
      <c r="A33" s="119">
        <v>2</v>
      </c>
      <c r="B33" s="120" t="s">
        <v>175</v>
      </c>
      <c r="C33" s="151">
        <f t="shared" si="9"/>
        <v>788421</v>
      </c>
      <c r="D33" s="151">
        <f t="shared" si="10"/>
        <v>763784</v>
      </c>
      <c r="E33" s="151"/>
      <c r="F33" s="151"/>
      <c r="G33" s="151"/>
      <c r="H33" s="151"/>
      <c r="I33" s="151"/>
      <c r="J33" s="151"/>
      <c r="K33" s="151"/>
      <c r="L33" s="151"/>
      <c r="M33" s="151"/>
      <c r="N33" s="151"/>
      <c r="O33" s="151">
        <v>773061</v>
      </c>
      <c r="P33" s="151"/>
      <c r="Q33" s="151"/>
      <c r="R33" s="151"/>
      <c r="S33" s="267">
        <v>12800</v>
      </c>
      <c r="T33" s="267">
        <v>2560</v>
      </c>
      <c r="U33" s="267">
        <v>9277</v>
      </c>
    </row>
    <row r="34" spans="1:21">
      <c r="A34" s="119">
        <v>3</v>
      </c>
      <c r="B34" s="120" t="s">
        <v>176</v>
      </c>
      <c r="C34" s="151">
        <f t="shared" si="9"/>
        <v>742996</v>
      </c>
      <c r="D34" s="151">
        <f t="shared" si="10"/>
        <v>718904</v>
      </c>
      <c r="E34" s="151"/>
      <c r="F34" s="151"/>
      <c r="G34" s="151"/>
      <c r="H34" s="151"/>
      <c r="I34" s="151"/>
      <c r="J34" s="151"/>
      <c r="K34" s="151"/>
      <c r="L34" s="151"/>
      <c r="M34" s="151"/>
      <c r="N34" s="151"/>
      <c r="O34" s="151">
        <v>727636</v>
      </c>
      <c r="P34" s="151"/>
      <c r="Q34" s="151"/>
      <c r="R34" s="151"/>
      <c r="S34" s="267">
        <v>12800</v>
      </c>
      <c r="T34" s="267">
        <v>2560</v>
      </c>
      <c r="U34" s="267">
        <v>8732</v>
      </c>
    </row>
    <row r="35" spans="1:21">
      <c r="A35" s="119">
        <v>4</v>
      </c>
      <c r="B35" s="120" t="s">
        <v>177</v>
      </c>
      <c r="C35" s="151">
        <f t="shared" si="9"/>
        <v>671616</v>
      </c>
      <c r="D35" s="151">
        <f t="shared" si="10"/>
        <v>648381</v>
      </c>
      <c r="E35" s="151"/>
      <c r="F35" s="151"/>
      <c r="G35" s="151"/>
      <c r="H35" s="151"/>
      <c r="I35" s="151"/>
      <c r="J35" s="151"/>
      <c r="K35" s="151"/>
      <c r="L35" s="151"/>
      <c r="M35" s="151"/>
      <c r="N35" s="151"/>
      <c r="O35" s="151">
        <v>656256</v>
      </c>
      <c r="P35" s="151"/>
      <c r="Q35" s="151"/>
      <c r="R35" s="151"/>
      <c r="S35" s="267">
        <v>12800</v>
      </c>
      <c r="T35" s="267">
        <v>2560</v>
      </c>
      <c r="U35" s="267">
        <v>7875</v>
      </c>
    </row>
    <row r="36" spans="1:21">
      <c r="A36" s="119">
        <v>5</v>
      </c>
      <c r="B36" s="120" t="s">
        <v>178</v>
      </c>
      <c r="C36" s="151">
        <f t="shared" si="9"/>
        <v>478951</v>
      </c>
      <c r="D36" s="151">
        <f t="shared" si="10"/>
        <v>461822</v>
      </c>
      <c r="E36" s="151"/>
      <c r="F36" s="151"/>
      <c r="G36" s="151"/>
      <c r="H36" s="151"/>
      <c r="I36" s="151"/>
      <c r="J36" s="151"/>
      <c r="K36" s="151"/>
      <c r="L36" s="151"/>
      <c r="M36" s="151"/>
      <c r="N36" s="151"/>
      <c r="O36" s="267">
        <v>467431</v>
      </c>
      <c r="P36" s="151"/>
      <c r="Q36" s="151"/>
      <c r="R36" s="151"/>
      <c r="S36" s="267">
        <v>9600</v>
      </c>
      <c r="T36" s="267">
        <v>1920</v>
      </c>
      <c r="U36" s="267">
        <v>5609</v>
      </c>
    </row>
    <row r="37" spans="1:21">
      <c r="A37" s="119">
        <v>6</v>
      </c>
      <c r="B37" s="120" t="s">
        <v>179</v>
      </c>
      <c r="C37" s="151">
        <f t="shared" si="9"/>
        <v>585586</v>
      </c>
      <c r="D37" s="151">
        <f t="shared" si="10"/>
        <v>567177</v>
      </c>
      <c r="E37" s="151"/>
      <c r="F37" s="151"/>
      <c r="G37" s="151"/>
      <c r="H37" s="151"/>
      <c r="I37" s="151"/>
      <c r="J37" s="151"/>
      <c r="K37" s="151"/>
      <c r="L37" s="151"/>
      <c r="M37" s="151"/>
      <c r="N37" s="151"/>
      <c r="O37" s="151">
        <v>574066</v>
      </c>
      <c r="P37" s="151"/>
      <c r="Q37" s="151"/>
      <c r="R37" s="151"/>
      <c r="S37" s="267">
        <v>9600</v>
      </c>
      <c r="T37" s="267">
        <v>1920</v>
      </c>
      <c r="U37" s="267">
        <v>6889</v>
      </c>
    </row>
    <row r="38" spans="1:21" s="149" customFormat="1" ht="25.5">
      <c r="A38" s="121" t="s">
        <v>11</v>
      </c>
      <c r="B38" s="275" t="s">
        <v>180</v>
      </c>
      <c r="C38" s="150">
        <f t="shared" ref="C38:U38" si="11">SUM(C39:C44)</f>
        <v>540180</v>
      </c>
      <c r="D38" s="150">
        <f t="shared" si="11"/>
        <v>540180</v>
      </c>
      <c r="E38" s="150">
        <f t="shared" si="11"/>
        <v>0</v>
      </c>
      <c r="F38" s="150">
        <f t="shared" si="11"/>
        <v>0</v>
      </c>
      <c r="G38" s="150">
        <f t="shared" si="11"/>
        <v>0</v>
      </c>
      <c r="H38" s="150">
        <f t="shared" si="11"/>
        <v>0</v>
      </c>
      <c r="I38" s="150">
        <f t="shared" si="11"/>
        <v>0</v>
      </c>
      <c r="J38" s="150">
        <f t="shared" si="11"/>
        <v>0</v>
      </c>
      <c r="K38" s="150">
        <f t="shared" si="11"/>
        <v>0</v>
      </c>
      <c r="L38" s="150">
        <f t="shared" si="11"/>
        <v>0</v>
      </c>
      <c r="M38" s="150">
        <f t="shared" si="11"/>
        <v>0</v>
      </c>
      <c r="N38" s="150">
        <f t="shared" si="11"/>
        <v>0</v>
      </c>
      <c r="O38" s="150">
        <f t="shared" si="11"/>
        <v>540180</v>
      </c>
      <c r="P38" s="150">
        <f t="shared" si="11"/>
        <v>0</v>
      </c>
      <c r="Q38" s="150">
        <f t="shared" si="11"/>
        <v>0</v>
      </c>
      <c r="R38" s="150"/>
      <c r="S38" s="150">
        <f t="shared" si="11"/>
        <v>0</v>
      </c>
      <c r="T38" s="150">
        <f t="shared" si="11"/>
        <v>0</v>
      </c>
      <c r="U38" s="150">
        <f t="shared" si="11"/>
        <v>0</v>
      </c>
    </row>
    <row r="39" spans="1:21">
      <c r="A39" s="119">
        <v>1</v>
      </c>
      <c r="B39" s="125" t="s">
        <v>278</v>
      </c>
      <c r="C39" s="151">
        <f t="shared" ref="C39:C44" si="12">SUM(E39:L39)+SUM(O39:T39)</f>
        <v>121916</v>
      </c>
      <c r="D39" s="151">
        <f t="shared" ref="D39:D44" si="13">C39-S39-T39-U39</f>
        <v>121916</v>
      </c>
      <c r="E39" s="151"/>
      <c r="F39" s="151"/>
      <c r="G39" s="151"/>
      <c r="H39" s="151"/>
      <c r="I39" s="151"/>
      <c r="J39" s="151"/>
      <c r="K39" s="151"/>
      <c r="L39" s="151"/>
      <c r="M39" s="151"/>
      <c r="N39" s="151"/>
      <c r="O39" s="151">
        <v>121916</v>
      </c>
      <c r="P39" s="151"/>
      <c r="Q39" s="151"/>
      <c r="R39" s="151"/>
      <c r="S39" s="267"/>
      <c r="T39" s="267"/>
      <c r="U39" s="267"/>
    </row>
    <row r="40" spans="1:21">
      <c r="A40" s="119">
        <v>2</v>
      </c>
      <c r="B40" s="125" t="s">
        <v>181</v>
      </c>
      <c r="C40" s="151">
        <f t="shared" si="12"/>
        <v>67216</v>
      </c>
      <c r="D40" s="151">
        <f t="shared" si="13"/>
        <v>67216</v>
      </c>
      <c r="E40" s="151"/>
      <c r="F40" s="151"/>
      <c r="G40" s="151"/>
      <c r="H40" s="151"/>
      <c r="I40" s="151"/>
      <c r="J40" s="151"/>
      <c r="K40" s="151"/>
      <c r="L40" s="151"/>
      <c r="M40" s="151"/>
      <c r="N40" s="151"/>
      <c r="O40" s="151">
        <v>67216</v>
      </c>
      <c r="P40" s="151"/>
      <c r="Q40" s="151"/>
      <c r="R40" s="151"/>
      <c r="S40" s="267"/>
      <c r="T40" s="267"/>
      <c r="U40" s="267"/>
    </row>
    <row r="41" spans="1:21">
      <c r="A41" s="119">
        <v>3</v>
      </c>
      <c r="B41" s="125" t="s">
        <v>182</v>
      </c>
      <c r="C41" s="151">
        <f t="shared" si="12"/>
        <v>121916</v>
      </c>
      <c r="D41" s="151">
        <f t="shared" si="13"/>
        <v>121916</v>
      </c>
      <c r="E41" s="151"/>
      <c r="F41" s="151"/>
      <c r="G41" s="151"/>
      <c r="H41" s="151"/>
      <c r="I41" s="151"/>
      <c r="J41" s="151"/>
      <c r="K41" s="151"/>
      <c r="L41" s="151"/>
      <c r="M41" s="151"/>
      <c r="N41" s="151"/>
      <c r="O41" s="151">
        <v>121916</v>
      </c>
      <c r="P41" s="151"/>
      <c r="Q41" s="151"/>
      <c r="R41" s="151"/>
      <c r="S41" s="267"/>
      <c r="T41" s="267"/>
      <c r="U41" s="267"/>
    </row>
    <row r="42" spans="1:21">
      <c r="A42" s="119">
        <v>4</v>
      </c>
      <c r="B42" s="263" t="s">
        <v>183</v>
      </c>
      <c r="C42" s="151">
        <f t="shared" si="12"/>
        <v>87216</v>
      </c>
      <c r="D42" s="151">
        <f t="shared" si="13"/>
        <v>87216</v>
      </c>
      <c r="E42" s="151"/>
      <c r="F42" s="151"/>
      <c r="G42" s="151"/>
      <c r="H42" s="151"/>
      <c r="I42" s="151"/>
      <c r="J42" s="151"/>
      <c r="K42" s="151"/>
      <c r="L42" s="151"/>
      <c r="M42" s="151"/>
      <c r="N42" s="151"/>
      <c r="O42" s="151">
        <v>87216</v>
      </c>
      <c r="P42" s="151"/>
      <c r="Q42" s="151"/>
      <c r="R42" s="151"/>
      <c r="S42" s="267"/>
      <c r="T42" s="267"/>
      <c r="U42" s="267"/>
    </row>
    <row r="43" spans="1:21">
      <c r="A43" s="119">
        <v>5</v>
      </c>
      <c r="B43" s="125" t="s">
        <v>108</v>
      </c>
      <c r="C43" s="151">
        <f t="shared" si="12"/>
        <v>121916</v>
      </c>
      <c r="D43" s="151">
        <f t="shared" si="13"/>
        <v>121916</v>
      </c>
      <c r="E43" s="151"/>
      <c r="F43" s="151"/>
      <c r="G43" s="151"/>
      <c r="H43" s="151"/>
      <c r="I43" s="151"/>
      <c r="J43" s="151"/>
      <c r="K43" s="151"/>
      <c r="L43" s="151"/>
      <c r="M43" s="151"/>
      <c r="N43" s="151"/>
      <c r="O43" s="151">
        <v>121916</v>
      </c>
      <c r="P43" s="151"/>
      <c r="Q43" s="151"/>
      <c r="R43" s="151"/>
      <c r="S43" s="267"/>
      <c r="T43" s="267"/>
      <c r="U43" s="267"/>
    </row>
    <row r="44" spans="1:21" ht="25.5">
      <c r="A44" s="119">
        <v>6</v>
      </c>
      <c r="B44" s="263" t="s">
        <v>184</v>
      </c>
      <c r="C44" s="151">
        <f t="shared" si="12"/>
        <v>20000</v>
      </c>
      <c r="D44" s="151">
        <f t="shared" si="13"/>
        <v>20000</v>
      </c>
      <c r="E44" s="151"/>
      <c r="F44" s="151"/>
      <c r="G44" s="151"/>
      <c r="H44" s="151"/>
      <c r="I44" s="151"/>
      <c r="J44" s="151"/>
      <c r="K44" s="151"/>
      <c r="L44" s="151"/>
      <c r="M44" s="151"/>
      <c r="N44" s="151"/>
      <c r="O44" s="151">
        <v>20000</v>
      </c>
      <c r="P44" s="151"/>
      <c r="Q44" s="151"/>
      <c r="R44" s="151"/>
      <c r="S44" s="267"/>
      <c r="T44" s="267"/>
      <c r="U44" s="267"/>
    </row>
    <row r="45" spans="1:21" s="149" customFormat="1">
      <c r="A45" s="121" t="s">
        <v>49</v>
      </c>
      <c r="B45" s="124" t="s">
        <v>185</v>
      </c>
      <c r="C45" s="150">
        <f>SUM(C46:C47)</f>
        <v>4598114</v>
      </c>
      <c r="D45" s="150">
        <f>SUM(D46:D47)</f>
        <v>4598114</v>
      </c>
      <c r="E45" s="150">
        <f>SUM(E46:E47)</f>
        <v>0</v>
      </c>
      <c r="F45" s="150">
        <f>SUM(F46:F47)</f>
        <v>3537114</v>
      </c>
      <c r="G45" s="150">
        <f>SUM(G46:G47)</f>
        <v>811000</v>
      </c>
      <c r="H45" s="150">
        <f t="shared" ref="H45:T45" si="14">SUM(H46:H47)</f>
        <v>0</v>
      </c>
      <c r="I45" s="150">
        <f t="shared" si="14"/>
        <v>0</v>
      </c>
      <c r="J45" s="150">
        <f t="shared" si="14"/>
        <v>0</v>
      </c>
      <c r="K45" s="150">
        <f t="shared" si="14"/>
        <v>0</v>
      </c>
      <c r="L45" s="150">
        <f t="shared" si="14"/>
        <v>250000</v>
      </c>
      <c r="M45" s="150">
        <f t="shared" si="14"/>
        <v>0</v>
      </c>
      <c r="N45" s="150">
        <f t="shared" si="14"/>
        <v>0</v>
      </c>
      <c r="O45" s="150">
        <f t="shared" si="14"/>
        <v>0</v>
      </c>
      <c r="P45" s="150">
        <f t="shared" si="14"/>
        <v>0</v>
      </c>
      <c r="Q45" s="150">
        <f t="shared" si="14"/>
        <v>0</v>
      </c>
      <c r="R45" s="150"/>
      <c r="S45" s="150">
        <f t="shared" si="14"/>
        <v>0</v>
      </c>
      <c r="T45" s="150">
        <f t="shared" si="14"/>
        <v>0</v>
      </c>
      <c r="U45" s="269"/>
    </row>
    <row r="46" spans="1:21">
      <c r="A46" s="119">
        <v>1</v>
      </c>
      <c r="B46" s="120" t="s">
        <v>109</v>
      </c>
      <c r="C46" s="151">
        <f>SUM(E46:L46)+SUM(O46:T46)</f>
        <v>1061000</v>
      </c>
      <c r="D46" s="151">
        <f>C46-S46-T46-U46</f>
        <v>1061000</v>
      </c>
      <c r="E46" s="151"/>
      <c r="F46" s="151"/>
      <c r="G46" s="151">
        <v>811000</v>
      </c>
      <c r="H46" s="151"/>
      <c r="I46" s="151"/>
      <c r="J46" s="151"/>
      <c r="K46" s="151"/>
      <c r="L46" s="151">
        <v>250000</v>
      </c>
      <c r="M46" s="151"/>
      <c r="N46" s="151"/>
      <c r="O46" s="151"/>
      <c r="P46" s="151"/>
      <c r="Q46" s="151"/>
      <c r="R46" s="151"/>
      <c r="S46" s="267"/>
      <c r="T46" s="267"/>
      <c r="U46" s="267"/>
    </row>
    <row r="47" spans="1:21">
      <c r="A47" s="119">
        <v>2</v>
      </c>
      <c r="B47" s="120" t="s">
        <v>186</v>
      </c>
      <c r="C47" s="151">
        <f>SUM(E47:L47)+SUM(O47:T47)</f>
        <v>3537114</v>
      </c>
      <c r="D47" s="151">
        <f>C47-S47-T47-U47</f>
        <v>3537114</v>
      </c>
      <c r="E47" s="151"/>
      <c r="F47" s="151">
        <v>3537114</v>
      </c>
      <c r="G47" s="151"/>
      <c r="H47" s="151"/>
      <c r="I47" s="151"/>
      <c r="J47" s="151"/>
      <c r="K47" s="151"/>
      <c r="L47" s="151"/>
      <c r="M47" s="151"/>
      <c r="N47" s="151"/>
      <c r="O47" s="151"/>
      <c r="P47" s="151"/>
      <c r="Q47" s="151"/>
      <c r="R47" s="151"/>
      <c r="S47" s="267"/>
      <c r="T47" s="267"/>
      <c r="U47" s="267"/>
    </row>
    <row r="48" spans="1:21" s="149" customFormat="1">
      <c r="A48" s="121" t="s">
        <v>127</v>
      </c>
      <c r="B48" s="126" t="s">
        <v>187</v>
      </c>
      <c r="C48" s="150">
        <f t="shared" ref="C48:Q48" si="15">SUM(C49:C53)</f>
        <v>22977367.382519647</v>
      </c>
      <c r="D48" s="150">
        <f t="shared" si="15"/>
        <v>21627669.213738143</v>
      </c>
      <c r="E48" s="150">
        <f t="shared" si="15"/>
        <v>0</v>
      </c>
      <c r="F48" s="150">
        <f t="shared" si="15"/>
        <v>4023502.1339999996</v>
      </c>
      <c r="G48" s="150">
        <f t="shared" si="15"/>
        <v>0</v>
      </c>
      <c r="H48" s="150">
        <f t="shared" si="15"/>
        <v>0</v>
      </c>
      <c r="I48" s="150">
        <f t="shared" si="15"/>
        <v>0</v>
      </c>
      <c r="J48" s="150">
        <f t="shared" si="15"/>
        <v>0</v>
      </c>
      <c r="K48" s="150">
        <f t="shared" si="15"/>
        <v>471000</v>
      </c>
      <c r="L48" s="150">
        <f t="shared" si="15"/>
        <v>13989594</v>
      </c>
      <c r="M48" s="150">
        <f t="shared" si="15"/>
        <v>0</v>
      </c>
      <c r="N48" s="150">
        <f t="shared" si="15"/>
        <v>0</v>
      </c>
      <c r="O48" s="150">
        <f t="shared" si="15"/>
        <v>2104599.3987459959</v>
      </c>
      <c r="P48" s="150">
        <f t="shared" si="15"/>
        <v>0</v>
      </c>
      <c r="Q48" s="150">
        <f t="shared" si="15"/>
        <v>1315393.8497736501</v>
      </c>
      <c r="R48" s="150"/>
      <c r="S48" s="150">
        <f>SUM(S49:S53)</f>
        <v>885098</v>
      </c>
      <c r="T48" s="150">
        <f>SUM(T49:T53)</f>
        <v>188180</v>
      </c>
      <c r="U48" s="150">
        <f>SUM(U49:U53)</f>
        <v>276420.16878150398</v>
      </c>
    </row>
    <row r="49" spans="1:21" s="147" customFormat="1" ht="16.5" customHeight="1">
      <c r="A49" s="119">
        <v>1</v>
      </c>
      <c r="B49" s="127" t="s">
        <v>283</v>
      </c>
      <c r="C49" s="151">
        <f t="shared" ref="C49:C67" si="16">SUM(E49:L49)+SUM(O49:T49)</f>
        <v>1810180</v>
      </c>
      <c r="D49" s="151">
        <f t="shared" ref="D49:D66" si="17">C49-S49-T49-U49</f>
        <v>1810180</v>
      </c>
      <c r="E49" s="151"/>
      <c r="F49" s="151"/>
      <c r="G49" s="151"/>
      <c r="H49" s="151"/>
      <c r="I49" s="151"/>
      <c r="J49" s="151"/>
      <c r="K49" s="151">
        <v>350000</v>
      </c>
      <c r="L49" s="151">
        <v>1460180</v>
      </c>
      <c r="M49" s="151"/>
      <c r="N49" s="151"/>
      <c r="O49" s="151"/>
      <c r="P49" s="151"/>
      <c r="Q49" s="151"/>
      <c r="R49" s="151"/>
      <c r="S49" s="267"/>
      <c r="T49" s="267"/>
      <c r="U49" s="267"/>
    </row>
    <row r="50" spans="1:21" ht="25.5">
      <c r="A50" s="119">
        <v>2</v>
      </c>
      <c r="B50" s="123" t="s">
        <v>188</v>
      </c>
      <c r="C50" s="151">
        <f t="shared" si="16"/>
        <v>100200</v>
      </c>
      <c r="D50" s="151">
        <f t="shared" si="17"/>
        <v>100200</v>
      </c>
      <c r="E50" s="151"/>
      <c r="F50" s="151"/>
      <c r="G50" s="151"/>
      <c r="H50" s="151"/>
      <c r="I50" s="151"/>
      <c r="J50" s="151"/>
      <c r="K50" s="151"/>
      <c r="L50" s="151"/>
      <c r="M50" s="151"/>
      <c r="N50" s="151"/>
      <c r="O50" s="151">
        <v>100200</v>
      </c>
      <c r="P50" s="151"/>
      <c r="Q50" s="151"/>
      <c r="R50" s="151"/>
      <c r="S50" s="267"/>
      <c r="T50" s="267"/>
      <c r="U50" s="267"/>
    </row>
    <row r="51" spans="1:21">
      <c r="A51" s="119">
        <v>3</v>
      </c>
      <c r="B51" s="120" t="s">
        <v>189</v>
      </c>
      <c r="C51" s="151">
        <f t="shared" si="16"/>
        <v>500000</v>
      </c>
      <c r="D51" s="151">
        <f t="shared" si="17"/>
        <v>500000</v>
      </c>
      <c r="E51" s="151"/>
      <c r="F51" s="151"/>
      <c r="G51" s="151"/>
      <c r="H51" s="151"/>
      <c r="I51" s="151"/>
      <c r="J51" s="151"/>
      <c r="K51" s="151"/>
      <c r="L51" s="151"/>
      <c r="M51" s="151"/>
      <c r="N51" s="151"/>
      <c r="O51" s="151">
        <v>500000</v>
      </c>
      <c r="P51" s="151"/>
      <c r="Q51" s="151"/>
      <c r="R51" s="151"/>
      <c r="S51" s="267"/>
      <c r="T51" s="267"/>
      <c r="U51" s="267"/>
    </row>
    <row r="52" spans="1:21">
      <c r="A52" s="119">
        <v>4</v>
      </c>
      <c r="B52" s="120" t="s">
        <v>256</v>
      </c>
      <c r="C52" s="151">
        <f t="shared" si="16"/>
        <v>20000</v>
      </c>
      <c r="D52" s="151">
        <f t="shared" si="17"/>
        <v>20000</v>
      </c>
      <c r="E52" s="151"/>
      <c r="F52" s="151"/>
      <c r="G52" s="151"/>
      <c r="H52" s="151"/>
      <c r="I52" s="151"/>
      <c r="J52" s="151"/>
      <c r="K52" s="151"/>
      <c r="L52" s="151"/>
      <c r="M52" s="151"/>
      <c r="N52" s="151"/>
      <c r="O52" s="151">
        <v>20000</v>
      </c>
      <c r="P52" s="151"/>
      <c r="Q52" s="151"/>
      <c r="R52" s="151"/>
      <c r="S52" s="267"/>
      <c r="T52" s="267"/>
      <c r="U52" s="267"/>
    </row>
    <row r="53" spans="1:21">
      <c r="A53" s="119">
        <v>5</v>
      </c>
      <c r="B53" s="120" t="s">
        <v>157</v>
      </c>
      <c r="C53" s="151">
        <f t="shared" si="16"/>
        <v>20546987.382519647</v>
      </c>
      <c r="D53" s="151">
        <f t="shared" si="17"/>
        <v>19197289.213738143</v>
      </c>
      <c r="E53" s="151">
        <f t="shared" ref="E53:T53" si="18">SUM(E54:E64)</f>
        <v>0</v>
      </c>
      <c r="F53" s="151">
        <f t="shared" si="18"/>
        <v>4023502.1339999996</v>
      </c>
      <c r="G53" s="151">
        <f t="shared" si="18"/>
        <v>0</v>
      </c>
      <c r="H53" s="151">
        <f t="shared" si="18"/>
        <v>0</v>
      </c>
      <c r="I53" s="151">
        <f t="shared" si="18"/>
        <v>0</v>
      </c>
      <c r="J53" s="151">
        <f t="shared" si="18"/>
        <v>0</v>
      </c>
      <c r="K53" s="151">
        <f t="shared" si="18"/>
        <v>121000</v>
      </c>
      <c r="L53" s="151">
        <f>SUM(L54:L64)</f>
        <v>12529414</v>
      </c>
      <c r="M53" s="151">
        <f t="shared" si="18"/>
        <v>0</v>
      </c>
      <c r="N53" s="151">
        <f t="shared" si="18"/>
        <v>0</v>
      </c>
      <c r="O53" s="151">
        <f t="shared" si="18"/>
        <v>1484399.3987459957</v>
      </c>
      <c r="P53" s="151">
        <f t="shared" si="18"/>
        <v>0</v>
      </c>
      <c r="Q53" s="151">
        <f t="shared" si="18"/>
        <v>1315393.8497736501</v>
      </c>
      <c r="R53" s="151"/>
      <c r="S53" s="151">
        <f t="shared" si="18"/>
        <v>885098</v>
      </c>
      <c r="T53" s="151">
        <f t="shared" si="18"/>
        <v>188180</v>
      </c>
      <c r="U53" s="151">
        <f>SUM(U54:U64)</f>
        <v>276420.16878150398</v>
      </c>
    </row>
    <row r="54" spans="1:21">
      <c r="A54" s="119" t="s">
        <v>190</v>
      </c>
      <c r="B54" s="127" t="s">
        <v>158</v>
      </c>
      <c r="C54" s="151">
        <f t="shared" si="16"/>
        <v>6416653</v>
      </c>
      <c r="D54" s="151">
        <f t="shared" si="17"/>
        <v>5412414</v>
      </c>
      <c r="E54" s="151"/>
      <c r="F54" s="151"/>
      <c r="G54" s="151"/>
      <c r="H54" s="151"/>
      <c r="I54" s="151"/>
      <c r="J54" s="151"/>
      <c r="K54" s="151"/>
      <c r="L54" s="151">
        <f>+'[1]5.DT chi huyện'!G291</f>
        <v>5412414</v>
      </c>
      <c r="M54" s="151"/>
      <c r="N54" s="151"/>
      <c r="O54" s="151"/>
      <c r="P54" s="151"/>
      <c r="Q54" s="151"/>
      <c r="R54" s="151"/>
      <c r="S54" s="267">
        <f>+'[1]5.DT chi huyện'!H291</f>
        <v>836739</v>
      </c>
      <c r="T54" s="267">
        <f>+'[1]5.DT chi huyện'!I291</f>
        <v>167500</v>
      </c>
      <c r="U54" s="267"/>
    </row>
    <row r="55" spans="1:21">
      <c r="A55" s="119" t="s">
        <v>190</v>
      </c>
      <c r="B55" s="127" t="s">
        <v>159</v>
      </c>
      <c r="C55" s="151">
        <f t="shared" si="16"/>
        <v>1484399.3987459957</v>
      </c>
      <c r="D55" s="151">
        <f t="shared" si="17"/>
        <v>1484399.3987459957</v>
      </c>
      <c r="E55" s="151"/>
      <c r="F55" s="151"/>
      <c r="G55" s="151"/>
      <c r="H55" s="151"/>
      <c r="I55" s="151"/>
      <c r="J55" s="151"/>
      <c r="K55" s="151"/>
      <c r="L55" s="151"/>
      <c r="M55" s="151"/>
      <c r="N55" s="151"/>
      <c r="O55" s="151">
        <f>+'[1]Biểu 4.22'!C44+0.7</f>
        <v>1484399.3987459957</v>
      </c>
      <c r="P55" s="151"/>
      <c r="Q55" s="151"/>
      <c r="R55" s="151"/>
      <c r="S55" s="267"/>
      <c r="T55" s="267"/>
      <c r="U55" s="267"/>
    </row>
    <row r="56" spans="1:21">
      <c r="A56" s="119" t="s">
        <v>190</v>
      </c>
      <c r="B56" s="127" t="s">
        <v>160</v>
      </c>
      <c r="C56" s="151">
        <f t="shared" si="16"/>
        <v>4023502.1339999996</v>
      </c>
      <c r="D56" s="151">
        <f t="shared" si="17"/>
        <v>4023502.1339999996</v>
      </c>
      <c r="E56" s="151"/>
      <c r="F56" s="151">
        <f>+'[1]Biểu 4.22'!C45</f>
        <v>4023502.1339999996</v>
      </c>
      <c r="G56" s="151"/>
      <c r="H56" s="151"/>
      <c r="I56" s="151"/>
      <c r="J56" s="151"/>
      <c r="K56" s="151"/>
      <c r="L56" s="151"/>
      <c r="M56" s="151"/>
      <c r="N56" s="151"/>
      <c r="O56" s="151"/>
      <c r="P56" s="151"/>
      <c r="Q56" s="151"/>
      <c r="R56" s="151"/>
      <c r="S56" s="267"/>
      <c r="T56" s="267"/>
      <c r="U56" s="267"/>
    </row>
    <row r="57" spans="1:21">
      <c r="A57" s="119" t="s">
        <v>190</v>
      </c>
      <c r="B57" s="127" t="s">
        <v>252</v>
      </c>
      <c r="C57" s="151">
        <f t="shared" si="16"/>
        <v>121000</v>
      </c>
      <c r="D57" s="151">
        <f t="shared" si="17"/>
        <v>121000</v>
      </c>
      <c r="E57" s="151"/>
      <c r="F57" s="151"/>
      <c r="G57" s="151"/>
      <c r="H57" s="151"/>
      <c r="I57" s="151"/>
      <c r="J57" s="151"/>
      <c r="K57" s="151">
        <f>+'[1]Biểu 4.22'!C46</f>
        <v>121000</v>
      </c>
      <c r="L57" s="151"/>
      <c r="M57" s="151"/>
      <c r="N57" s="151"/>
      <c r="O57" s="151"/>
      <c r="P57" s="151"/>
      <c r="Q57" s="151"/>
      <c r="R57" s="151"/>
      <c r="S57" s="267"/>
      <c r="T57" s="267"/>
      <c r="U57" s="267"/>
    </row>
    <row r="58" spans="1:21" ht="28.5" customHeight="1">
      <c r="A58" s="119" t="s">
        <v>190</v>
      </c>
      <c r="B58" s="132" t="s">
        <v>253</v>
      </c>
      <c r="C58" s="151">
        <f t="shared" si="16"/>
        <v>2550000</v>
      </c>
      <c r="D58" s="151">
        <f t="shared" si="17"/>
        <v>2550000</v>
      </c>
      <c r="E58" s="151"/>
      <c r="F58" s="151"/>
      <c r="G58" s="151"/>
      <c r="H58" s="151"/>
      <c r="I58" s="151"/>
      <c r="J58" s="151"/>
      <c r="K58" s="151"/>
      <c r="L58" s="151">
        <v>2550000</v>
      </c>
      <c r="M58" s="151"/>
      <c r="N58" s="151"/>
      <c r="O58" s="151"/>
      <c r="P58" s="151"/>
      <c r="Q58" s="151"/>
      <c r="R58" s="151"/>
      <c r="S58" s="267"/>
      <c r="T58" s="267"/>
      <c r="U58" s="267"/>
    </row>
    <row r="59" spans="1:21">
      <c r="A59" s="119" t="s">
        <v>190</v>
      </c>
      <c r="B59" s="132" t="s">
        <v>191</v>
      </c>
      <c r="C59" s="151">
        <f t="shared" si="16"/>
        <v>1500000</v>
      </c>
      <c r="D59" s="151">
        <f t="shared" si="17"/>
        <v>1500000</v>
      </c>
      <c r="E59" s="151"/>
      <c r="F59" s="151"/>
      <c r="G59" s="151"/>
      <c r="H59" s="151"/>
      <c r="I59" s="151"/>
      <c r="J59" s="151"/>
      <c r="K59" s="151"/>
      <c r="L59" s="151">
        <v>1500000</v>
      </c>
      <c r="M59" s="151"/>
      <c r="N59" s="151"/>
      <c r="O59" s="151"/>
      <c r="P59" s="151"/>
      <c r="Q59" s="151"/>
      <c r="R59" s="151"/>
      <c r="S59" s="267"/>
      <c r="T59" s="267"/>
      <c r="U59" s="267"/>
    </row>
    <row r="60" spans="1:21" ht="54.75" customHeight="1">
      <c r="A60" s="119" t="s">
        <v>190</v>
      </c>
      <c r="B60" s="132" t="s">
        <v>231</v>
      </c>
      <c r="C60" s="151">
        <f t="shared" si="16"/>
        <v>412000</v>
      </c>
      <c r="D60" s="151">
        <f t="shared" si="17"/>
        <v>412000</v>
      </c>
      <c r="E60" s="151"/>
      <c r="F60" s="151"/>
      <c r="G60" s="151"/>
      <c r="H60" s="151"/>
      <c r="I60" s="151"/>
      <c r="J60" s="151"/>
      <c r="K60" s="151"/>
      <c r="L60" s="151">
        <v>412000</v>
      </c>
      <c r="M60" s="151"/>
      <c r="N60" s="151"/>
      <c r="O60" s="151"/>
      <c r="P60" s="151"/>
      <c r="Q60" s="151"/>
      <c r="R60" s="151"/>
      <c r="S60" s="267"/>
      <c r="T60" s="267"/>
      <c r="U60" s="267"/>
    </row>
    <row r="61" spans="1:21" s="147" customFormat="1" ht="29.25" customHeight="1">
      <c r="A61" s="119" t="s">
        <v>190</v>
      </c>
      <c r="B61" s="132" t="s">
        <v>254</v>
      </c>
      <c r="C61" s="151">
        <f t="shared" si="16"/>
        <v>996000</v>
      </c>
      <c r="D61" s="151">
        <f t="shared" si="17"/>
        <v>996000</v>
      </c>
      <c r="E61" s="151"/>
      <c r="F61" s="151"/>
      <c r="G61" s="151"/>
      <c r="H61" s="151"/>
      <c r="I61" s="151"/>
      <c r="J61" s="151"/>
      <c r="K61" s="151"/>
      <c r="L61" s="151">
        <v>996000</v>
      </c>
      <c r="M61" s="151"/>
      <c r="N61" s="151"/>
      <c r="O61" s="151"/>
      <c r="P61" s="151"/>
      <c r="Q61" s="151"/>
      <c r="R61" s="151"/>
      <c r="S61" s="267"/>
      <c r="T61" s="267"/>
      <c r="U61" s="267"/>
    </row>
    <row r="62" spans="1:21" s="147" customFormat="1" ht="34.5" customHeight="1">
      <c r="A62" s="119" t="s">
        <v>190</v>
      </c>
      <c r="B62" s="132" t="s">
        <v>255</v>
      </c>
      <c r="C62" s="151">
        <f t="shared" si="16"/>
        <v>1159000</v>
      </c>
      <c r="D62" s="151">
        <f t="shared" si="17"/>
        <v>1159000</v>
      </c>
      <c r="E62" s="151"/>
      <c r="F62" s="151"/>
      <c r="G62" s="151"/>
      <c r="H62" s="151"/>
      <c r="I62" s="151"/>
      <c r="J62" s="151"/>
      <c r="K62" s="151"/>
      <c r="L62" s="151">
        <v>1159000</v>
      </c>
      <c r="M62" s="151"/>
      <c r="N62" s="151"/>
      <c r="O62" s="151"/>
      <c r="P62" s="151"/>
      <c r="Q62" s="151"/>
      <c r="R62" s="151"/>
      <c r="S62" s="267"/>
      <c r="T62" s="267"/>
      <c r="U62" s="267"/>
    </row>
    <row r="63" spans="1:21" s="147" customFormat="1" ht="43.5" customHeight="1">
      <c r="A63" s="119" t="s">
        <v>190</v>
      </c>
      <c r="B63" s="132" t="s">
        <v>230</v>
      </c>
      <c r="C63" s="151">
        <f t="shared" si="16"/>
        <v>500000</v>
      </c>
      <c r="D63" s="151">
        <f t="shared" si="17"/>
        <v>500000</v>
      </c>
      <c r="E63" s="151"/>
      <c r="F63" s="151"/>
      <c r="G63" s="151"/>
      <c r="H63" s="151"/>
      <c r="I63" s="151"/>
      <c r="J63" s="151"/>
      <c r="K63" s="151"/>
      <c r="L63" s="151">
        <v>500000</v>
      </c>
      <c r="M63" s="151"/>
      <c r="N63" s="151"/>
      <c r="O63" s="151"/>
      <c r="P63" s="151"/>
      <c r="Q63" s="151"/>
      <c r="R63" s="151"/>
      <c r="S63" s="267"/>
      <c r="T63" s="267"/>
      <c r="U63" s="267"/>
    </row>
    <row r="64" spans="1:21" ht="21" customHeight="1">
      <c r="A64" s="119" t="s">
        <v>190</v>
      </c>
      <c r="B64" s="132" t="s">
        <v>103</v>
      </c>
      <c r="C64" s="151">
        <f t="shared" si="16"/>
        <v>1384432.8497736501</v>
      </c>
      <c r="D64" s="151">
        <f t="shared" si="17"/>
        <v>1038973.680992146</v>
      </c>
      <c r="E64" s="151"/>
      <c r="F64" s="151"/>
      <c r="G64" s="151"/>
      <c r="H64" s="151"/>
      <c r="I64" s="151"/>
      <c r="J64" s="151"/>
      <c r="K64" s="151"/>
      <c r="L64" s="151"/>
      <c r="M64" s="151"/>
      <c r="N64" s="151"/>
      <c r="O64" s="151"/>
      <c r="P64" s="151"/>
      <c r="Q64" s="151">
        <f>+'[1]5.DT chi huyện'!G286</f>
        <v>1315393.8497736501</v>
      </c>
      <c r="R64" s="151"/>
      <c r="S64" s="267">
        <f>+'[1]5.DT chi huyện'!H286</f>
        <v>48359</v>
      </c>
      <c r="T64" s="267">
        <f>+'[1]5.DT chi huyện'!I286</f>
        <v>20680</v>
      </c>
      <c r="U64" s="267">
        <f>+'[1]5.DT chi huyện'!J286</f>
        <v>276420.16878150398</v>
      </c>
    </row>
    <row r="65" spans="1:22" s="149" customFormat="1" ht="20.25" customHeight="1">
      <c r="A65" s="186" t="s">
        <v>128</v>
      </c>
      <c r="B65" s="187" t="s">
        <v>44</v>
      </c>
      <c r="C65" s="150">
        <f t="shared" si="16"/>
        <v>5609123.2760900725</v>
      </c>
      <c r="D65" s="150">
        <f t="shared" si="17"/>
        <v>5609123.2760900725</v>
      </c>
      <c r="E65" s="150"/>
      <c r="F65" s="150"/>
      <c r="G65" s="150"/>
      <c r="H65" s="150"/>
      <c r="I65" s="150"/>
      <c r="J65" s="150"/>
      <c r="K65" s="150"/>
      <c r="L65" s="150"/>
      <c r="M65" s="150"/>
      <c r="N65" s="150"/>
      <c r="O65" s="150"/>
      <c r="P65" s="150"/>
      <c r="Q65" s="150"/>
      <c r="R65" s="150">
        <f>+'[1]4.TH chi'!C28</f>
        <v>5609123.2760900725</v>
      </c>
      <c r="S65" s="269"/>
      <c r="T65" s="269"/>
      <c r="U65" s="269"/>
      <c r="V65" s="264"/>
    </row>
    <row r="66" spans="1:22" s="149" customFormat="1" ht="30.75" customHeight="1">
      <c r="A66" s="186" t="s">
        <v>130</v>
      </c>
      <c r="B66" s="188" t="s">
        <v>192</v>
      </c>
      <c r="C66" s="151">
        <f t="shared" si="16"/>
        <v>0</v>
      </c>
      <c r="D66" s="151">
        <f t="shared" si="17"/>
        <v>0</v>
      </c>
      <c r="E66" s="150"/>
      <c r="F66" s="150"/>
      <c r="G66" s="150"/>
      <c r="H66" s="150"/>
      <c r="I66" s="150"/>
      <c r="J66" s="150"/>
      <c r="K66" s="150"/>
      <c r="L66" s="150"/>
      <c r="M66" s="150"/>
      <c r="N66" s="150"/>
      <c r="O66" s="150"/>
      <c r="P66" s="150"/>
      <c r="Q66" s="150"/>
      <c r="R66" s="150"/>
      <c r="S66" s="269"/>
      <c r="T66" s="269"/>
      <c r="U66" s="269"/>
    </row>
    <row r="67" spans="1:22" s="149" customFormat="1" ht="30" customHeight="1">
      <c r="A67" s="121" t="s">
        <v>193</v>
      </c>
      <c r="B67" s="188" t="s">
        <v>267</v>
      </c>
      <c r="C67" s="270">
        <f t="shared" si="16"/>
        <v>89360322.91940628</v>
      </c>
      <c r="D67" s="270">
        <f>C67-S67</f>
        <v>88481722.91940628</v>
      </c>
      <c r="E67" s="150"/>
      <c r="F67" s="270">
        <f>+'[1]DT Chi xã 21'!C44</f>
        <v>3369383.8660000004</v>
      </c>
      <c r="G67" s="270">
        <f>+'[1]DT Chi xã 21'!C43</f>
        <v>374000</v>
      </c>
      <c r="H67" s="150"/>
      <c r="I67" s="270">
        <f>+'[1]DT Chi xã 21'!C37</f>
        <v>355000</v>
      </c>
      <c r="J67" s="270">
        <f>+'[1]DT Chi xã 21'!C38</f>
        <v>276000</v>
      </c>
      <c r="K67" s="270">
        <f>+'[1]DT Chi xã 21'!C20</f>
        <v>1319000</v>
      </c>
      <c r="L67" s="270">
        <f>+'[1]DT Chi xã 21'!C17</f>
        <v>769290</v>
      </c>
      <c r="M67" s="150"/>
      <c r="N67" s="150"/>
      <c r="O67" s="270">
        <f>+'[1]DT Chi xã 21'!C21</f>
        <v>77632300.379270002</v>
      </c>
      <c r="P67" s="270">
        <f>+'[1]DT Chi xã 21'!C39</f>
        <v>2089545.7999999998</v>
      </c>
      <c r="Q67" s="270">
        <f>+'[1]DT Chi xã 21'!C47</f>
        <v>422606.15022635</v>
      </c>
      <c r="R67" s="270">
        <f>'[1]DT Chi xã 21'!C49</f>
        <v>1698876.7239099271</v>
      </c>
      <c r="S67" s="270">
        <f>+'[1]DT Chi xã 21'!C26</f>
        <v>878600</v>
      </c>
      <c r="T67" s="270">
        <f>+'[1]DT Chi xã 21'!C27</f>
        <v>175720</v>
      </c>
      <c r="U67" s="271"/>
    </row>
    <row r="68" spans="1:22" s="191" customFormat="1" ht="29.25" customHeight="1">
      <c r="A68" s="189" t="s">
        <v>195</v>
      </c>
      <c r="B68" s="190" t="s">
        <v>203</v>
      </c>
      <c r="C68" s="276">
        <f>SUM(E68:L68)+SUM(O68:Q68)</f>
        <v>0</v>
      </c>
      <c r="D68" s="276">
        <f>C68-T68-U68</f>
        <v>0</v>
      </c>
      <c r="E68" s="272"/>
      <c r="F68" s="272"/>
      <c r="G68" s="272"/>
      <c r="H68" s="272"/>
      <c r="I68" s="272"/>
      <c r="J68" s="272"/>
      <c r="K68" s="272"/>
      <c r="L68" s="272"/>
      <c r="M68" s="272"/>
      <c r="N68" s="272"/>
      <c r="O68" s="272"/>
      <c r="P68" s="272"/>
      <c r="Q68" s="272"/>
      <c r="R68" s="272"/>
      <c r="S68" s="273"/>
      <c r="T68" s="273"/>
      <c r="U68" s="273"/>
    </row>
  </sheetData>
  <mergeCells count="25">
    <mergeCell ref="K5:K6"/>
    <mergeCell ref="S5:S6"/>
    <mergeCell ref="T5:T6"/>
    <mergeCell ref="L5:L6"/>
    <mergeCell ref="M5:N5"/>
    <mergeCell ref="O5:O6"/>
    <mergeCell ref="P5:P6"/>
    <mergeCell ref="Q5:Q6"/>
    <mergeCell ref="R5:R6"/>
    <mergeCell ref="R4:U4"/>
    <mergeCell ref="R1:U1"/>
    <mergeCell ref="A5:A6"/>
    <mergeCell ref="B5:B6"/>
    <mergeCell ref="C5:C6"/>
    <mergeCell ref="D5:D6"/>
    <mergeCell ref="E5:E6"/>
    <mergeCell ref="U5:U6"/>
    <mergeCell ref="A3:T3"/>
    <mergeCell ref="A1:C1"/>
    <mergeCell ref="A2:T2"/>
    <mergeCell ref="F5:F6"/>
    <mergeCell ref="G5:G6"/>
    <mergeCell ref="H5:H6"/>
    <mergeCell ref="I5:I6"/>
    <mergeCell ref="J5:J6"/>
  </mergeCells>
  <phoneticPr fontId="2" type="noConversion"/>
  <pageMargins left="0.23622047244094491" right="0.15748031496062992" top="0.59055118110236227" bottom="0.47244094488188981" header="0.35433070866141736" footer="0.31496062992125984"/>
  <pageSetup paperSize="8" orientation="landscape" verticalDpi="0" r:id="rId1"/>
  <headerFooter alignWithMargins="0"/>
</worksheet>
</file>

<file path=xl/worksheets/sheet9.xml><?xml version="1.0" encoding="utf-8"?>
<worksheet xmlns="http://schemas.openxmlformats.org/spreadsheetml/2006/main" xmlns:r="http://schemas.openxmlformats.org/officeDocument/2006/relationships">
  <sheetPr enableFormatConditionsCalculation="0">
    <tabColor rgb="FFFFFF00"/>
  </sheetPr>
  <dimension ref="A1:S26"/>
  <sheetViews>
    <sheetView topLeftCell="A13" workbookViewId="0">
      <selection activeCell="K21" sqref="K21"/>
    </sheetView>
  </sheetViews>
  <sheetFormatPr defaultRowHeight="15.75"/>
  <cols>
    <col min="1" max="1" width="6.140625" style="3" customWidth="1"/>
    <col min="2" max="2" width="18.85546875" style="3" customWidth="1"/>
    <col min="3" max="3" width="12.7109375" style="15" customWidth="1"/>
    <col min="4" max="4" width="12.5703125" style="15" customWidth="1"/>
    <col min="5" max="5" width="11.5703125" style="15" customWidth="1"/>
    <col min="6" max="6" width="10.42578125" style="15" customWidth="1"/>
    <col min="7" max="7" width="14.140625" style="3" customWidth="1"/>
    <col min="8" max="8" width="12.5703125" style="3" customWidth="1"/>
    <col min="9" max="9" width="9.140625" style="13"/>
    <col min="10" max="19" width="9.140625" style="9"/>
    <col min="20" max="16384" width="9.140625" style="3"/>
  </cols>
  <sheetData>
    <row r="1" spans="1:19">
      <c r="A1" s="361" t="str">
        <f>'Biểu 81'!A1:B1</f>
        <v>ỦY BAN NHÂN DÂN HUYỆN NA RÌ</v>
      </c>
      <c r="B1" s="361"/>
      <c r="C1" s="361"/>
      <c r="D1" s="361"/>
      <c r="G1" s="416" t="s">
        <v>67</v>
      </c>
      <c r="H1" s="417"/>
    </row>
    <row r="2" spans="1:19" ht="24.75" customHeight="1">
      <c r="A2" s="413" t="s">
        <v>263</v>
      </c>
      <c r="B2" s="413"/>
      <c r="C2" s="413"/>
      <c r="D2" s="413"/>
      <c r="E2" s="413"/>
      <c r="F2" s="413"/>
      <c r="G2" s="413"/>
      <c r="H2" s="413"/>
    </row>
    <row r="3" spans="1:19" ht="41.25" customHeight="1">
      <c r="A3" s="414" t="str">
        <f>'Biểu 81'!A3:C3</f>
        <v>(Kèm theo Quyết định số 4538/QĐ-UBND ngày 27 tháng 12 năm 2021 của UBND huyện Na Rì)</v>
      </c>
      <c r="B3" s="414"/>
      <c r="C3" s="414"/>
      <c r="D3" s="414"/>
      <c r="E3" s="414"/>
      <c r="F3" s="414"/>
      <c r="G3" s="414"/>
      <c r="H3" s="414"/>
      <c r="I3" s="9"/>
    </row>
    <row r="4" spans="1:19">
      <c r="G4" s="415" t="s">
        <v>72</v>
      </c>
      <c r="H4" s="415"/>
      <c r="I4" s="9"/>
    </row>
    <row r="5" spans="1:19" s="10" customFormat="1" ht="39.75" customHeight="1">
      <c r="A5" s="362" t="s">
        <v>0</v>
      </c>
      <c r="B5" s="362" t="s">
        <v>50</v>
      </c>
      <c r="C5" s="410" t="s">
        <v>51</v>
      </c>
      <c r="D5" s="410" t="s">
        <v>52</v>
      </c>
      <c r="E5" s="410"/>
      <c r="F5" s="418"/>
      <c r="G5" s="362" t="s">
        <v>197</v>
      </c>
      <c r="H5" s="362" t="s">
        <v>53</v>
      </c>
      <c r="I5" s="14"/>
      <c r="J5" s="14"/>
      <c r="K5" s="14"/>
      <c r="L5" s="14"/>
      <c r="M5" s="14"/>
      <c r="N5" s="14"/>
      <c r="O5" s="14"/>
      <c r="P5" s="14"/>
      <c r="Q5" s="14"/>
      <c r="R5" s="14"/>
      <c r="S5" s="14"/>
    </row>
    <row r="6" spans="1:19" s="10" customFormat="1">
      <c r="A6" s="362"/>
      <c r="B6" s="362"/>
      <c r="C6" s="410"/>
      <c r="D6" s="410" t="s">
        <v>54</v>
      </c>
      <c r="E6" s="411" t="s">
        <v>78</v>
      </c>
      <c r="F6" s="412"/>
      <c r="G6" s="362"/>
      <c r="H6" s="362"/>
      <c r="I6" s="14"/>
      <c r="J6" s="14"/>
      <c r="K6" s="14"/>
      <c r="L6" s="14"/>
      <c r="M6" s="14"/>
      <c r="N6" s="14"/>
      <c r="O6" s="14"/>
      <c r="P6" s="14"/>
      <c r="Q6" s="14"/>
      <c r="R6" s="14"/>
      <c r="S6" s="14"/>
    </row>
    <row r="7" spans="1:19" s="10" customFormat="1" ht="105" customHeight="1">
      <c r="A7" s="362"/>
      <c r="B7" s="362"/>
      <c r="C7" s="410"/>
      <c r="D7" s="410"/>
      <c r="E7" s="16" t="s">
        <v>55</v>
      </c>
      <c r="F7" s="17" t="s">
        <v>110</v>
      </c>
      <c r="G7" s="362"/>
      <c r="H7" s="362"/>
      <c r="I7" s="14"/>
      <c r="J7" s="14"/>
      <c r="K7" s="14"/>
      <c r="L7" s="14"/>
      <c r="M7" s="14"/>
      <c r="N7" s="14"/>
      <c r="O7" s="14"/>
      <c r="P7" s="14"/>
      <c r="Q7" s="14"/>
      <c r="R7" s="14"/>
      <c r="S7" s="14"/>
    </row>
    <row r="8" spans="1:19" s="301" customFormat="1" ht="18.75" customHeight="1">
      <c r="A8" s="296" t="s">
        <v>2</v>
      </c>
      <c r="B8" s="296" t="s">
        <v>3</v>
      </c>
      <c r="C8" s="297">
        <v>1</v>
      </c>
      <c r="D8" s="297" t="s">
        <v>111</v>
      </c>
      <c r="E8" s="297">
        <v>3</v>
      </c>
      <c r="F8" s="297">
        <v>4</v>
      </c>
      <c r="G8" s="298" t="s">
        <v>112</v>
      </c>
      <c r="H8" s="298">
        <v>6</v>
      </c>
      <c r="I8" s="299"/>
      <c r="J8" s="300"/>
      <c r="K8" s="300"/>
      <c r="L8" s="300"/>
      <c r="M8" s="300"/>
      <c r="N8" s="300"/>
      <c r="O8" s="300"/>
      <c r="P8" s="300"/>
      <c r="Q8" s="300"/>
      <c r="R8" s="300"/>
      <c r="S8" s="300"/>
    </row>
    <row r="9" spans="1:19" s="8" customFormat="1" ht="29.25" customHeight="1">
      <c r="A9" s="204"/>
      <c r="B9" s="259" t="s">
        <v>46</v>
      </c>
      <c r="C9" s="295">
        <f>SUM(C10:C26)</f>
        <v>2983000</v>
      </c>
      <c r="D9" s="277">
        <f t="shared" ref="D9:H9" si="0">SUM(D10:D26)</f>
        <v>1483000</v>
      </c>
      <c r="E9" s="295">
        <f>SUM(E10:E26)</f>
        <v>1480000</v>
      </c>
      <c r="F9" s="285">
        <f t="shared" si="0"/>
        <v>3000</v>
      </c>
      <c r="G9" s="285">
        <f t="shared" si="0"/>
        <v>86998722.919406295</v>
      </c>
      <c r="H9" s="285">
        <f t="shared" si="0"/>
        <v>88481722.919406295</v>
      </c>
      <c r="I9" s="11"/>
      <c r="J9" s="12"/>
      <c r="K9" s="12"/>
      <c r="L9" s="12"/>
      <c r="M9" s="12"/>
      <c r="N9" s="12"/>
      <c r="O9" s="12"/>
      <c r="P9" s="12"/>
      <c r="Q9" s="12"/>
      <c r="R9" s="12"/>
      <c r="S9" s="12"/>
    </row>
    <row r="10" spans="1:19" ht="25.5" customHeight="1">
      <c r="A10" s="278">
        <v>1</v>
      </c>
      <c r="B10" s="279" t="s">
        <v>113</v>
      </c>
      <c r="C10" s="286">
        <f>'[1]Biểu 4.20'!C8</f>
        <v>80000</v>
      </c>
      <c r="D10" s="287">
        <f>E10+F10</f>
        <v>45000</v>
      </c>
      <c r="E10" s="286">
        <f>+'[1]không in'!G7</f>
        <v>45000</v>
      </c>
      <c r="F10" s="287"/>
      <c r="G10" s="288">
        <v>4670828.2675420204</v>
      </c>
      <c r="H10" s="288">
        <f>D10+G10</f>
        <v>4715828.2675420204</v>
      </c>
    </row>
    <row r="11" spans="1:19" ht="25.5" customHeight="1">
      <c r="A11" s="280">
        <v>2</v>
      </c>
      <c r="B11" s="281" t="s">
        <v>114</v>
      </c>
      <c r="C11" s="289">
        <f>'[1]Biểu 4.20'!C9</f>
        <v>198000</v>
      </c>
      <c r="D11" s="290">
        <f t="shared" ref="D11:D26" si="1">E11+F11</f>
        <v>88000</v>
      </c>
      <c r="E11" s="289">
        <f>+'[1]không in'!J7</f>
        <v>88000</v>
      </c>
      <c r="F11" s="290"/>
      <c r="G11" s="291">
        <v>4681549.169597215</v>
      </c>
      <c r="H11" s="291">
        <f t="shared" ref="H11:H26" si="2">D11+G11</f>
        <v>4769549.169597215</v>
      </c>
    </row>
    <row r="12" spans="1:19" ht="25.5" customHeight="1">
      <c r="A12" s="280">
        <v>3</v>
      </c>
      <c r="B12" s="281" t="s">
        <v>115</v>
      </c>
      <c r="C12" s="289">
        <f>'[1]Biểu 4.20'!C10</f>
        <v>60000</v>
      </c>
      <c r="D12" s="290">
        <f t="shared" si="1"/>
        <v>43000</v>
      </c>
      <c r="E12" s="289">
        <f>'[1]không in'!M7</f>
        <v>43000</v>
      </c>
      <c r="F12" s="290"/>
      <c r="G12" s="291">
        <v>4412647.6444027359</v>
      </c>
      <c r="H12" s="291">
        <f t="shared" si="2"/>
        <v>4455647.6444027359</v>
      </c>
    </row>
    <row r="13" spans="1:19" ht="25.5" customHeight="1">
      <c r="A13" s="280">
        <v>4</v>
      </c>
      <c r="B13" s="281" t="s">
        <v>116</v>
      </c>
      <c r="C13" s="289">
        <f>'[1]Biểu 4.20'!C11</f>
        <v>48000</v>
      </c>
      <c r="D13" s="290">
        <f t="shared" si="1"/>
        <v>28000</v>
      </c>
      <c r="E13" s="289">
        <f>'[1]không in'!P7</f>
        <v>28000</v>
      </c>
      <c r="F13" s="290"/>
      <c r="G13" s="291">
        <v>4876818.4320741193</v>
      </c>
      <c r="H13" s="291">
        <f t="shared" si="2"/>
        <v>4904818.4320741193</v>
      </c>
    </row>
    <row r="14" spans="1:19" ht="25.5" customHeight="1">
      <c r="A14" s="280">
        <v>5</v>
      </c>
      <c r="B14" s="281" t="s">
        <v>117</v>
      </c>
      <c r="C14" s="289">
        <f>'[1]Biểu 4.20'!C12</f>
        <v>36000</v>
      </c>
      <c r="D14" s="290">
        <f t="shared" si="1"/>
        <v>26000</v>
      </c>
      <c r="E14" s="289">
        <f>'[1]không in'!S7</f>
        <v>26000</v>
      </c>
      <c r="F14" s="290"/>
      <c r="G14" s="291">
        <v>4562928.7550029308</v>
      </c>
      <c r="H14" s="291">
        <f t="shared" si="2"/>
        <v>4588928.7550029308</v>
      </c>
    </row>
    <row r="15" spans="1:19" ht="25.5" customHeight="1">
      <c r="A15" s="280">
        <v>6</v>
      </c>
      <c r="B15" s="281" t="s">
        <v>118</v>
      </c>
      <c r="C15" s="289">
        <f>'[1]Biểu 4.20'!C13</f>
        <v>26000</v>
      </c>
      <c r="D15" s="290">
        <f t="shared" si="1"/>
        <v>18000</v>
      </c>
      <c r="E15" s="289">
        <f>'[1]không in'!V7</f>
        <v>18000</v>
      </c>
      <c r="F15" s="290"/>
      <c r="G15" s="291">
        <v>4440756.118483915</v>
      </c>
      <c r="H15" s="291">
        <f t="shared" si="2"/>
        <v>4458756.118483915</v>
      </c>
    </row>
    <row r="16" spans="1:19" ht="25.5" customHeight="1">
      <c r="A16" s="280">
        <v>7</v>
      </c>
      <c r="B16" s="282" t="s">
        <v>119</v>
      </c>
      <c r="C16" s="289">
        <f>'[1]Biểu 4.20'!C14</f>
        <v>120000</v>
      </c>
      <c r="D16" s="290">
        <f t="shared" si="1"/>
        <v>58000</v>
      </c>
      <c r="E16" s="289">
        <f>'[1]không in'!Y7</f>
        <v>58000</v>
      </c>
      <c r="F16" s="290"/>
      <c r="G16" s="291">
        <v>4921135.6625619363</v>
      </c>
      <c r="H16" s="291">
        <f t="shared" si="2"/>
        <v>4979135.6625619363</v>
      </c>
    </row>
    <row r="17" spans="1:8" ht="26.25" customHeight="1">
      <c r="A17" s="280">
        <v>8</v>
      </c>
      <c r="B17" s="281" t="s">
        <v>120</v>
      </c>
      <c r="C17" s="289">
        <f>'[1]Biểu 4.20'!C15</f>
        <v>40000</v>
      </c>
      <c r="D17" s="290">
        <f t="shared" si="1"/>
        <v>26000</v>
      </c>
      <c r="E17" s="289">
        <f>'[1]không in'!AB7</f>
        <v>26000</v>
      </c>
      <c r="F17" s="290"/>
      <c r="G17" s="291">
        <v>3897236.5861275354</v>
      </c>
      <c r="H17" s="291">
        <f t="shared" si="2"/>
        <v>3923236.5861275354</v>
      </c>
    </row>
    <row r="18" spans="1:8" ht="25.5" customHeight="1">
      <c r="A18" s="280">
        <v>9</v>
      </c>
      <c r="B18" s="281" t="s">
        <v>232</v>
      </c>
      <c r="C18" s="289">
        <f>'[1]Biểu 4.20'!C16</f>
        <v>130000</v>
      </c>
      <c r="D18" s="290">
        <f t="shared" si="1"/>
        <v>64000</v>
      </c>
      <c r="E18" s="289">
        <f>'[1]không in'!AE7</f>
        <v>64000</v>
      </c>
      <c r="F18" s="290"/>
      <c r="G18" s="291">
        <v>6180190.5880600009</v>
      </c>
      <c r="H18" s="291">
        <f t="shared" si="2"/>
        <v>6244190.5880600009</v>
      </c>
    </row>
    <row r="19" spans="1:8" ht="25.5" customHeight="1">
      <c r="A19" s="280">
        <v>10</v>
      </c>
      <c r="B19" s="281" t="s">
        <v>233</v>
      </c>
      <c r="C19" s="289">
        <f>'[1]Biểu 4.20'!C17</f>
        <v>115000</v>
      </c>
      <c r="D19" s="290">
        <f t="shared" si="1"/>
        <v>63000</v>
      </c>
      <c r="E19" s="289">
        <f>'[1]không in'!AH7</f>
        <v>63000</v>
      </c>
      <c r="F19" s="290"/>
      <c r="G19" s="291">
        <v>6557818.3018199988</v>
      </c>
      <c r="H19" s="291">
        <f t="shared" si="2"/>
        <v>6620818.3018199988</v>
      </c>
    </row>
    <row r="20" spans="1:8" ht="25.5" customHeight="1">
      <c r="A20" s="280">
        <v>11</v>
      </c>
      <c r="B20" s="281" t="s">
        <v>234</v>
      </c>
      <c r="C20" s="289">
        <f>'[1]Biểu 4.20'!C18</f>
        <v>68000</v>
      </c>
      <c r="D20" s="290">
        <f t="shared" si="1"/>
        <v>48000</v>
      </c>
      <c r="E20" s="289">
        <f>'[1]không in'!AK7</f>
        <v>48000</v>
      </c>
      <c r="F20" s="290"/>
      <c r="G20" s="291">
        <v>7042947.9920840012</v>
      </c>
      <c r="H20" s="291">
        <f t="shared" si="2"/>
        <v>7090947.9920840012</v>
      </c>
    </row>
    <row r="21" spans="1:8" ht="25.5" customHeight="1">
      <c r="A21" s="280">
        <v>12</v>
      </c>
      <c r="B21" s="281" t="s">
        <v>235</v>
      </c>
      <c r="C21" s="289">
        <f>'[1]Biểu 4.20'!C19</f>
        <v>218000</v>
      </c>
      <c r="D21" s="290">
        <f t="shared" si="1"/>
        <v>106000</v>
      </c>
      <c r="E21" s="289">
        <f>'[1]không in'!AN7</f>
        <v>106000</v>
      </c>
      <c r="F21" s="290"/>
      <c r="G21" s="291">
        <v>7559517.8769362401</v>
      </c>
      <c r="H21" s="291">
        <f t="shared" si="2"/>
        <v>7665517.8769362401</v>
      </c>
    </row>
    <row r="22" spans="1:8" ht="25.5" customHeight="1">
      <c r="A22" s="280">
        <v>13</v>
      </c>
      <c r="B22" s="281" t="s">
        <v>121</v>
      </c>
      <c r="C22" s="289">
        <f>'[1]Biểu 4.20'!C20</f>
        <v>90000</v>
      </c>
      <c r="D22" s="290">
        <f t="shared" si="1"/>
        <v>42000</v>
      </c>
      <c r="E22" s="289">
        <f>'[1]không in'!AQ7</f>
        <v>42000</v>
      </c>
      <c r="F22" s="290"/>
      <c r="G22" s="291">
        <v>4477065.1577876396</v>
      </c>
      <c r="H22" s="291">
        <f t="shared" si="2"/>
        <v>4519065.1577876396</v>
      </c>
    </row>
    <row r="23" spans="1:8" ht="25.5" customHeight="1">
      <c r="A23" s="280">
        <v>14</v>
      </c>
      <c r="B23" s="281" t="s">
        <v>140</v>
      </c>
      <c r="C23" s="289">
        <f>'[1]Biểu 4.20'!C21</f>
        <v>55000</v>
      </c>
      <c r="D23" s="290">
        <f t="shared" si="1"/>
        <v>29000</v>
      </c>
      <c r="E23" s="289">
        <f>'[1]không in'!AT7</f>
        <v>29000</v>
      </c>
      <c r="F23" s="290"/>
      <c r="G23" s="291">
        <v>4215251.8128695497</v>
      </c>
      <c r="H23" s="291">
        <f t="shared" si="2"/>
        <v>4244251.8128695497</v>
      </c>
    </row>
    <row r="24" spans="1:8" ht="25.5" customHeight="1">
      <c r="A24" s="280">
        <v>15</v>
      </c>
      <c r="B24" s="281" t="s">
        <v>122</v>
      </c>
      <c r="C24" s="289">
        <f>'[1]Biểu 4.20'!C22</f>
        <v>82000</v>
      </c>
      <c r="D24" s="290">
        <f t="shared" si="1"/>
        <v>57000</v>
      </c>
      <c r="E24" s="289">
        <f>'[1]không in'!AW7</f>
        <v>57000</v>
      </c>
      <c r="F24" s="290"/>
      <c r="G24" s="291">
        <v>4843997.164548899</v>
      </c>
      <c r="H24" s="291">
        <f t="shared" si="2"/>
        <v>4900997.164548899</v>
      </c>
    </row>
    <row r="25" spans="1:8" ht="25.5" customHeight="1">
      <c r="A25" s="280">
        <v>16</v>
      </c>
      <c r="B25" s="281" t="s">
        <v>123</v>
      </c>
      <c r="C25" s="289">
        <f>'[1]Biểu 4.20'!C23</f>
        <v>52000</v>
      </c>
      <c r="D25" s="290">
        <f t="shared" si="1"/>
        <v>37000</v>
      </c>
      <c r="E25" s="289">
        <f>'[1]không in'!AZ7</f>
        <v>37000</v>
      </c>
      <c r="F25" s="290"/>
      <c r="G25" s="290">
        <v>4394920.0779200001</v>
      </c>
      <c r="H25" s="291">
        <f t="shared" si="2"/>
        <v>4431920.0779200001</v>
      </c>
    </row>
    <row r="26" spans="1:8" ht="25.5" customHeight="1">
      <c r="A26" s="283">
        <v>17</v>
      </c>
      <c r="B26" s="358" t="s">
        <v>264</v>
      </c>
      <c r="C26" s="292">
        <f>'[1]Biểu 4.20'!C24</f>
        <v>1565000</v>
      </c>
      <c r="D26" s="293">
        <f t="shared" si="1"/>
        <v>705000</v>
      </c>
      <c r="E26" s="292">
        <f>'[1]không in'!BC7</f>
        <v>702000</v>
      </c>
      <c r="F26" s="293">
        <v>3000</v>
      </c>
      <c r="G26" s="293">
        <v>5263113.3115875404</v>
      </c>
      <c r="H26" s="294">
        <f t="shared" si="2"/>
        <v>5968113.3115875404</v>
      </c>
    </row>
  </sheetData>
  <mergeCells count="13">
    <mergeCell ref="H5:H7"/>
    <mergeCell ref="A1:D1"/>
    <mergeCell ref="D6:D7"/>
    <mergeCell ref="E6:F6"/>
    <mergeCell ref="A2:H2"/>
    <mergeCell ref="A3:H3"/>
    <mergeCell ref="G4:H4"/>
    <mergeCell ref="G1:H1"/>
    <mergeCell ref="A5:A7"/>
    <mergeCell ref="B5:B7"/>
    <mergeCell ref="C5:C7"/>
    <mergeCell ref="D5:F5"/>
    <mergeCell ref="G5:G7"/>
  </mergeCells>
  <phoneticPr fontId="2" type="noConversion"/>
  <pageMargins left="0.42" right="0.2" top="0.77" bottom="0.41" header="0.18" footer="0.23"/>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12</vt:i4>
      </vt:variant>
    </vt:vector>
  </HeadingPairs>
  <TitlesOfParts>
    <vt:vector size="22" baseType="lpstr">
      <vt:lpstr>Biểu 81</vt:lpstr>
      <vt:lpstr>Biểu 82</vt:lpstr>
      <vt:lpstr>Biểu 83</vt:lpstr>
      <vt:lpstr>Biểu 84</vt:lpstr>
      <vt:lpstr>Biểu 85</vt:lpstr>
      <vt:lpstr>Biểu 86</vt:lpstr>
      <vt:lpstr>Biểu 87</vt:lpstr>
      <vt:lpstr>Biểu 88</vt:lpstr>
      <vt:lpstr>Biểu 89</vt:lpstr>
      <vt:lpstr>Biểu 90</vt:lpstr>
      <vt:lpstr>'Biểu 81'!Print_Area</vt:lpstr>
      <vt:lpstr>'Biểu 82'!Print_Area</vt:lpstr>
      <vt:lpstr>'Biểu 83'!Print_Area</vt:lpstr>
      <vt:lpstr>'Biểu 84'!Print_Area</vt:lpstr>
      <vt:lpstr>'Biểu 85'!Print_Area</vt:lpstr>
      <vt:lpstr>'Biểu 86'!Print_Area</vt:lpstr>
      <vt:lpstr>'Biểu 87'!Print_Area</vt:lpstr>
      <vt:lpstr>'Biểu 88'!Print_Area</vt:lpstr>
      <vt:lpstr>'Biểu 89'!Print_Area</vt:lpstr>
      <vt:lpstr>'Biểu 85'!Print_Titles</vt:lpstr>
      <vt:lpstr>'Biểu 86'!Print_Titles</vt:lpstr>
      <vt:lpstr>'Biểu 88'!Print_Titles</vt:lpstr>
    </vt:vector>
  </TitlesOfParts>
  <Company>Giaphat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 Phat</dc:creator>
  <cp:lastModifiedBy>GIA PHAT</cp:lastModifiedBy>
  <cp:lastPrinted>2021-12-28T01:17:25Z</cp:lastPrinted>
  <dcterms:created xsi:type="dcterms:W3CDTF">2017-06-26T00:55:49Z</dcterms:created>
  <dcterms:modified xsi:type="dcterms:W3CDTF">2021-12-28T01:34:25Z</dcterms:modified>
</cp:coreProperties>
</file>